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2527"/>
  <workbookPr updateLinks="never" codeName="ThisWorkbook"/>
  <mc:AlternateContent xmlns:mc="http://schemas.openxmlformats.org/markup-compatibility/2006">
    <mc:Choice Requires="x15">
      <x15ac:absPath xmlns:x15ac="http://schemas.microsoft.com/office/spreadsheetml/2010/11/ac" url="\\prdextwebfs.ext.imf.org\ICSApps\Out\"/>
    </mc:Choice>
  </mc:AlternateContent>
  <bookViews>
    <workbookView xWindow="-120" yWindow="-120" windowWidth="38640" windowHeight="19560" activeTab="0"/>
  </bookViews>
  <sheets>
    <sheet name="General Instructions" sheetId="2" r:id="rId2"/>
    <sheet name="Data" sheetId="1" r:id="rId3"/>
    <sheet name="Report Form" sheetId="3" state="hidden" r:id="rId4"/>
  </sheets>
  <externalReferences>
    <externalReference r:id="rId7"/>
  </externalReferences>
  <definedNames>
    <definedName name="CurrencyList" localSheetId="0">'[1]Report Form'!$B$5:$B$7</definedName>
    <definedName name="CurrencyList">'Report Form'!$B$5:$B$7</definedName>
    <definedName name="DATA_BPM6_1">Data!$F$6:$FI$8</definedName>
    <definedName name="DATA_BPM6_2">Data!$F$9:$FI$1136</definedName>
    <definedName name="FrequencyList" localSheetId="0">'[1]Report Form'!$F$4:$F$8</definedName>
    <definedName name="FrequencyList">'Report Form'!$F$4:$F$8</definedName>
    <definedName name="PeriodList" localSheetId="0">'[1]Report Form'!$E$4:$E$74</definedName>
    <definedName name="PeriodList">'Report Form'!$E$4:$E$76</definedName>
    <definedName name="Range_ReportControl">'Report Form'!$A$1:$B$1</definedName>
    <definedName name="Report_Version_Number">'Report Form'!$A$3</definedName>
    <definedName name="Report_Version_Tag">'Report Form'!$A$1</definedName>
    <definedName name="Reporting_Country_Code">Data!$E$2</definedName>
    <definedName name="Reporting_Country_Name">Data!$B$2</definedName>
    <definedName name="Reporting_Currency_Code">Data!$E$3</definedName>
    <definedName name="Reporting_Currency_Name">Data!$B$3</definedName>
    <definedName name="Reporting_Scale_Name">Data!$B$4</definedName>
    <definedName name="ScalesList" localSheetId="0">'[1]Report Form'!$A$5:$A$8</definedName>
    <definedName name="ScalesList">'Report Form'!$A$5:$A$8</definedName>
    <definedName name="Z_A42336E2_DF3F_4248_8B25_11B474671872_.wvu.Cols" localSheetId="0" hidden="1">'General Instructions'!$A:$A,'General Instructions'!$I:$IV</definedName>
    <definedName name="Z_A42336E2_DF3F_4248_8B25_11B474671872_.wvu.PrintArea" localSheetId="0" hidden="1">'General Instructions'!$B$1:$H$15</definedName>
    <definedName name="Z_A42336E2_DF3F_4248_8B25_11B474671872_.wvu.Rows" localSheetId="0" hidden="1">'General Instructions'!$16:$65389,#REF!,'General Instructions'!$15:$15</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6" i="1" l="1"/>
</calcChain>
</file>

<file path=xl/comments2.xml><?xml version="1.0" encoding="utf-8"?>
<comments xmlns="http://schemas.openxmlformats.org/spreadsheetml/2006/main">
  <authors>
    <author>MMcConagha</author>
  </authors>
  <commentList>
    <comment ref="C339" authorId="0">
      <text>
        <r>
          <rPr>
            <b/>
            <sz val="9"/>
            <rFont val="Tahoma"/>
            <family val="2"/>
          </rPr>
          <t>MMcConagha:</t>
        </r>
        <r>
          <rPr>
            <sz val="9"/>
            <rFont val="Tahoma"/>
            <family val="2"/>
          </rPr>
          <t xml:space="preserve">
changed _T to X1
</t>
        </r>
      </text>
    </comment>
  </commentList>
</comments>
</file>

<file path=xl/sharedStrings.xml><?xml version="1.0" encoding="utf-8"?>
<sst xmlns="http://schemas.openxmlformats.org/spreadsheetml/2006/main" count="3537" uniqueCount="2714">
  <si>
    <t>Balance of Payments, BPM6 Methodology</t>
  </si>
  <si>
    <t>Country Name:</t>
  </si>
  <si>
    <t>Currency:</t>
  </si>
  <si>
    <t>Euros</t>
  </si>
  <si>
    <t>Scale:</t>
  </si>
  <si>
    <t>Million</t>
  </si>
  <si>
    <t>Indicator</t>
  </si>
  <si>
    <t>SDMX Code</t>
  </si>
  <si>
    <t>Old Code</t>
  </si>
  <si>
    <t>Code</t>
  </si>
  <si>
    <t>Partner Country Code</t>
  </si>
  <si>
    <t>Current account</t>
  </si>
  <si>
    <t>Q.N.#.W1.S1.S1.T.B.CA._Z._Z._Z.$._T._X.N</t>
  </si>
  <si>
    <t>109999.B.X.N</t>
  </si>
  <si>
    <t xml:space="preserve">    Credit</t>
  </si>
  <si>
    <t>Q.N.#.W1.S1.S1.T.C.CA._Z._Z._Z.$._T._X.N</t>
  </si>
  <si>
    <t>109999.C.X.N</t>
  </si>
  <si>
    <t xml:space="preserve">    Debit</t>
  </si>
  <si>
    <t>Q.N.#.W1.S1.S1.T.D.CA._Z._Z._Z.$._T._X.N</t>
  </si>
  <si>
    <t>109999.D.X.N</t>
  </si>
  <si>
    <t xml:space="preserve"> Goods and services</t>
  </si>
  <si>
    <t>Q.N.#.W1.S1.S1.T.B.GS._Z._Z._Z.$._T._X.N</t>
  </si>
  <si>
    <t>1Z9999.B.X.N</t>
  </si>
  <si>
    <t>Q.N.#.W1.S1.S1.T.C.GS._Z._Z._Z.$._T._X.N</t>
  </si>
  <si>
    <t>1Z9999.C.X.N</t>
  </si>
  <si>
    <t>Q.N.#.W1.S1.S1.T.D.GS._Z._Z._Z.$._T._X.N</t>
  </si>
  <si>
    <t>1Z9999.D.X.N</t>
  </si>
  <si>
    <t xml:space="preserve">  Goods</t>
  </si>
  <si>
    <t>Q.N.#.W1.S1.S1.T.B.G._Z._Z._Z.$._T._X.N</t>
  </si>
  <si>
    <t>1A9999.B.X.N</t>
  </si>
  <si>
    <t xml:space="preserve">       Credit</t>
  </si>
  <si>
    <t>Q.N.#.W1.S1.S1.T.C.G._Z._Z._Z.$._T._X.N</t>
  </si>
  <si>
    <t>1A9999.C.X.N</t>
  </si>
  <si>
    <t xml:space="preserve">       Debit</t>
  </si>
  <si>
    <t>Q.N.#.W1.S1.S1.T.D.G._Z._Z._Z.$._T._X.N</t>
  </si>
  <si>
    <t>1A9999.D.X.N</t>
  </si>
  <si>
    <t xml:space="preserve">       General merchandise on a balance of payments basis</t>
  </si>
  <si>
    <t>Q.N.#.W1.S1.S1.T.B.G1._Z._Z._Z.$._T._X.N</t>
  </si>
  <si>
    <t>1AA000.B.X.N</t>
  </si>
  <si>
    <t xml:space="preserve">           Credit</t>
  </si>
  <si>
    <t>Q.N.#.W1.S1.S1.T.C.G1._Z._Z._Z.$._T._X.N</t>
  </si>
  <si>
    <t>1AA000.C.X.N</t>
  </si>
  <si>
    <t xml:space="preserve">           Debit</t>
  </si>
  <si>
    <t>Q.N.#.W1.S1.S1.T.D.G1._Z._Z._Z.$._T._X.N</t>
  </si>
  <si>
    <t>1AA000.D.X.N</t>
  </si>
  <si>
    <t xml:space="preserve">           Of which Re-exports (credit)</t>
  </si>
  <si>
    <t>Q.N.#.W1.S1.S1.T.C.G1Z._Z._Z._Z.$._T._X.N</t>
  </si>
  <si>
    <t>1AA00Z.C.X.N</t>
  </si>
  <si>
    <t xml:space="preserve">        Net exports of goods under merchanting (credit)</t>
  </si>
  <si>
    <t>Q.N.#.W1.S1.S1.T.C.G2._Z._Z._Z.$._T._X.N</t>
  </si>
  <si>
    <t>1AB000.C.X.N</t>
  </si>
  <si>
    <t xml:space="preserve">            Goods acquired under merchanting (negative credit)</t>
  </si>
  <si>
    <t>Q.N.#.W1.S1.S1.T.C.G21._Z._Z._Z.$._T._X.N</t>
  </si>
  <si>
    <t>1AB100.C.X.N</t>
  </si>
  <si>
    <t xml:space="preserve">            Goods sold under merchanting (credit)</t>
  </si>
  <si>
    <t>Q.N.#.W1.S1.S1.T.C.G22._Z._Z._Z.$._T._X.N</t>
  </si>
  <si>
    <t>1AB200.C.X.N</t>
  </si>
  <si>
    <t xml:space="preserve">       Nonmonetary gold</t>
  </si>
  <si>
    <t>Q.N.#.W1.S1.S1N.T.B.G3._Z._Z._Z.$._T._X.N</t>
  </si>
  <si>
    <t>1AC000.B.X.N</t>
  </si>
  <si>
    <t>Q.N.#.W1.S1.S1N.T.C.G3._Z._Z._Z.$._T._X.N</t>
  </si>
  <si>
    <t>1AC000.C.X.N</t>
  </si>
  <si>
    <t>Q.N.#.W1.S1.S1N.T.D.G3._Z._Z._Z.$._T._X.N</t>
  </si>
  <si>
    <t>1AC000.D.X.N</t>
  </si>
  <si>
    <t xml:space="preserve">  Services</t>
  </si>
  <si>
    <t>Q.N.#.W1.S1.S1.T.B.S._Z._Z._Z.$._T._X.N</t>
  </si>
  <si>
    <t>1B9999.B.X.N</t>
  </si>
  <si>
    <t>Q.N.#.W1.S1.S1.T.C.S._Z._Z._Z.$._T._X.N</t>
  </si>
  <si>
    <t>1B9999.C.X.N</t>
  </si>
  <si>
    <t>Q.N.#.W1.S1.S1.T.D.S._Z._Z._Z.$._T._X.N</t>
  </si>
  <si>
    <t>1B9999.D.X.N</t>
  </si>
  <si>
    <t xml:space="preserve">       Manufacturing services on physical inputs owned by others</t>
  </si>
  <si>
    <t>Q.N.#.W1.S1.S1.T.B.SA._Z._Z._Z.$._T._X.N</t>
  </si>
  <si>
    <t>1BA000.B.X.N</t>
  </si>
  <si>
    <t>Q.N.#.W1.S1.S1.T.C.SA._Z._Z._Z.$._T._X.N</t>
  </si>
  <si>
    <t>1BA000.C.X.N</t>
  </si>
  <si>
    <t>Q.N.#.W1.S1.S1.T.D.SA._Z._Z._Z.$._T._X.N</t>
  </si>
  <si>
    <t>1BA000.D.X.N</t>
  </si>
  <si>
    <t/>
  </si>
  <si>
    <t xml:space="preserve">            Goods for processing in reporting economy</t>
  </si>
  <si>
    <t>Q.N.#.W1.S1.S1.T.B.SAy._Z._Z._Z.$._T._X.N</t>
  </si>
  <si>
    <t>1BA100.B.X.N</t>
  </si>
  <si>
    <t xml:space="preserve">                  Credit</t>
  </si>
  <si>
    <t>Q.N.#.W1.S1.S1.T.C.SAy._Z._Z._Z.$._T._X.N</t>
  </si>
  <si>
    <t>1BA100.C.X.N</t>
  </si>
  <si>
    <t xml:space="preserve">                  Debit</t>
  </si>
  <si>
    <t>Q.N.#.W1.S1.S1.T.D.SAy._Z._Z._Z.$._T._X.N</t>
  </si>
  <si>
    <t>1BA100.D.X.N</t>
  </si>
  <si>
    <t xml:space="preserve">             Goods for processing abroad</t>
  </si>
  <si>
    <t>Q.N.#.W1.S1.S1.T.B.SAz._Z._Z._Z.$._T._X.N</t>
  </si>
  <si>
    <t>1BA200.B.X.N</t>
  </si>
  <si>
    <t>Q.N.#.W1.S1.S1.T.C.SAz._Z._Z._Z.$._T._X.N</t>
  </si>
  <si>
    <t>1BA200.C.X.N</t>
  </si>
  <si>
    <t>Q.N.#.W1.S1.S1.T.D.SAz._Z._Z._Z.$._T._X.N</t>
  </si>
  <si>
    <t>1BA200.D.X.N</t>
  </si>
  <si>
    <t xml:space="preserve">       Maintenance and repair services n.i.e.</t>
  </si>
  <si>
    <t>Q.N.#.W1.S1.S1.T.B.SB._Z._Z._Z.$._T._X.N</t>
  </si>
  <si>
    <t>1BB000.B.X.N</t>
  </si>
  <si>
    <t>Q.N.#.W1.S1.S1.T.C.SB._Z._Z._Z.$._T._X.N</t>
  </si>
  <si>
    <t>1BB000.C.X.N</t>
  </si>
  <si>
    <t>Q.N.#.W1.S1.S1.T.D.SB._Z._Z._Z.$._T._X.N</t>
  </si>
  <si>
    <t>1BB000.D.X.N</t>
  </si>
  <si>
    <t xml:space="preserve">       Transport</t>
  </si>
  <si>
    <t>Q.N.#.W1.S1.S1.T.B.SC._Z._Z._Z.$._T._X.N</t>
  </si>
  <si>
    <t>1BC000.B.X.N</t>
  </si>
  <si>
    <t>Q.N.#.W1.S1.S1.T.C.SC._Z._Z._Z.$._T._X.N</t>
  </si>
  <si>
    <t>1BC000.C.X.N</t>
  </si>
  <si>
    <t>Q.N.#.W1.S1.S1.T.D.SC._Z._Z._Z.$._T._X.N</t>
  </si>
  <si>
    <t>1BC000.D.X.N</t>
  </si>
  <si>
    <t xml:space="preserve">          For all modes of transport</t>
  </si>
  <si>
    <t xml:space="preserve">                   Passenger</t>
  </si>
  <si>
    <t>Q.N.#.W1.S1.S1.T.B.SCA._Z._Z._Z.$._T._X.N</t>
  </si>
  <si>
    <t>1BC00Z.B.X.N</t>
  </si>
  <si>
    <t xml:space="preserve">                       Credit</t>
  </si>
  <si>
    <t>Q.N.#.W1.S1.S1.T.C.SCA._Z._Z._Z.$._T._X.N</t>
  </si>
  <si>
    <t>1BC00Z.C.X.N</t>
  </si>
  <si>
    <t xml:space="preserve">                       Debit</t>
  </si>
  <si>
    <t>Q.N.#.W1.S1.S1.T.D.SCA._Z._Z._Z.$._T._X.N</t>
  </si>
  <si>
    <t>1BC00Z.D.X.N</t>
  </si>
  <si>
    <t xml:space="preserve">                       Of which: payable by border, seasonal, and other S-T workers</t>
  </si>
  <si>
    <t>Q.N.#.W1.S1.S1.T.B.SCAz._Z._Z._Z.$._T._X.N</t>
  </si>
  <si>
    <t>1BC0ZZ.B.X.N</t>
  </si>
  <si>
    <t xml:space="preserve">                           Credit</t>
  </si>
  <si>
    <t>Q.N.#.W1.S1.S1.T.C.SCAz._Z._Z._Z.$._T._X.N</t>
  </si>
  <si>
    <t>1BC0ZZ.C.X.N</t>
  </si>
  <si>
    <t xml:space="preserve">                           Debit</t>
  </si>
  <si>
    <t>Q.N.#.W1.S1.S1.T.D.SCAz._Z._Z._Z.$._T._X.N</t>
  </si>
  <si>
    <t>1BC0ZZ.D.X.N</t>
  </si>
  <si>
    <t xml:space="preserve">                   Freight</t>
  </si>
  <si>
    <t>Q.N.#.W1.S1.S1.T.B.SCB._Z._Z._Z.$._T._X.N</t>
  </si>
  <si>
    <t>1BC00Y.B.X.N</t>
  </si>
  <si>
    <t>Q.N.#.W1.S1.S1.T.C.SCB._Z._Z._Z.$._T._X.N</t>
  </si>
  <si>
    <t>1BC00Y.C.X.N</t>
  </si>
  <si>
    <t>Q.N.#.W1.S1.S1.T.D.SCB._Z._Z._Z.$._T._X.N</t>
  </si>
  <si>
    <t>1BC00Y.D.X.N</t>
  </si>
  <si>
    <t xml:space="preserve">                   Other</t>
  </si>
  <si>
    <t>Q.N.#.W1.S1.S1.T.B.SCC._Z._Z._Z.$._T._X.N</t>
  </si>
  <si>
    <t>1BC00X.B.X.N</t>
  </si>
  <si>
    <t>Q.N.#.W1.S1.S1.T.C.SCC._Z._Z._Z.$._T._X.N</t>
  </si>
  <si>
    <t>1BC00X.C.X.N</t>
  </si>
  <si>
    <t>Q.N.#.W1.S1.S1.T.D.SCC._Z._Z._Z.$._T._X.N</t>
  </si>
  <si>
    <t>1BC00X.D.X.N</t>
  </si>
  <si>
    <t xml:space="preserve">           Sea transport</t>
  </si>
  <si>
    <t>Q.N.#.W1.S1.S1.T.B.SC1._Z._Z._Z.$._T._X.N</t>
  </si>
  <si>
    <t>1BC100.B.X.N</t>
  </si>
  <si>
    <t xml:space="preserve">               Credit</t>
  </si>
  <si>
    <t>Q.N.#.W1.S1.S1.T.C.SC1._Z._Z._Z.$._T._X.N</t>
  </si>
  <si>
    <t>1BC100.C.X.N</t>
  </si>
  <si>
    <t xml:space="preserve">               Debit</t>
  </si>
  <si>
    <t>Q.N.#.W1.S1.S1.T.D.SC1._Z._Z._Z.$._T._X.N</t>
  </si>
  <si>
    <t>1BC100.D.X.N</t>
  </si>
  <si>
    <t>Q.N.#.W1.S1.S1.T.B.SC11._Z._Z._Z.$._T._X.N</t>
  </si>
  <si>
    <t>1BC110.B.X.N</t>
  </si>
  <si>
    <t>Q.N.#.W1.S1.S1.T.C.SC11._Z._Z._Z.$._T._X.N</t>
  </si>
  <si>
    <t>1BC110.C.X.N</t>
  </si>
  <si>
    <t>Q.N.#.W1.S1.S1.T.D.SC11._Z._Z._Z.$._T._X.N</t>
  </si>
  <si>
    <t>1BC110.D.X.N</t>
  </si>
  <si>
    <t>Q.N.#.W1.S1.S1.T.B.SC11z._Z._Z._Z.$._T._X.N</t>
  </si>
  <si>
    <t>1BC11Z.B.X.N</t>
  </si>
  <si>
    <t xml:space="preserve">                          Credit</t>
  </si>
  <si>
    <t>Q.N.#.W1.S1.S1.T.C.SC11z._Z._Z._Z.$._T._X.N</t>
  </si>
  <si>
    <t>1BC11Z.C.X.N</t>
  </si>
  <si>
    <t xml:space="preserve">                          Debit</t>
  </si>
  <si>
    <t>Q.N.#.W1.S1.S1.T.D.SC11z._Z._Z._Z.$._T._X.N</t>
  </si>
  <si>
    <t>1BC11Z.D.X.N</t>
  </si>
  <si>
    <t xml:space="preserve">                    Freight</t>
  </si>
  <si>
    <t>Q.N.#.W1.S1.S1.T.B.SC12._Z._Z._Z.$._T._X.N</t>
  </si>
  <si>
    <t>1BC120.B.X.N</t>
  </si>
  <si>
    <t xml:space="preserve">                        Credit</t>
  </si>
  <si>
    <t>Q.N.#.W1.S1.S1.T.C.SC12._Z._Z._Z.$._T._X.N</t>
  </si>
  <si>
    <t>1BC120.C.X.N</t>
  </si>
  <si>
    <t xml:space="preserve">                        Debit</t>
  </si>
  <si>
    <t>Q.N.#.W1.S1.S1.T.D.SC12._Z._Z._Z.$._T._X.N</t>
  </si>
  <si>
    <t>1BC120.D.X.N</t>
  </si>
  <si>
    <t xml:space="preserve">                    Other</t>
  </si>
  <si>
    <t>Q.N.#.W1.S1.S1.T.B.SC13._Z._Z._Z.$._T._X.N</t>
  </si>
  <si>
    <t>1BC130.B.X.N</t>
  </si>
  <si>
    <t>Q.N.#.W1.S1.S1.T.C.SC13._Z._Z._Z.$._T._X.N</t>
  </si>
  <si>
    <t>1BC130.C.X.N</t>
  </si>
  <si>
    <t>Q.N.#.W1.S1.S1.T.D.SC13._Z._Z._Z.$._T._X.N</t>
  </si>
  <si>
    <t>1BC130.D.X.N</t>
  </si>
  <si>
    <t xml:space="preserve">           Air transport</t>
  </si>
  <si>
    <t>Q.N.#.W1.S1.S1.T.B.SC2._Z._Z._Z.$._T._X.N</t>
  </si>
  <si>
    <t>1BC200.B.X.N</t>
  </si>
  <si>
    <t>Q.N.#.W1.S1.S1.T.C.SC2._Z._Z._Z.$._T._X.N</t>
  </si>
  <si>
    <t>1BC200.C.X.N</t>
  </si>
  <si>
    <t>Q.N.#.W1.S1.S1.T.D.SC2._Z._Z._Z.$._T._X.N</t>
  </si>
  <si>
    <t>1BC200.D.X.N</t>
  </si>
  <si>
    <t>Q.N.#.W1.S1.S1.T.B.SC21._Z._Z._Z.$._T._X.N</t>
  </si>
  <si>
    <t>1BC210.B.X.N</t>
  </si>
  <si>
    <t>Q.N.#.W1.S1.S1.T.C.SC21._Z._Z._Z.$._T._X.N</t>
  </si>
  <si>
    <t>1BC210.C.X.N</t>
  </si>
  <si>
    <t>Q.N.#.W1.S1.S1.T.D.SC21._Z._Z._Z.$._T._X.N</t>
  </si>
  <si>
    <t>1BC210.D.X.N</t>
  </si>
  <si>
    <t>Q.N.#.W1.S1.S1.T.B.SC21z._Z._Z._Z.$._T._X.N</t>
  </si>
  <si>
    <t>1BC21Z.B.X.N</t>
  </si>
  <si>
    <t>Q.N.#.W1.S1.S1.T.C.SC21z._Z._Z._Z.$._T._X.N</t>
  </si>
  <si>
    <t>1BC21Z.C.X.N</t>
  </si>
  <si>
    <t>Q.N.#.W1.S1.S1.T.D.SC21z._Z._Z._Z.$._T._X.N</t>
  </si>
  <si>
    <t>1BC21Z.D.X.N</t>
  </si>
  <si>
    <t>Q.N.#.W1.S1.S1.T.B.SC22._Z._Z._Z.$._T._X.N</t>
  </si>
  <si>
    <t>1BC220.B.X.N</t>
  </si>
  <si>
    <t>Q.N.#.W1.S1.S1.T.C.SC22._Z._Z._Z.$._T._X.N</t>
  </si>
  <si>
    <t>1BC220.C.X.N</t>
  </si>
  <si>
    <t>Q.N.#.W1.S1.S1.T.D.SC22._Z._Z._Z.$._T._X.N</t>
  </si>
  <si>
    <t>1BC220.D.X.N</t>
  </si>
  <si>
    <t>Q.N.#.W1.S1.S1.T.B.SC23._Z._Z._Z.$._T._X.N</t>
  </si>
  <si>
    <t>1BC230.B.X.N</t>
  </si>
  <si>
    <t>Q.N.#.W1.S1.S1.T.C.SC23._Z._Z._Z.$._T._X.N</t>
  </si>
  <si>
    <t>1BC230.C.X.N</t>
  </si>
  <si>
    <t>Q.N.#.W1.S1.S1.T.D.SC23._Z._Z._Z.$._T._X.N</t>
  </si>
  <si>
    <t>1BC230.D.X.N</t>
  </si>
  <si>
    <t xml:space="preserve">            Other modes of transport</t>
  </si>
  <si>
    <t>Q.N.#.W1.S1.S1.T.B.SC3._Z._Z._Z.$._T._X.N</t>
  </si>
  <si>
    <t>1BC300.B.X.N</t>
  </si>
  <si>
    <t>Q.N.#.W1.S1.S1.T.C.SC3._Z._Z._Z.$._T._X.N</t>
  </si>
  <si>
    <t>1BC300.C.X.N</t>
  </si>
  <si>
    <t>Q.N.#.W1.S1.S1.T.D.SC3._Z._Z._Z.$._T._X.N</t>
  </si>
  <si>
    <t>1BC300.D.X.N</t>
  </si>
  <si>
    <t>Q.N.#.W1.S1.S1.T.B.SC31._Z._Z._Z.$._T._X.N</t>
  </si>
  <si>
    <t>1BC310.B.X.N</t>
  </si>
  <si>
    <t>Q.N.#.W1.S1.S1.T.C.SC31._Z._Z._Z.$._T._X.N</t>
  </si>
  <si>
    <t>1BC310.C.X.N</t>
  </si>
  <si>
    <t>Q.N.#.W1.S1.S1.T.D.SC31._Z._Z._Z.$._T._X.N</t>
  </si>
  <si>
    <t>1BC310.D.X.N</t>
  </si>
  <si>
    <t>Q.N.#.W1.S1.S1.T.B.SC31z._Z._Z._Z.$._T._X.N</t>
  </si>
  <si>
    <t>1BC31Z.B.X.N</t>
  </si>
  <si>
    <t>Q.N.#.W1.S1.S1.T.C.SC31z._Z._Z._Z.$._T._X.N</t>
  </si>
  <si>
    <t>1BC31Z.C.X.N</t>
  </si>
  <si>
    <t>Q.N.#.W1.S1.S1.T.D.SC31z._Z._Z._Z.$._T._X.N</t>
  </si>
  <si>
    <t>1BC31Z.D.X.N</t>
  </si>
  <si>
    <t>Q.N.#.W1.S1.S1.T.B.SC32._Z._Z._Z.$._T._X.N</t>
  </si>
  <si>
    <t>1BC320.B.X.N</t>
  </si>
  <si>
    <t>Q.N.#.W1.S1.S1.T.C.SC32._Z._Z._Z.$._T._X.N</t>
  </si>
  <si>
    <t>1BC320.C.X.N</t>
  </si>
  <si>
    <t>Q.N.#.W1.S1.S1.T.D.SC32._Z._Z._Z.$._T._X.N</t>
  </si>
  <si>
    <t>1BC320.D.X.N</t>
  </si>
  <si>
    <t>Q.N.#.W1.S1.S1.T.B.SC33._Z._Z._Z.$._T._X.N</t>
  </si>
  <si>
    <t>1BC330.B.X.N</t>
  </si>
  <si>
    <t>Q.N.#.W1.S1.S1.T.C.SC33._Z._Z._Z.$._T._X.N</t>
  </si>
  <si>
    <t>1BC330.C.X.N</t>
  </si>
  <si>
    <t>Q.N.#.W1.S1.S1.T.D.SC33._Z._Z._Z.$._T._X.N</t>
  </si>
  <si>
    <t>1BC330.D.X.N</t>
  </si>
  <si>
    <t xml:space="preserve">            Postal and courier services</t>
  </si>
  <si>
    <t>Q.N.#.W1.S1.S1.T.B.SC4._Z._Z._Z.$._T._X.N</t>
  </si>
  <si>
    <t>1BC400.B.X.N</t>
  </si>
  <si>
    <t>Q.N.#.W1.S1.S1.T.C.SC4._Z._Z._Z.$._T._X.N</t>
  </si>
  <si>
    <t>1BC400.C.X.N</t>
  </si>
  <si>
    <t>Q.N.#.W1.S1.S1.T.D.SC4._Z._Z._Z.$._T._X.N</t>
  </si>
  <si>
    <t>1BC400.D.X.N</t>
  </si>
  <si>
    <t xml:space="preserve">       Travel</t>
  </si>
  <si>
    <t>Q.N.#.W1.S1.S1.T.B.SD._Z._Z._Z.$._T._X.N</t>
  </si>
  <si>
    <t>1BD000.B.X.N</t>
  </si>
  <si>
    <t xml:space="preserve">          Credit</t>
  </si>
  <si>
    <t>Q.N.#.W1.S1.S1.T.C.SD._Z._Z._Z.$._T._X.N</t>
  </si>
  <si>
    <t>1BD000.C.X.N</t>
  </si>
  <si>
    <t xml:space="preserve">          Debit</t>
  </si>
  <si>
    <t>Q.N.#.W1.S1.S1.T.D.SD._Z._Z._Z.$._T._X.N</t>
  </si>
  <si>
    <t>1BD000.D.X.N</t>
  </si>
  <si>
    <t xml:space="preserve">          Business</t>
  </si>
  <si>
    <t>Q.N.#.W1.S1.S1.T.B.SDA._Z._Z._Z.$._T._X.N</t>
  </si>
  <si>
    <t>1BD100.B.X.N</t>
  </si>
  <si>
    <t xml:space="preserve">              Credit</t>
  </si>
  <si>
    <t>Q.N.#.W1.S1.S1.T.C.SDA._Z._Z._Z.$._T._X.N</t>
  </si>
  <si>
    <t>1BD100.C.X.N</t>
  </si>
  <si>
    <t xml:space="preserve">              Debit</t>
  </si>
  <si>
    <t>Q.N.#.W1.S1.S1.T.D.SDA._Z._Z._Z.$._T._X.N</t>
  </si>
  <si>
    <t>1BD100.D.X.N</t>
  </si>
  <si>
    <t xml:space="preserve">                  Acquisition of goods and services by border, seasonal, and other S-T workers</t>
  </si>
  <si>
    <t>Q.N.#.W1.S1.S1.T.B.SDA1._Z._Z._Z.$._T._X.N</t>
  </si>
  <si>
    <t>1BD110.B.X.N</t>
  </si>
  <si>
    <t xml:space="preserve">                      Credit</t>
  </si>
  <si>
    <t>Q.N.#.W1.S1.S1.T.C.SDA1._Z._Z._Z.$._T._X.N</t>
  </si>
  <si>
    <t>1BD110.C.X.N</t>
  </si>
  <si>
    <t xml:space="preserve">                      Debit</t>
  </si>
  <si>
    <t>Q.N.#.W1.S1.S1.T.D.SDA1._Z._Z._Z.$._T._X.N</t>
  </si>
  <si>
    <t>1BD110.D.X.N</t>
  </si>
  <si>
    <t xml:space="preserve">                  Other</t>
  </si>
  <si>
    <t>Q.N.#.W1.S1.S1.T.B.SDA2._Z._Z._Z.$._T._X.N</t>
  </si>
  <si>
    <t>1BD120.B.X.N</t>
  </si>
  <si>
    <t>Q.N.#.W1.S1.S1.T.C.SDA2._Z._Z._Z.$._T._X.N</t>
  </si>
  <si>
    <t>1BD120.C.X.N</t>
  </si>
  <si>
    <t>Q.N.#.W1.S1.S1.T.D.SDA2._Z._Z._Z.$._T._X.N</t>
  </si>
  <si>
    <t>1BD120.D.X.N</t>
  </si>
  <si>
    <t xml:space="preserve">           Personal</t>
  </si>
  <si>
    <t>Q.N.#.W1.S1.S1.T.B.SDB._Z._Z._Z.$._T._X.N</t>
  </si>
  <si>
    <t>1BD130.B.X.N</t>
  </si>
  <si>
    <t>Q.N.#.W1.S1.S1.T.C.SDB._Z._Z._Z.$._T._X.N</t>
  </si>
  <si>
    <t>1BD130.C.X.N</t>
  </si>
  <si>
    <t>Q.N.#.W1.S1.S1.T.D.SDB._Z._Z._Z.$._T._X.N</t>
  </si>
  <si>
    <t>1BD130.D.X.N</t>
  </si>
  <si>
    <t xml:space="preserve">                  Health-related</t>
  </si>
  <si>
    <t>Q.N.#.W1.S1.S1.T.B.SDB1._Z._Z._Z.$._T._X.N</t>
  </si>
  <si>
    <t>1BD131.B.X.N</t>
  </si>
  <si>
    <t>Q.N.#.W1.S1.S1.T.C.SDB1._Z._Z._Z.$._T._X.N</t>
  </si>
  <si>
    <t>1BD131.C.X.N</t>
  </si>
  <si>
    <t>Q.N.#.W1.S1.S1.T.D.SDB1._Z._Z._Z.$._T._X.N</t>
  </si>
  <si>
    <t>1BD131.D.X.N</t>
  </si>
  <si>
    <t xml:space="preserve">                  Education-related</t>
  </si>
  <si>
    <t>Q.N.#.W1.S1.S1.T.B.SDB2._Z._Z._Z.$._T._X.N</t>
  </si>
  <si>
    <t>1BD132.B.X.N</t>
  </si>
  <si>
    <t>Q.N.#.W1.S1.S1.T.C.SDB2._Z._Z._Z.$._T._X.N</t>
  </si>
  <si>
    <t>1BD132.C.X.N</t>
  </si>
  <si>
    <t>Q.N.#.W1.S1.S1.T.D.SDB2._Z._Z._Z.$._T._X.N</t>
  </si>
  <si>
    <t>1BD132.D.X.N</t>
  </si>
  <si>
    <t xml:space="preserve">                 Other</t>
  </si>
  <si>
    <t>Q.N.#.W1.S1.S1.T.B.SDB3._Z._Z._Z.$._T._X.N</t>
  </si>
  <si>
    <t>1BD133.B.X.N</t>
  </si>
  <si>
    <t>Q.N.#.W1.S1.S1.T.C.SDB3._Z._Z._Z.$._T._X.N</t>
  </si>
  <si>
    <t>1BD133.C.X.N</t>
  </si>
  <si>
    <t>Q.N.#.W1.S1.S1.T.D.SDB3._Z._Z._Z.$._T._X.N</t>
  </si>
  <si>
    <t>1BD133.D.X.N</t>
  </si>
  <si>
    <t xml:space="preserve">                For both business and personal travel</t>
  </si>
  <si>
    <t xml:space="preserve">                  Goods</t>
  </si>
  <si>
    <t>Q.N.#.W1.S1.S1.T.B.SD1._Z._Z._Z.$._T._X.N</t>
  </si>
  <si>
    <t>1BD200.B.X.N</t>
  </si>
  <si>
    <t>Q.N.#.W1.S1.S1.T.C.SD1._Z._Z._Z.$._T._X.N</t>
  </si>
  <si>
    <t>1BD200.C.X.N</t>
  </si>
  <si>
    <t>Q.N.#.W1.S1.S1.T.D.SD1._Z._Z._Z.$._T._X.N</t>
  </si>
  <si>
    <t>1BD200.D.X.N</t>
  </si>
  <si>
    <t xml:space="preserve">                  Local transport services</t>
  </si>
  <si>
    <t>Q.N.#.W1.S1.S1.T.B.SD2._Z._Z._Z.$._T._X.N</t>
  </si>
  <si>
    <t>1BD210.B.X.N</t>
  </si>
  <si>
    <t>Q.N.#.W1.S1.S1.T.C.SD2._Z._Z._Z.$._T._X.N</t>
  </si>
  <si>
    <t>1BD210.C.X.N</t>
  </si>
  <si>
    <t>Q.N.#.W1.S1.S1.T.D.SD2._Z._Z._Z.$._T._X.N</t>
  </si>
  <si>
    <t>1BD210.D.X.N</t>
  </si>
  <si>
    <t xml:space="preserve">                  Accommodation services</t>
  </si>
  <si>
    <t>Q.N.#.W1.S1.S1.T.B.SD3._Z._Z._Z.$._T._X.N</t>
  </si>
  <si>
    <t>1BD220.B.X.N</t>
  </si>
  <si>
    <t>Q.N.#.W1.S1.S1.T.C.SD3._Z._Z._Z.$._T._X.N</t>
  </si>
  <si>
    <t>1BD220.C.X.N</t>
  </si>
  <si>
    <t>Q.N.#.W1.S1.S1.T.D.SD3._Z._Z._Z.$._T._X.N</t>
  </si>
  <si>
    <t>1BD220.D.X.N</t>
  </si>
  <si>
    <t xml:space="preserve">                  Food-serving services</t>
  </si>
  <si>
    <t>Q.N.#.W1.S1.S1.T.B.SD4._Z._Z._Z.$._T._X.N</t>
  </si>
  <si>
    <t>1BD230.B.X.N</t>
  </si>
  <si>
    <t>Q.N.#.W1.S1.S1.T.C.SD4._Z._Z._Z.$._T._X.N</t>
  </si>
  <si>
    <t>1BD230.C.X.N</t>
  </si>
  <si>
    <t>Q.N.#.W1.S1.S1.T.D.SD4._Z._Z._Z.$._T._X.N</t>
  </si>
  <si>
    <t>1BD230.D.X.N</t>
  </si>
  <si>
    <t xml:space="preserve">                  Other services</t>
  </si>
  <si>
    <t>Q.N.#.W1.S1.S1.T.B.SD5._Z._Z._Z.$._T._X.N</t>
  </si>
  <si>
    <t>1BD240.B.X.N</t>
  </si>
  <si>
    <t>Q.N.#.W1.S1.S1.T.C.SD5._Z._Z._Z.$._T._X.N</t>
  </si>
  <si>
    <t>1BD240.C.X.N</t>
  </si>
  <si>
    <t>Q.N.#.W1.S1.S1.T.D.SD5._Z._Z._Z.$._T._X.N</t>
  </si>
  <si>
    <t>1BD240.D.X.N</t>
  </si>
  <si>
    <t xml:space="preserve">                          Of which: Health services</t>
  </si>
  <si>
    <t>Q.N.#.W1.S1.S1.T.B.SD5z._Z._Z._Z.$._T._X.N</t>
  </si>
  <si>
    <t>1BD24Z.B.X.N</t>
  </si>
  <si>
    <t xml:space="preserve">                              Credit</t>
  </si>
  <si>
    <t>Q.N.#.W1.S1.S1.T.C.SD5z._Z._Z._Z.$._T._X.N</t>
  </si>
  <si>
    <t>1BD24Z.C.X.N</t>
  </si>
  <si>
    <t xml:space="preserve">                              Debit</t>
  </si>
  <si>
    <t>Q.N.#.W1.S1.S1.T.D.SD5z._Z._Z._Z.$._T._X.N</t>
  </si>
  <si>
    <t>1BD24Z.D.X.N</t>
  </si>
  <si>
    <t xml:space="preserve">                          Of which: Education services</t>
  </si>
  <si>
    <t>Q.N.#.W1.S1.S1.T.B.SD5y._Z._Z._Z.$._T._X.N</t>
  </si>
  <si>
    <t>1BD24Y.B.X.N</t>
  </si>
  <si>
    <t>Q.N.#.W1.S1.S1.T.C.SD5y._Z._Z._Z.$._T._X.N</t>
  </si>
  <si>
    <t>1BD24Y.C.X.N</t>
  </si>
  <si>
    <t>Q.N.#.W1.S1.S1.T.D.SD5y._Z._Z._Z.$._T._X.N</t>
  </si>
  <si>
    <t>1BD24Y.D.X.N</t>
  </si>
  <si>
    <t xml:space="preserve">      Construction</t>
  </si>
  <si>
    <t>Q.N.#.W1.S1.S1.T.B.SE._Z._Z._Z.$._T._X.N</t>
  </si>
  <si>
    <t>1BE000.B.X.N</t>
  </si>
  <si>
    <t>Q.N.#.W1.S1.S1.T.C.SE._Z._Z._Z.$._T._X.N</t>
  </si>
  <si>
    <t>1BE000.C.X.N</t>
  </si>
  <si>
    <t>Q.N.#.W1.S1.S1.T.D.SE._Z._Z._Z.$._T._X.N</t>
  </si>
  <si>
    <t>1BE000.D.X.N</t>
  </si>
  <si>
    <t xml:space="preserve">          Construction abroad</t>
  </si>
  <si>
    <t>Q.N.#.W1.S1.S1.T.B.SE1._Z._Z._Z.$._T._X.N</t>
  </si>
  <si>
    <t>1BE100.B.X.N</t>
  </si>
  <si>
    <t>Q.N.#.W1.S1.S1.T.C.SE1._Z._Z._Z.$._T._X.N</t>
  </si>
  <si>
    <t>1BE100.C.X.N</t>
  </si>
  <si>
    <t>Q.N.#.W1.S1.S1.T.D.SE1._Z._Z._Z.$._T._X.N</t>
  </si>
  <si>
    <t>1BE100.D.X.N</t>
  </si>
  <si>
    <t xml:space="preserve">          Construction in the reporting economy</t>
  </si>
  <si>
    <t>Q.N.#.W1.S1.S1.T.B.SE2._Z._Z._Z.$._T._X.N</t>
  </si>
  <si>
    <t>1BE200.B.X.N</t>
  </si>
  <si>
    <t>Q.N.#.W1.S1.S1.T.C.SE2._Z._Z._Z.$._T._X.N</t>
  </si>
  <si>
    <t>1BE200.C.X.N</t>
  </si>
  <si>
    <t>Q.N.#.W1.S1.S1.T.D.SE2._Z._Z._Z.$._T._X.N</t>
  </si>
  <si>
    <t>1BE200.D.X.N</t>
  </si>
  <si>
    <t xml:space="preserve">      Insurance and pension services</t>
  </si>
  <si>
    <t>Q.N.#.W1.S1.S1.T.B.SF._Z._Z._Z.$._T._X.N</t>
  </si>
  <si>
    <t>1BF000.B.X.N</t>
  </si>
  <si>
    <t>Q.N.#.W1.S1.S1.T.C.SF._Z._Z._Z.$._T._X.N</t>
  </si>
  <si>
    <t>1BF000.C.X.N</t>
  </si>
  <si>
    <t>Q.N.#.W1.S1.S1.T.D.SF._Z._Z._Z.$._T._X.N</t>
  </si>
  <si>
    <t>1BF000.D.X.N</t>
  </si>
  <si>
    <t xml:space="preserve">          Direct insurance</t>
  </si>
  <si>
    <t>Q.N.#.W1.S1.S1.T.B.SF1._Z._Z._Z.$._T._X.N</t>
  </si>
  <si>
    <t>1BF100.B.X.N</t>
  </si>
  <si>
    <t>Q.N.#.W1.S1.S1.T.C.SF1._Z._Z._Z.$._T._X.N</t>
  </si>
  <si>
    <t>1BF100.C.X.N</t>
  </si>
  <si>
    <t>Q.N.#.W1.S1.S1.T.D.SF1._Z._Z._Z.$._T._X.N</t>
  </si>
  <si>
    <t>1BF100.D.X.N</t>
  </si>
  <si>
    <t xml:space="preserve">           Reinsurance</t>
  </si>
  <si>
    <t>Q.N.#.W1.S1.S1.T.B.SF2._Z._Z._Z.$._T._X.N</t>
  </si>
  <si>
    <t>1BF200.B.X.N</t>
  </si>
  <si>
    <t>Q.N.#.W1.S1.S1.T.C.SF2._Z._Z._Z.$._T._X.N</t>
  </si>
  <si>
    <t>1BF200.C.X.N</t>
  </si>
  <si>
    <t>Q.N.#.W1.S1.S1.T.D.SF2._Z._Z._Z.$._T._X.N</t>
  </si>
  <si>
    <t>1BF200.D.X.N</t>
  </si>
  <si>
    <t xml:space="preserve">           Auxiliary insurance services</t>
  </si>
  <si>
    <t>Q.N.#.W1.S1.S1.T.B.SF3._Z._Z._Z.$._T._X.N</t>
  </si>
  <si>
    <t>1BF300.B.X.N</t>
  </si>
  <si>
    <t>Q.N.#.W1.S1.S1.T.C.SF3._Z._Z._Z.$._T._X.N</t>
  </si>
  <si>
    <t>1BF300.C.X.N</t>
  </si>
  <si>
    <t>Q.N.#.W1.S1.S1.T.D.SF3._Z._Z._Z.$._T._X.N</t>
  </si>
  <si>
    <t>1BF300.D.X.N</t>
  </si>
  <si>
    <t xml:space="preserve">           Pension and standardized guaranteed services</t>
  </si>
  <si>
    <t>Q.N.#.W1.S1.S1.T.B.SF4._Z._Z._Z.$._T._X.N</t>
  </si>
  <si>
    <t>1BF400.B.X.N</t>
  </si>
  <si>
    <t>Q.N.#.W1.S1.S1.T.C.SF4._Z._Z._Z.$._T._X.N</t>
  </si>
  <si>
    <t>1BF400.C.X.N</t>
  </si>
  <si>
    <t>Q.N.#.W1.S1.S1.T.D.SF4._Z._Z._Z.$._T._X.N</t>
  </si>
  <si>
    <t>1BF400.D.X.N</t>
  </si>
  <si>
    <t xml:space="preserve">       Financial services</t>
  </si>
  <si>
    <t>Q.N.#.W1.S1.S1.T.B.SG._Z._Z._Z.$._T._X.N</t>
  </si>
  <si>
    <t>1BG000.B.X.N</t>
  </si>
  <si>
    <t>Q.N.#.W1.S1.S1.T.C.SG._Z._Z._Z.$._T._X.N</t>
  </si>
  <si>
    <t>1BG000.C.X.N</t>
  </si>
  <si>
    <t>Q.N.#.W1.S1.S1.T.D.SG._Z._Z._Z.$._T._X.N</t>
  </si>
  <si>
    <t>1BG000.D.X.N</t>
  </si>
  <si>
    <t xml:space="preserve">          Explicitly charged and other financial services</t>
  </si>
  <si>
    <t>Q.N.#.W1.S1.S1.T.B.SG1._Z._Z._Z.$._T._X.N</t>
  </si>
  <si>
    <t>1BG100.B.X.N</t>
  </si>
  <si>
    <t>Q.N.#.W1.S1.S1.T.C.SG1._Z._Z._Z.$._T._X.N</t>
  </si>
  <si>
    <t>1BG100.C.X.N</t>
  </si>
  <si>
    <t>Q.N.#.W1.S1.S1.T.D.SG1._Z._Z._Z.$._T._X.N</t>
  </si>
  <si>
    <t>1BG100.D.X.N</t>
  </si>
  <si>
    <t xml:space="preserve">           Financial intermediation services indirectly measured (FISIM)</t>
  </si>
  <si>
    <t>Q.N.#.W1.S1.S1.T.B.SG2._Z._Z._Z.$._T._X.N</t>
  </si>
  <si>
    <t>1BG10Z.B.X.N</t>
  </si>
  <si>
    <t>Q.N.#.W1.S1.S1.T.C.SG2._Z._Z._Z.$._T._X.N</t>
  </si>
  <si>
    <t>1BG10Z.C.X.N</t>
  </si>
  <si>
    <t>Q.N.#.W1.S1.S1.T.D.SG2._Z._Z._Z.$._T._X.N</t>
  </si>
  <si>
    <t>1BG10Z.D.X.N</t>
  </si>
  <si>
    <t xml:space="preserve">      Charges for the use of intellectual property n.i.e.</t>
  </si>
  <si>
    <t>Q.N.#.W1.S1.S1.T.B.SH._Z._Z._Z.$._T._X.N</t>
  </si>
  <si>
    <t>1BH000.B.X.N</t>
  </si>
  <si>
    <t>Q.N.#.W1.S1.S1.T.C.SH._Z._Z._Z.$._T._X.N</t>
  </si>
  <si>
    <t>1BH000.C.X.N</t>
  </si>
  <si>
    <t>Q.N.#.W1.S1.S1.T.D.SH._Z._Z._Z.$._T._X.N</t>
  </si>
  <si>
    <t>1BH000.D.X.N</t>
  </si>
  <si>
    <t xml:space="preserve">      Telecommunications, computer, and information services</t>
  </si>
  <si>
    <t>Q.N.#.W1.S1.S1.T.B.SI._Z._Z._Z.$._T._X.N</t>
  </si>
  <si>
    <t>1BJ000.B.X.N</t>
  </si>
  <si>
    <t>Q.N.#.W1.S1.S1.T.C.SI._Z._Z._Z.$._T._X.N</t>
  </si>
  <si>
    <t>1BJ000.C.X.N</t>
  </si>
  <si>
    <t>Q.N.#.W1.S1.S1.T.D.SI._Z._Z._Z.$._T._X.N</t>
  </si>
  <si>
    <t>1BJ000.D.X.N</t>
  </si>
  <si>
    <t xml:space="preserve">          Telecommunications services</t>
  </si>
  <si>
    <t>Q.N.#.W1.S1.S1.T.B.SI1._Z._Z._Z.$._T._X.N</t>
  </si>
  <si>
    <t>1BJ100.B.X.N</t>
  </si>
  <si>
    <t>Q.N.#.W1.S1.S1.T.C.SI1._Z._Z._Z.$._T._X.N</t>
  </si>
  <si>
    <t>1BJ100.C.X.N</t>
  </si>
  <si>
    <t>Q.N.#.W1.S1.S1.T.D.SI1._Z._Z._Z.$._T._X.N</t>
  </si>
  <si>
    <t>1BJ100.D.X.N</t>
  </si>
  <si>
    <t xml:space="preserve">           Computer services</t>
  </si>
  <si>
    <t>Q.N.#.W1.S1.S1.T.B.SI2._Z._Z._Z.$._T._X.N</t>
  </si>
  <si>
    <t>1BJ200.B.X.N</t>
  </si>
  <si>
    <t>Q.N.#.W1.S1.S1.T.C.SI2._Z._Z._Z.$._T._X.N</t>
  </si>
  <si>
    <t>1BJ200.C.X.N</t>
  </si>
  <si>
    <t>Q.N.#.W1.S1.S1.T.D.SI2._Z._Z._Z.$._T._X.N</t>
  </si>
  <si>
    <t>1BJ200.D.X.N</t>
  </si>
  <si>
    <t xml:space="preserve">            Information services</t>
  </si>
  <si>
    <t>Q.N.#.W1.S1.S1.T.B.SI3._Z._Z._Z.$._T._X.N</t>
  </si>
  <si>
    <t>1BJ300.B.X.N</t>
  </si>
  <si>
    <t>Q.N.#.W1.S1.S1.T.C.SI3._Z._Z._Z.$._T._X.N</t>
  </si>
  <si>
    <t>1BJ300.C.X.N</t>
  </si>
  <si>
    <t>Q.N.#.W1.S1.S1.T.D.SI3._Z._Z._Z.$._T._X.N</t>
  </si>
  <si>
    <t>1BJ300.D.X.N</t>
  </si>
  <si>
    <t xml:space="preserve">      Other business services</t>
  </si>
  <si>
    <t>Q.N.#.W1.S1.S1.T.B.SJ._Z._Z._Z.$._T._X.N</t>
  </si>
  <si>
    <t>1BK000.B.X.N</t>
  </si>
  <si>
    <t>Q.N.#.W1.S1.S1.T.C.SJ._Z._Z._Z.$._T._X.N</t>
  </si>
  <si>
    <t>1BK000.C.X.N</t>
  </si>
  <si>
    <t>Q.N.#.W1.S1.S1.T.D.SJ._Z._Z._Z.$._T._X.N</t>
  </si>
  <si>
    <t>1BK000.D.X.N</t>
  </si>
  <si>
    <t xml:space="preserve">          Research and development services</t>
  </si>
  <si>
    <t>Q.N.#.W1.S1.S1.T.B.SJ1._Z._Z._Z.$._T._X.N</t>
  </si>
  <si>
    <t>1BK100.B.X.N</t>
  </si>
  <si>
    <t>Q.N.#.W1.S1.S1.T.C.SJ1._Z._Z._Z.$._T._X.N</t>
  </si>
  <si>
    <t>1BK100.C.X.N</t>
  </si>
  <si>
    <t>Q.N.#.W1.S1.S1.T.D.SJ1._Z._Z._Z.$._T._X.N</t>
  </si>
  <si>
    <t>1BK100.D.X.N</t>
  </si>
  <si>
    <t xml:space="preserve">           Professional and management consulting services</t>
  </si>
  <si>
    <t>Q.N.#.W1.S1.S1.T.B.SJ2._Z._Z._Z.$._T._X.N</t>
  </si>
  <si>
    <t>1BK200.B.X.N</t>
  </si>
  <si>
    <t>Q.N.#.W1.S1.S1.T.C.SJ2._Z._Z._Z.$._T._X.N</t>
  </si>
  <si>
    <t>1BK200.C.X.N</t>
  </si>
  <si>
    <t>Q.N.#.W1.S1.S1.T.D.SJ2._Z._Z._Z.$._T._X.N</t>
  </si>
  <si>
    <t>1BK200.D.X.N</t>
  </si>
  <si>
    <t xml:space="preserve">            Technical, trade-related, and other business services</t>
  </si>
  <si>
    <t>Q.N.#.W1.S1.S1.T.B.SJ3._Z._Z._Z.$._T._X.N</t>
  </si>
  <si>
    <t>1BK300.B.X.N</t>
  </si>
  <si>
    <t>Q.N.#.W1.S1.S1.T.C.SJ3._Z._Z._Z.$._T._X.N</t>
  </si>
  <si>
    <t>1BK300.C.X.N</t>
  </si>
  <si>
    <t>Q.N.#.W1.S1.S1.T.D.SJ3._Z._Z._Z.$._T._X.N</t>
  </si>
  <si>
    <t>1BK300.D.X.N</t>
  </si>
  <si>
    <t xml:space="preserve">      Personal, cultural, and recreational services</t>
  </si>
  <si>
    <t>Q.N.#.W1.S1.S1.T.B.SK._Z._Z._Z.$._T._X.N</t>
  </si>
  <si>
    <t>1BL000.B.X.N</t>
  </si>
  <si>
    <t>Q.N.#.W1.S1.S1.T.C.SK._Z._Z._Z.$._T._X.N</t>
  </si>
  <si>
    <t>1BL000.C.X.N</t>
  </si>
  <si>
    <t>Q.N.#.W1.S1.S1.T.D.SK._Z._Z._Z.$._T._X.N</t>
  </si>
  <si>
    <t>1BL000.D.X.N</t>
  </si>
  <si>
    <t xml:space="preserve">          Audiovisual and related services</t>
  </si>
  <si>
    <t>Q.N.#.W1.S1.S1.T.B.SK1._Z._Z._Z.$._T._X.N</t>
  </si>
  <si>
    <t>1BL100.B.X.N</t>
  </si>
  <si>
    <t>Q.N.#.W1.S1.S1.T.C.SK1._Z._Z._Z.$._T._X.N</t>
  </si>
  <si>
    <t>1BL100.C.X.N</t>
  </si>
  <si>
    <t>Q.N.#.W1.S1.S1.T.D.SK1._Z._Z._Z.$._T._X.N</t>
  </si>
  <si>
    <t>1BL100.D.X.N</t>
  </si>
  <si>
    <t xml:space="preserve">           Other personal, cultural, and recreational services</t>
  </si>
  <si>
    <t>Q.N.#.W1.S1.S1.T.B.SK2._Z._Z._Z.$._T._X.N</t>
  </si>
  <si>
    <t>1BL200.B.X.N</t>
  </si>
  <si>
    <t>Q.N.#.W1.S1.S1.T.C.SK2._Z._Z._Z.$._T._X.N</t>
  </si>
  <si>
    <t>1BL200.C.X.N</t>
  </si>
  <si>
    <t>Q.N.#.W1.S1.S1.T.D.SK2._Z._Z._Z.$._T._X.N</t>
  </si>
  <si>
    <t>1BL200.D.X.N</t>
  </si>
  <si>
    <t xml:space="preserve">      Government goods and services n.i.e.</t>
  </si>
  <si>
    <t>Q.N.#.W1.S1.S1.T.B.SL._Z._Z._Z.$._T._X.N</t>
  </si>
  <si>
    <t>1BM000.B.X.N</t>
  </si>
  <si>
    <t>Q.N.#.W1.S1.S1.T.C.SL._Z._Z._Z.$._T._X.N</t>
  </si>
  <si>
    <t>1BM000.C.X.N</t>
  </si>
  <si>
    <t>Q.N.#.W1.S1.S1.T.D.SL._Z._Z._Z.$._T._X.N</t>
  </si>
  <si>
    <t>1BM000.D.X.N</t>
  </si>
  <si>
    <t xml:space="preserve">      Tourism-related services in travel and passenger transport</t>
  </si>
  <si>
    <t>Q.N.#.W1.S1.S1.T.B.SDz._Z._Z._Z.$._T._X.N</t>
  </si>
  <si>
    <t>1BM100.B.X.N</t>
  </si>
  <si>
    <t>Q.N.#.W1.S1.S1.T.C.SDz._Z._Z._Z.$._T._X.N</t>
  </si>
  <si>
    <t>1BM100.C.X.N</t>
  </si>
  <si>
    <t>Q.N.#.W1.S1.S1.T.D.SDz._Z._Z._Z.$._T._X.N</t>
  </si>
  <si>
    <t>1BM100.D.X.N</t>
  </si>
  <si>
    <t xml:space="preserve">  Primary income</t>
  </si>
  <si>
    <t>Q.N.#.W1.S1.S1.T.B.IN1._Z._Z._Z.$._T._X.N</t>
  </si>
  <si>
    <t>1C9999.B.X.A</t>
  </si>
  <si>
    <t>Q.N.#.W1.S1.S1.T.C.IN1._Z._Z._Z.$._T._X.N</t>
  </si>
  <si>
    <t>1C9999.C.X.A</t>
  </si>
  <si>
    <t>Q.N.#.W1.S1.S1.T.D.IN1._Z._Z._Z.$._T._X.N</t>
  </si>
  <si>
    <t>1C9999.D.X.A</t>
  </si>
  <si>
    <t xml:space="preserve">       Compensation of employees</t>
  </si>
  <si>
    <t>Q.N.#.W1.S1.S1.T.B.D1._Z._Z._Z.$._T._X.N</t>
  </si>
  <si>
    <t>1CA000.B.X.A</t>
  </si>
  <si>
    <t>Q.N.#.W1.S1.S1.T.C.D1._Z._Z._Z.$._T._X.N</t>
  </si>
  <si>
    <t>1CA000.C.X.A</t>
  </si>
  <si>
    <t>Q.N.#.W1.S1.S1.T.D.D1._Z._Z._Z.$._T._X.N</t>
  </si>
  <si>
    <t>1CA000.D.X.A</t>
  </si>
  <si>
    <t xml:space="preserve">       Investment income</t>
  </si>
  <si>
    <t>Q.N.#.W1.S1.S1.T.B.D4P._T.F._Z.$._T._X.N</t>
  </si>
  <si>
    <t>1CB000.B.X.A</t>
  </si>
  <si>
    <t>Q.N.#.W1.S1.S1.T.C.D4P._T.F._Z.$._T._X.N</t>
  </si>
  <si>
    <t>1CB000.C.X.A</t>
  </si>
  <si>
    <t>Q.N.#.W1.S1.S1.T.D.D4P._T.F._Z.$._T._X.N</t>
  </si>
  <si>
    <t>1CB000.D.X.A</t>
  </si>
  <si>
    <t xml:space="preserve">          Direct investment</t>
  </si>
  <si>
    <t>1CB100.B.X.A</t>
  </si>
  <si>
    <t>Q.N.#.W1.S1.S1.T.C.D4P.D.F._Z.$._T._X.N</t>
  </si>
  <si>
    <t>1CB100.C.X.A</t>
  </si>
  <si>
    <t>Q.N.#.W1.S1.S1.T.D.D4P.D.F._Z.$._T._X.N</t>
  </si>
  <si>
    <t>1CB100.D.X.A</t>
  </si>
  <si>
    <t xml:space="preserve">              Income on equity and investment fund shares</t>
  </si>
  <si>
    <t>1CB110.B.X.A</t>
  </si>
  <si>
    <t xml:space="preserve">                 Credit</t>
  </si>
  <si>
    <t>Q.N.#.W1.S1.S1.T.C.D4S.D.F5._Z.$._T._X.N</t>
  </si>
  <si>
    <t>1CB110.C.X.A</t>
  </si>
  <si>
    <t xml:space="preserve">                   Debit</t>
  </si>
  <si>
    <t>Q.N.#.W1.S1.S1.T.D.D4S.D.F5._Z.$._T._X.N</t>
  </si>
  <si>
    <t>1CB110.D.X.A</t>
  </si>
  <si>
    <t xml:space="preserve">                   Dividends and withdrawals from income of quasi-corporations</t>
  </si>
  <si>
    <t>1CB111.B.X.A</t>
  </si>
  <si>
    <t>Q.N.#.W1.S1.S1.T.C.D42S.D.F5._Z.$._T._X.N</t>
  </si>
  <si>
    <t>1CB111.C.X.A</t>
  </si>
  <si>
    <t>Q.N.#.W1.S1.S1.T.D.D42S.D.F5._Z.$._T._X.N</t>
  </si>
  <si>
    <t>1CB111.D.X.A</t>
  </si>
  <si>
    <t xml:space="preserve">                       Direct investor in direct investment enterprises</t>
  </si>
  <si>
    <t>Q.N.#.W1.S1.S1.T.B.D42S.D1.F5._Z.$._T._X.N</t>
  </si>
  <si>
    <t>1CB11A.B.X.A</t>
  </si>
  <si>
    <t xml:space="preserve">                            Credit</t>
  </si>
  <si>
    <t>Q.N.#.W1.S1.S1.T.C.D42S.D1.F5._Z.$._T._X.N</t>
  </si>
  <si>
    <t>1CB11A.C.X.A</t>
  </si>
  <si>
    <t xml:space="preserve">                            Debit</t>
  </si>
  <si>
    <t>Q.N.#.W1.S1.S1.T.D.D42S.D1.F5._Z.$._T._X.N</t>
  </si>
  <si>
    <t>1CB11A.D.X.A</t>
  </si>
  <si>
    <t xml:space="preserve">                       Direct investment enterprises in direct investor (reverse investment)</t>
  </si>
  <si>
    <t>Q.N.#.W1.S1.S1.T.B.D42S.D2.F5._Z.$._T._X.N</t>
  </si>
  <si>
    <t>1CB11B.B.X.A</t>
  </si>
  <si>
    <t>Q.N.#.W1.S1.S1.T.C.D42S.D2.F5._Z.$._T._X.N</t>
  </si>
  <si>
    <t>1CB11B.C.X.A</t>
  </si>
  <si>
    <t>Q.N.#.W1.S1.S1.T.D.D42S.D2.F5._Z.$._T._X.N</t>
  </si>
  <si>
    <t>1CB11B.D.X.A</t>
  </si>
  <si>
    <t xml:space="preserve">                            Between fellow enterprises</t>
  </si>
  <si>
    <t>Q.N.#.W1.S1.S1.T.B.D42S.D3.F5._Z.$._T._X.N</t>
  </si>
  <si>
    <t>1CB11C.B.X.A</t>
  </si>
  <si>
    <t xml:space="preserve">                                Credit</t>
  </si>
  <si>
    <t>Q.N.#.W1.S1.S1.T.C.D42S.D3.F5._Z.$._T._X.N</t>
  </si>
  <si>
    <t>1CB11C.C.X.A</t>
  </si>
  <si>
    <t xml:space="preserve">                                Debit</t>
  </si>
  <si>
    <t>Q.N.#.W1.S1.S1.T.D.D42S.D3.F5._Z.$._T._X.N</t>
  </si>
  <si>
    <t>1CB11C.D.X.A</t>
  </si>
  <si>
    <t xml:space="preserve">                                 if ultimate controlling parent is resident</t>
  </si>
  <si>
    <t>Q.N.#.W1.S1.S1.T.B.D42S.U1.F5._Z.$._T._X.N</t>
  </si>
  <si>
    <t>1CB11D.B.X.A</t>
  </si>
  <si>
    <t xml:space="preserve">                                      Credit</t>
  </si>
  <si>
    <t>Q.N.#.W1.S1.S1.T.C.D42S.U1.F5._Z.$._T._X.N</t>
  </si>
  <si>
    <t>1CB11D.C.X.A</t>
  </si>
  <si>
    <t xml:space="preserve">                                      Debit</t>
  </si>
  <si>
    <t>Q.N.#.W1.S1.S1.T.D.D42S.U1.F5._Z.$._T._X.N</t>
  </si>
  <si>
    <t>1CB11D.D.X.A</t>
  </si>
  <si>
    <t xml:space="preserve">                                 if ultimate controlling parent is nonresident</t>
  </si>
  <si>
    <t>Q.N.#.W1.S1.S1.T.B.D42S.U2.F5._Z.$._T._X.N</t>
  </si>
  <si>
    <t>1CB11E.B.X.A</t>
  </si>
  <si>
    <t>Q.N.#.W1.S1.S1.T.C.D42S.U2.F5._Z.$._T._X.N</t>
  </si>
  <si>
    <t>1CB11E.C.X.A</t>
  </si>
  <si>
    <t>Q.N.#.W1.S1.S1.T.D.D42S.U2.F5._Z.$._T._X.N</t>
  </si>
  <si>
    <t>1CB11E.D.X.A</t>
  </si>
  <si>
    <t xml:space="preserve">                                 if ultimate controlling parent is unknown</t>
  </si>
  <si>
    <t>Q.N.#.W1.S1.S1.T.B.D42S.U3.F5._Z.$._T._X.N</t>
  </si>
  <si>
    <t>1CB11F.B.X.A</t>
  </si>
  <si>
    <t>Q.N.#.W1.S1.S1.T.C.D42S.U3.F5._Z.$._T._X.N</t>
  </si>
  <si>
    <t>1CB11F.C.X.A</t>
  </si>
  <si>
    <t>Q.N.#.W1.S1.S1.T.D.D42S.U3.F5._Z.$._T._X.N</t>
  </si>
  <si>
    <t>1CB11F.D.X.A</t>
  </si>
  <si>
    <t xml:space="preserve">                    Reinvested earnings</t>
  </si>
  <si>
    <t>1CB112.B.X.A</t>
  </si>
  <si>
    <t>Q.N.#.W1.S1.S1.T.C.D43S.D.F5._Z.$._T._X.N</t>
  </si>
  <si>
    <t>1CB112.C.X.A</t>
  </si>
  <si>
    <t>Q.N.#.W1.S1.S1.T.D.D43S.D.F5._Z.$._T._X.N</t>
  </si>
  <si>
    <t>1CB112.D.X.A</t>
  </si>
  <si>
    <t xml:space="preserve">                     Investment income attributable to policyholders in insurance, pension schemes, and standardized guarantees, and to investment fund shareholders</t>
  </si>
  <si>
    <t>1CB11Z.B.X.A</t>
  </si>
  <si>
    <t>Q.N.#.W1.S1.S1.T.C.D44P.D.F5._Z.$._T._X.N</t>
  </si>
  <si>
    <t>1CB11Z.C.X.A</t>
  </si>
  <si>
    <t>Q.N.#.W1.S1.S1.T.D.D44P.D.F5._Z.$._T._X.N</t>
  </si>
  <si>
    <t>1CB11Z.D.X.A</t>
  </si>
  <si>
    <t xml:space="preserve">                       of which: Investment income attributable to investment fund shareholders</t>
  </si>
  <si>
    <t>1CB1ZZ.B.X.A</t>
  </si>
  <si>
    <t>Q.N.#.W1.S1.S1.T.C.D4S.D.F52._Z.$._T._X.N</t>
  </si>
  <si>
    <t>1CB1ZZ.C.X.A</t>
  </si>
  <si>
    <t>Q.N.#.W1.S1.S1.T.D.D4S.D.F52._Z.$._T._X.N</t>
  </si>
  <si>
    <t>1CB1ZZ.D.X.A</t>
  </si>
  <si>
    <t xml:space="preserve">               Interest</t>
  </si>
  <si>
    <t>1CB120.B.X.A</t>
  </si>
  <si>
    <t xml:space="preserve">                   Credit</t>
  </si>
  <si>
    <t>Q.N.#.W1.S1.S1.T.C.D4Q.D.FL._Z.$._T._X.N</t>
  </si>
  <si>
    <t>1CB120.C.X.A</t>
  </si>
  <si>
    <t>Q.N.#.W1.S1.S1.T.D.D4Q.D.FL._Z.$._T._X.N</t>
  </si>
  <si>
    <t>1CB120.D.X.A</t>
  </si>
  <si>
    <t xml:space="preserve">                   Direct investor in direct investment enterprises</t>
  </si>
  <si>
    <t>Q.N.#.W1.S1.S1.T.B.D4Q.D1.FL._Z.$._T._X.N</t>
  </si>
  <si>
    <t>1CB121.B.X.A</t>
  </si>
  <si>
    <t>Q.N.#.W1.S1.S1.T.C.D4Q.D1.FL._Z.$._T._X.N</t>
  </si>
  <si>
    <t>1CB121.C.X.A</t>
  </si>
  <si>
    <t>Q.N.#.W1.S1.S1.T.D.D4Q.D1.FL._Z.$._T._X.N</t>
  </si>
  <si>
    <t>1CB121.D.X.A</t>
  </si>
  <si>
    <t xml:space="preserve">                   Direct investment enterprises in direct investor (reverse investment)</t>
  </si>
  <si>
    <t>Q.N.#.W1.S1.S1.T.B.D4Q.D2.FL._Z.$._T._X.N</t>
  </si>
  <si>
    <t>1CB122.B.X.A</t>
  </si>
  <si>
    <t>Q.N.#.W1.S1.S1.T.C.D4Q.D2.FL._Z.$._T._X.N</t>
  </si>
  <si>
    <t>1CB122.C.X.A</t>
  </si>
  <si>
    <t>Q.N.#.W1.S1.S1.T.D.D4Q.D2.FL._Z.$._T._X.N</t>
  </si>
  <si>
    <t>1CB122.D.X.A</t>
  </si>
  <si>
    <t xml:space="preserve">                   Between fellow enterprises</t>
  </si>
  <si>
    <t>Q.N.#.W1.S1.S1.T.B.D4Q.D3.FL._Z.$._T._X.N</t>
  </si>
  <si>
    <t>1CB123.B.X.A</t>
  </si>
  <si>
    <t>Q.N.#.W1.S1.S1.T.C.D4Q.D3.FL._Z.$._T._X.N</t>
  </si>
  <si>
    <t>1CB123.C.X.A</t>
  </si>
  <si>
    <t>Q.N.#.W1.S1.S1.T.D.D4Q.D3.FL._Z.$._T._X.N</t>
  </si>
  <si>
    <t>1CB123.D.X.A</t>
  </si>
  <si>
    <t xml:space="preserve">                      if ultimate controlling parent is resident</t>
  </si>
  <si>
    <t>Q.N.#.W1.S1.S1.T.B.D4Q.U1.FL._Z.$._T._X.N</t>
  </si>
  <si>
    <t>1CB12A.B.X.A</t>
  </si>
  <si>
    <t>Q.N.#.W1.S1.S1.T.C.D4Q.U1.FL._Z.$._T._X.N</t>
  </si>
  <si>
    <t>1CB12A.C.X.A</t>
  </si>
  <si>
    <t>Q.N.#.W1.S1.S1.T.D.D4Q.U1.FL._Z.$._T._X.N</t>
  </si>
  <si>
    <t>1CB12A.D.X.A</t>
  </si>
  <si>
    <t xml:space="preserve">                      if ultimate controlling parent is nonresident</t>
  </si>
  <si>
    <t>Q.N.#.W1.S1.S1.T.B.D4Q.U2.FL._Z.$._T._X.N</t>
  </si>
  <si>
    <t>1CB12B.B.X.A</t>
  </si>
  <si>
    <t>Q.N.#.W1.S1.S1.T.C.D4Q.U2.FL._Z.$._T._X.N</t>
  </si>
  <si>
    <t>1CB12B.C.X.A</t>
  </si>
  <si>
    <t>Q.N.#.W1.S1.S1.T.D.D4Q.U2.FL._Z.$._T._X.N</t>
  </si>
  <si>
    <t>1CB12B.D.X.A</t>
  </si>
  <si>
    <t xml:space="preserve">                     if ultimate controlling parent is unknown</t>
  </si>
  <si>
    <t>Q.N.#.W1.S1.S1.T.B.D4Q.U3.FL._Z.$._T._X.N</t>
  </si>
  <si>
    <t>1CB12C.B.X.A</t>
  </si>
  <si>
    <t>Q.N.#.W1.S1.S1.T.C.D4Q.U3.FL._Z.$._T._X.N</t>
  </si>
  <si>
    <t>1CB12C.C.X.A</t>
  </si>
  <si>
    <t>Q.N.#.W1.S1.S1.T.D.D4Q.U3.FL._Z.$._T._X.N</t>
  </si>
  <si>
    <t>1CB12C.D.X.A</t>
  </si>
  <si>
    <t xml:space="preserve">                Memorandum: Interest before FISIM</t>
  </si>
  <si>
    <t>1CB12Z.B.X.A</t>
  </si>
  <si>
    <t xml:space="preserve">                     Credit</t>
  </si>
  <si>
    <t>Q.N.#.W1.S1.S1.T.C.D41G.D.FLA.T.$._T._X.N</t>
  </si>
  <si>
    <t>1CB12Z.C.X.A</t>
  </si>
  <si>
    <t xml:space="preserve">                     Debit</t>
  </si>
  <si>
    <t>Q.N.#.W1.S1.S1.T.D.D41G.D.FLA.T.$._T._X.N</t>
  </si>
  <si>
    <t>1CB12Z.D.X.A</t>
  </si>
  <si>
    <t xml:space="preserve">          Portfolio investment</t>
  </si>
  <si>
    <t>Q.N.#.W1.S1.S1.T.B.D4P.P.F._Z.$._T._X.N</t>
  </si>
  <si>
    <t>1CB200.B.X.A</t>
  </si>
  <si>
    <t>Q.N.#.W1.S1.S1.T.C.D4P.P.F._Z.$._T._X.N</t>
  </si>
  <si>
    <t>1CB200.C.X.A</t>
  </si>
  <si>
    <t>Q.N.#.W1.S1.S1.T.D.D4P.P.F._Z.$._T._X.N</t>
  </si>
  <si>
    <t>1CB200.D.X.A</t>
  </si>
  <si>
    <t xml:space="preserve">               Investment income on equity and investment fund shares</t>
  </si>
  <si>
    <t>Q.N.#.W1.S1.S1.T.B.D4S.P.F5._Z.$._T._X.N</t>
  </si>
  <si>
    <t>1CB210.B.X.A</t>
  </si>
  <si>
    <t>Q.N.#.W1.S1.S1.T.C.D4S.P.F5._Z.$._T._X.N</t>
  </si>
  <si>
    <t>1CB210.C.X.A</t>
  </si>
  <si>
    <t>Q.N.#.W1.S1.S1.T.D.D4S.P.F5._Z.$._T._X.N</t>
  </si>
  <si>
    <t>1CB210.D.X.A</t>
  </si>
  <si>
    <t xml:space="preserve">                  Dividends on equity excluding investment fund shares</t>
  </si>
  <si>
    <t>Q.N.#.W1.S1.S1.T.B.D42.P.F51._Z.$._T._X.N</t>
  </si>
  <si>
    <t>1CB211.B.X.A</t>
  </si>
  <si>
    <t>Q.N.#.W1.S1.S1.T.C.D42.P.F51._Z.$._T._X.N</t>
  </si>
  <si>
    <t>1CB211.C.X.A</t>
  </si>
  <si>
    <t>Q.N.#.W1.S1.S1.T.D.D42.P.F51._Z.$._T._X.N</t>
  </si>
  <si>
    <t>1CB211.D.X.A</t>
  </si>
  <si>
    <t xml:space="preserve">               Investment income attributable to investment fund shareholders</t>
  </si>
  <si>
    <t>Q.N.#.W1.S1.S1.T.B.D4S.P.F52._Z.$._T._X.N</t>
  </si>
  <si>
    <t>1CB212.B.X.A</t>
  </si>
  <si>
    <t>Q.N.#.W1.S1.S1.T.C.D4S.P.F52._Z.$._T._X.N</t>
  </si>
  <si>
    <t>1CB212.C.X.A</t>
  </si>
  <si>
    <t>Q.N.#.W1.S1.S1.T.D.D4S.P.F52._Z.$._T._X.N</t>
  </si>
  <si>
    <t>1CB212.D.X.A</t>
  </si>
  <si>
    <t xml:space="preserve">                     Dividends</t>
  </si>
  <si>
    <t>Q.N.#.W1.S1.S1.T.B.D4431.P.F52._Z.$._T._X.N</t>
  </si>
  <si>
    <t>1CB21A.B.X.A</t>
  </si>
  <si>
    <t>Q.N.#.W1.S1.S1.T.C.D4431.P.F52._Z.$._T._X.N</t>
  </si>
  <si>
    <t>1CB21A.C.X.A</t>
  </si>
  <si>
    <t>Q.N.#.W1.S1.S1.T.D.D4431.P.F52._Z.$._T._X.N</t>
  </si>
  <si>
    <t>1CB21A.D.X.A</t>
  </si>
  <si>
    <t>Q.N.#.W1.S1.S1.T.B.D4432.P.F52._Z.$._T._X.N</t>
  </si>
  <si>
    <t>1CB21B.B.X.A</t>
  </si>
  <si>
    <t>Q.N.#.W1.S1.S1.T.C.D4432.P.F52._Z.$._T._X.N</t>
  </si>
  <si>
    <t>1CB21B.C.X.A</t>
  </si>
  <si>
    <t>Q.N.#.W1.S1.S1.T.D.D4432.P.F52._Z.$._T._X.N</t>
  </si>
  <si>
    <t>1CB21B.D.X.A</t>
  </si>
  <si>
    <t xml:space="preserve">                 Interest</t>
  </si>
  <si>
    <t>Q.N.#.W1.S1.S1.T.B.D41.P.F3.T.$._T._X.N</t>
  </si>
  <si>
    <t>1CB220.B.X.A</t>
  </si>
  <si>
    <t>Q.N.#.W1.S1.S1.T.C.D41.P.F3.T.$._T._X.N</t>
  </si>
  <si>
    <t>1CB220.C.X.A</t>
  </si>
  <si>
    <t>Q.N.#.W1.S1.S1.T.D.D41.P.F3.T.$._T._X.N</t>
  </si>
  <si>
    <t>1CB220.D.X.A</t>
  </si>
  <si>
    <t xml:space="preserve">                     Short-term</t>
  </si>
  <si>
    <t>Q.N.#.W1.S1.S1.T.B.D41.P.F3.S.$._T._X.N</t>
  </si>
  <si>
    <t>1CB220.B.X.S</t>
  </si>
  <si>
    <t>Q.N.#.W1.S1.S1.T.C.D41.P.F3.S.$._T._X.N</t>
  </si>
  <si>
    <t>1CB220.C.X.S</t>
  </si>
  <si>
    <t>Q.N.#.W1.S1.S1.T.D.D41.P.F3.S.$._T._X.N</t>
  </si>
  <si>
    <t>1CB220.D.X.S</t>
  </si>
  <si>
    <t xml:space="preserve">                     Long-term</t>
  </si>
  <si>
    <t>Q.N.#.W1.S1.S1.T.B.D41.P.F3.L.$._T._X.N</t>
  </si>
  <si>
    <t>1CB220.B.X.L</t>
  </si>
  <si>
    <t>Q.N.#.W1.S1.S1.T.C.D41.P.F3.L.$._T._X.N</t>
  </si>
  <si>
    <t>1CB220.C.X.L</t>
  </si>
  <si>
    <t>Q.N.#.W1.S1.S1.T.D.D41.P.F3.L.$._T._X.N</t>
  </si>
  <si>
    <t>1CB220.D.X.L</t>
  </si>
  <si>
    <t xml:space="preserve">           Other investment</t>
  </si>
  <si>
    <t>Q.N.#.W1.S1.S1.T.B.D4P.O.F._Z.$._T._X.N</t>
  </si>
  <si>
    <t>1CB300.B.X.A</t>
  </si>
  <si>
    <t>Q.N.#.W1.S1.S1.T.C.D4P.O.F._Z.$._T._X.N</t>
  </si>
  <si>
    <t>1CB300.C.X.A</t>
  </si>
  <si>
    <t>Q.N.#.W1.S1.S1.T.D.D4P.O.F._Z.$._T._X.N</t>
  </si>
  <si>
    <t>1CB300.D.X.A</t>
  </si>
  <si>
    <t xml:space="preserve">               Withdrawals from income of quasi-corporations</t>
  </si>
  <si>
    <t>Q.N.#.W1.S1.S1.T.B.D422.O.F5._Z.$._T._X.N</t>
  </si>
  <si>
    <t>1CB310.B.X.A</t>
  </si>
  <si>
    <t>Q.N.#.W1.S1.S1.T.C.D422.O.F5._Z.$._T._X.N</t>
  </si>
  <si>
    <t>1CB310.C.X.A</t>
  </si>
  <si>
    <t>Q.N.#.W1.S1.S1.T.D.D422.O.F5._Z.$._T._X.N</t>
  </si>
  <si>
    <t>1CB310.D.X.A</t>
  </si>
  <si>
    <t>Q.N.#.W1.S1.S1.T.B.D41.O.FLA.T.$._T._X.N</t>
  </si>
  <si>
    <t>1CB320.B.X.A</t>
  </si>
  <si>
    <t>Q.N.#.W1.S1.S1.T.C.D41.O.FLA.T.$._T._X.N</t>
  </si>
  <si>
    <t>1CB320.C.X.A</t>
  </si>
  <si>
    <t>Q.N.#.W1.S1.S1.T.D.D41.O.FLA.T.$._T._X.N</t>
  </si>
  <si>
    <t>1CB320.D.X.A</t>
  </si>
  <si>
    <t xml:space="preserve">                     Memorandum: Interest before FISIM</t>
  </si>
  <si>
    <t>Q.N.#.W1.S1.S1.T.B.D41G.O.FLA.T.$._T._X.N</t>
  </si>
  <si>
    <t>1CB32Z.B.X.A</t>
  </si>
  <si>
    <t xml:space="preserve">                         Credit</t>
  </si>
  <si>
    <t>Q.N.#.W1.S1.S1.T.C.D41G.O.FLA.T.$._T._X.N</t>
  </si>
  <si>
    <t>1CB32Z.C.X.A</t>
  </si>
  <si>
    <t xml:space="preserve">                         Debit</t>
  </si>
  <si>
    <t>Q.N.#.W1.S1.S1.T.D.D41G.O.FLA.T.$._T._X.N</t>
  </si>
  <si>
    <t>1CB32Z.D.X.A</t>
  </si>
  <si>
    <t xml:space="preserve">                Investment income attributable to policyholders in insurance, pension schemes, and standardized guarantees</t>
  </si>
  <si>
    <t>Q.N.#.W1.S1.S1.T.B.D44P.O.F6._Z.$._T._X.N</t>
  </si>
  <si>
    <t>1CB330.B.X.A</t>
  </si>
  <si>
    <t>Q.N.#.W1.S1.S1.T.C.D44P.O.F6._Z.$._T._X.N</t>
  </si>
  <si>
    <t>1CB330.C.X.A</t>
  </si>
  <si>
    <t>Q.N.#.W1.S1.S1.T.D.D44P.O.F6._Z.$._T._X.N</t>
  </si>
  <si>
    <t>1CB330.D.X.A</t>
  </si>
  <si>
    <t xml:space="preserve">           Reserve assets (Credit)</t>
  </si>
  <si>
    <t>Q.N.#.W1.S121.S1.T.C.D4P.R.F._Z.$.X1._X.N</t>
  </si>
  <si>
    <t>1CB400.C.X.A</t>
  </si>
  <si>
    <t xml:space="preserve">               Income on equity and investment fund shares (Credit)</t>
  </si>
  <si>
    <t>Q.N.#.W1.S1.S1.T.C.D4S.R.F5._Z.$.X1._X.N</t>
  </si>
  <si>
    <t>1CB410.C.X.A</t>
  </si>
  <si>
    <t xml:space="preserve">               Interest (Credit)</t>
  </si>
  <si>
    <t>Q.N.#.W1.S1.S1.T.C.D41.R.F.T.$.X1._X.N</t>
  </si>
  <si>
    <t>1CB420.C.X.A</t>
  </si>
  <si>
    <t xml:space="preserve">               Memorandum: Interest before FISIM (Credit)</t>
  </si>
  <si>
    <t>Q.N.#.W1.S1.S1.T.C.D41G.R.F.T.$.X1._X.N</t>
  </si>
  <si>
    <t>1CB42Z.C.X.A</t>
  </si>
  <si>
    <t xml:space="preserve">       Other primary income</t>
  </si>
  <si>
    <t>Q.N.#.W1.S1.S1.T.B.D4O._Z._Z._Z.$._T._X.N</t>
  </si>
  <si>
    <t>1CC000.B.X.A</t>
  </si>
  <si>
    <t>Q.N.#.W1.S1.S1.T.C.D4O._Z._Z._Z.$._T._X.N</t>
  </si>
  <si>
    <t>1CC000.C.X.A</t>
  </si>
  <si>
    <t>Q.N.#.W1.S1.S1.T.D.D4O._Z._Z._Z.$._T._X.N</t>
  </si>
  <si>
    <t>1CC000.D.X.A</t>
  </si>
  <si>
    <t xml:space="preserve">           Taxes on products and production</t>
  </si>
  <si>
    <t>Q.N.#.W1.S1.S1.T.B.D2._Z._Z._Z.$._T._X.N</t>
  </si>
  <si>
    <t>1CC100.B.X.A</t>
  </si>
  <si>
    <t>Q.N.#.W1.S1.S1.T.C.D2._Z._Z._Z.$._T._X.N</t>
  </si>
  <si>
    <t>1CC100.C.X.A</t>
  </si>
  <si>
    <t>Q.N.#.W1.S1.S1.T.D.D2._Z._Z._Z.$._T._X.N</t>
  </si>
  <si>
    <t>1CC100.D.X.A</t>
  </si>
  <si>
    <t xml:space="preserve">           Subsidies</t>
  </si>
  <si>
    <t>Q.N.#.W1.S1.S1.T.B.D3._Z._Z._Z.$._T._X.N</t>
  </si>
  <si>
    <t>1CC200.B.X.A</t>
  </si>
  <si>
    <t>Q.N.#.W1.S1.S1.T.C.D3._Z._Z._Z.$._T._X.N</t>
  </si>
  <si>
    <t>1CC200.C.X.A</t>
  </si>
  <si>
    <t>Q.N.#.W1.S1.S1.T.D.D3._Z._Z._Z.$._T._X.N</t>
  </si>
  <si>
    <t>1CC200.D.X.A</t>
  </si>
  <si>
    <t xml:space="preserve">           Rent</t>
  </si>
  <si>
    <t>Q.N.#.W1.S1.S1.T.B.D45._Z._Z._Z.$._T._X.N</t>
  </si>
  <si>
    <t>1CC300.B.X.A</t>
  </si>
  <si>
    <t>Q.N.#.W1.S1.S1.T.C.D45._Z._Z._Z.$._T._X.N</t>
  </si>
  <si>
    <t>1CC300.C.X.A</t>
  </si>
  <si>
    <t>Q.N.#.W1.S1.S1.T.D.D45._Z._Z._Z.$._T._X.N</t>
  </si>
  <si>
    <t>1CC300.D.X.A</t>
  </si>
  <si>
    <t xml:space="preserve">   Secondary income</t>
  </si>
  <si>
    <t>Q.N.#.W1.S1.S1.T.B.IN2._Z._Z._Z.$._T._X.N</t>
  </si>
  <si>
    <t>1D9999.B.A.A</t>
  </si>
  <si>
    <t>Q.N.#.W1.S1.S1.T.C.IN2._Z._Z._Z.$._T._X.N</t>
  </si>
  <si>
    <t>1D9999.C.A.A</t>
  </si>
  <si>
    <t>Q.N.#.W1.S1.S1.T.D.IN2._Z._Z._Z.$._T._X.N</t>
  </si>
  <si>
    <t>1D9999.D.A.A</t>
  </si>
  <si>
    <t xml:space="preserve">       General government</t>
  </si>
  <si>
    <t>Q.N.#.W1.S13.S1.T.B.IN2._Z._Z._Z.$._T._X.N</t>
  </si>
  <si>
    <t>1D9999.B.G.A</t>
  </si>
  <si>
    <t>Q.N.#.W1.S13.S1.T.C.IN2._Z._Z._Z.$._T._X.N</t>
  </si>
  <si>
    <t>1D9999.C.G.A</t>
  </si>
  <si>
    <t>Q.N.#.W1.S13.S1.T.D.IN2._Z._Z._Z.$._T._X.N</t>
  </si>
  <si>
    <t>1D9999.D.G.A</t>
  </si>
  <si>
    <t xml:space="preserve">           Current taxes on income, wealth, etc. (credit)</t>
  </si>
  <si>
    <t>Q.N.#.W1.S13.S1.T.C.D5._Z._Z._Z.$._T._X.N</t>
  </si>
  <si>
    <t>1DA000.C.G.A</t>
  </si>
  <si>
    <t xml:space="preserve">               Of which: payable by border, seasonal, and other S-T workers (credit)</t>
  </si>
  <si>
    <t>Q.N.#.W1.S13.S1.T.C.D5Z._Z._Z._Z.$._T._X.N</t>
  </si>
  <si>
    <t>1DA00Z.C.G.A</t>
  </si>
  <si>
    <t xml:space="preserve">           Social contributions (credit)</t>
  </si>
  <si>
    <t>Q.N.#.W1.S13.S1.T.C.D61._Z._Z._Z.$._T._X.N</t>
  </si>
  <si>
    <t>1DB000.C.G.A</t>
  </si>
  <si>
    <t>Q.N.#.W1.S13.S1.T.C.D61Z._Z._Z._Z.$._T._X.N</t>
  </si>
  <si>
    <t>1DB00Z.C.G.A</t>
  </si>
  <si>
    <t xml:space="preserve">           Social benefits (debit)</t>
  </si>
  <si>
    <t>1DC000.D.G.A</t>
  </si>
  <si>
    <t xml:space="preserve">           Current international cooperation</t>
  </si>
  <si>
    <t>Q.N.#.W1.S13.S1.T.B.D74._Z._Z._Z.$._T._X.N</t>
  </si>
  <si>
    <t>1DD000.B.G.A</t>
  </si>
  <si>
    <t>Q.N.#.W1.S13.S1.T.C.D74._Z._Z._Z.$._T._X.N</t>
  </si>
  <si>
    <t>1DD000.C.G.A</t>
  </si>
  <si>
    <t>Q.N.#.W1.S13.S1.T.D.D74._Z._Z._Z.$._T._X.N</t>
  </si>
  <si>
    <t>1DD000.D.G.A</t>
  </si>
  <si>
    <t xml:space="preserve">           Miscellaneous current transfers of general government</t>
  </si>
  <si>
    <t>Q.N.#.W1.S13.S1.T.B.D75._Z._Z._Z.$._T._X.N</t>
  </si>
  <si>
    <t>1DE000.B.G.A</t>
  </si>
  <si>
    <t>Q.N.#.W1.S13.S1.T.C.D75._Z._Z._Z.$._T._X.N</t>
  </si>
  <si>
    <t>1DE000.C.G.A</t>
  </si>
  <si>
    <t>Q.N.#.W1.S13.S1.T.D.D75._Z._Z._Z.$._T._X.N</t>
  </si>
  <si>
    <t>1DE000.D.G.A</t>
  </si>
  <si>
    <t xml:space="preserve">               Of which: Current transfers to NPISHs</t>
  </si>
  <si>
    <t>Q.N.#.W1.S13.S1.T.B.D751._Z._Z._Z.$._T._X.N</t>
  </si>
  <si>
    <t>1DE00Z.B.G.A</t>
  </si>
  <si>
    <t>Q.N.#.W1.S13.S1.T.C.D751._Z._Z._Z.$._T._X.N</t>
  </si>
  <si>
    <t>1DE00Z.C.G.A</t>
  </si>
  <si>
    <t>Q.N.#.W1.S13.S1.T.D.D751._Z._Z._Z.$._T._X.N</t>
  </si>
  <si>
    <t>1DE00Z.D.G.A</t>
  </si>
  <si>
    <t xml:space="preserve">         Financial corporations, nonfinancial corporations, households, and NPISHs</t>
  </si>
  <si>
    <t>Q.N.#.W1.S1W.S1.T.B.IN2._Z._Z._Z.$._T._X.N</t>
  </si>
  <si>
    <t>1D9999.B.O.A</t>
  </si>
  <si>
    <t>Q.N.#.W1.S1W.S1.T.C.IN2._Z._Z._Z.$._T._X.N</t>
  </si>
  <si>
    <t>1D9999.C.O.A</t>
  </si>
  <si>
    <t>Q.N.#.W1.S1W.S1.T.D.IN2._Z._Z._Z.$._T._X.N</t>
  </si>
  <si>
    <t>1D9999.D.O.A</t>
  </si>
  <si>
    <t xml:space="preserve">           Personal transfers (Current transfers between resident and nonresident households)</t>
  </si>
  <si>
    <t>Q.N.#.W1.S1W.S1.T.B.D752._Z._Z._Z.$._T._X.N</t>
  </si>
  <si>
    <t>1DF000.B.O.A</t>
  </si>
  <si>
    <t>Q.N.#.W1.S1W.S1.T.C.D752._Z._Z._Z.$._T._X.N</t>
  </si>
  <si>
    <t>1DF000.C.O.A</t>
  </si>
  <si>
    <t>Q.N.#.W1.S1W.S1.T.D.D752._Z._Z._Z.$._T._X.N</t>
  </si>
  <si>
    <t>1DF000.D.O.A</t>
  </si>
  <si>
    <t xml:space="preserve">               Of which: Workers' remittances</t>
  </si>
  <si>
    <t>Q.N.#.W1.S1W.S1.T.B.D752W._Z._Z._Z.$._T._X.N</t>
  </si>
  <si>
    <t>1DF00Z.B.O.A</t>
  </si>
  <si>
    <t>Q.N.#.W1.S1W.S1.T.C.D752W._Z._Z._Z.$._T._X.N</t>
  </si>
  <si>
    <t>1DF00Z.C.O.A</t>
  </si>
  <si>
    <t>Q.N.#.W1.S1W.S1.T.D.D752W._Z._Z._Z.$._T._X.N</t>
  </si>
  <si>
    <t>1DF00Z.D.O.A</t>
  </si>
  <si>
    <t xml:space="preserve">          Other current transfers</t>
  </si>
  <si>
    <t>Q.N.#.W1.S1W.S1.T.B.IN22._Z._Z._Z.$._T._X.N</t>
  </si>
  <si>
    <t>1DG000.B.O.A</t>
  </si>
  <si>
    <t>Q.N.#.W1.S1W.S1.T.C.IN22._Z._Z._Z.$._T._X.N</t>
  </si>
  <si>
    <t>1DG000.C.O.A</t>
  </si>
  <si>
    <t>Q.N.#.W1.S1W.S1.T.D.IN22._Z._Z._Z.$._T._X.N</t>
  </si>
  <si>
    <t>1DG000.D.O.A</t>
  </si>
  <si>
    <t xml:space="preserve">          Current taxes on income, wealth, etc. (debit)</t>
  </si>
  <si>
    <t>Q.N.#.W1.S1W.S1.T.D.D5._Z._Z._Z.$._T._X.N</t>
  </si>
  <si>
    <t>1DA000.D.O.A</t>
  </si>
  <si>
    <t xml:space="preserve">           Social contributions</t>
  </si>
  <si>
    <t>Q.N.#.W1.S1W.S1.T.B.D61._Z._Z._Z.$._T._X.N</t>
  </si>
  <si>
    <t>1DB000.B.O.A</t>
  </si>
  <si>
    <t>Q.N.#.W1.S1W.S1.T.C.D61._Z._Z._Z.$._T._X.N</t>
  </si>
  <si>
    <t>1DB000.C.O.A</t>
  </si>
  <si>
    <t>Q.N.#.W1.S1W.S1.T.D.D61._Z._Z._Z.$._T._X.N</t>
  </si>
  <si>
    <t>1DB000.D.O.A</t>
  </si>
  <si>
    <t xml:space="preserve">           Social benefits</t>
  </si>
  <si>
    <t>Q.N.#.W1.S1W.S1.T.B.D62._Z._Z._Z.$._T._X.N</t>
  </si>
  <si>
    <t>1DC000.B.O.A</t>
  </si>
  <si>
    <t>Q.N.#.W1.S1W.S1.T.C.D62._Z._Z._Z.$._T._X.N</t>
  </si>
  <si>
    <t>1DC000.C.O.A</t>
  </si>
  <si>
    <t>Q.N.#.W1.S1W.S1.T.D.D62._Z._Z._Z.$._T._X.N</t>
  </si>
  <si>
    <t>1DC000.D.O.A</t>
  </si>
  <si>
    <t xml:space="preserve">           Net nonlife insurance premiums</t>
  </si>
  <si>
    <t>Q.N.#.W1.S1W.S1.T.B.D71._Z._Z._Z.$._T._X.N</t>
  </si>
  <si>
    <t>1DH000.B.O.A</t>
  </si>
  <si>
    <t>Q.N.#.W1.S1W.S1.T.C.D71._Z._Z._Z.$._T._X.N</t>
  </si>
  <si>
    <t>1DH000.C.O.A</t>
  </si>
  <si>
    <t>Q.N.#.W1.S1W.S1.T.D.D71._Z._Z._Z.$._T._X.N</t>
  </si>
  <si>
    <t>1DH000.D.O.A</t>
  </si>
  <si>
    <t xml:space="preserve">           Nonlife insurance claims</t>
  </si>
  <si>
    <t>Q.N.#.W1.S1W.S1.T.B.D72._Z._Z._Z.$._T._X.N</t>
  </si>
  <si>
    <t>1DJ000.B.O.A</t>
  </si>
  <si>
    <t>Q.N.#.W1.S1W.S1.T.C.D72._Z._Z._Z.$._T._X.N</t>
  </si>
  <si>
    <t>1DJ000.C.O.A</t>
  </si>
  <si>
    <t>Q.N.#.W1.S1W.S1.T.D.D72._Z._Z._Z.$._T._X.N</t>
  </si>
  <si>
    <t>1DJ000.D.O.A</t>
  </si>
  <si>
    <t>Q.N.#.W1.S1W.S1.T.B.D74._Z._Z._Z.$._T._X.N</t>
  </si>
  <si>
    <t>1DD000.B.O.A</t>
  </si>
  <si>
    <t>Q.N.#.W1.S1W.S1.T.C.D74._Z._Z._Z.$._T._X.N</t>
  </si>
  <si>
    <t>1DD000.C.O.A</t>
  </si>
  <si>
    <t>Q.N.#.W1.S1W.S1.T.D.D74._Z._Z._Z.$._T._X.N</t>
  </si>
  <si>
    <t>1DD000.D.O.A</t>
  </si>
  <si>
    <t xml:space="preserve">           Miscellaneous current transfers</t>
  </si>
  <si>
    <t>Q.N.#.W1.S1W.S1.T.B.D75._Z._Z._Z.$._T._X.N</t>
  </si>
  <si>
    <t>1DE000.B.O.A</t>
  </si>
  <si>
    <t>Q.N.#.W1.S1W.S1.T.C.D75._Z._Z._Z.$._T._X.N</t>
  </si>
  <si>
    <t>1DE000.C.O.A</t>
  </si>
  <si>
    <t>Q.N.#.W1.S1W.S1.T.D.D75._Z._Z._Z.$._T._X.N</t>
  </si>
  <si>
    <t>1DE000.D.O.A</t>
  </si>
  <si>
    <t>Q.N.#.W1.S1W.S1.T.B.D751._Z._Z._Z.$._T._X.N</t>
  </si>
  <si>
    <t>1DE00Z.B.O.A</t>
  </si>
  <si>
    <t>Q.N.#.W1.S1W.S1.T.C.D751._Z._Z._Z.$._T._X.N</t>
  </si>
  <si>
    <t>1DE00Z.C.O.A</t>
  </si>
  <si>
    <t xml:space="preserve">                Debit</t>
  </si>
  <si>
    <t>Q.N.#.W1.S1W.S1.T.D.D751._Z._Z._Z.$._T._X.N</t>
  </si>
  <si>
    <t>1DE00Z.D.O.A</t>
  </si>
  <si>
    <t xml:space="preserve">        Adjustment for change in pension entitlements</t>
  </si>
  <si>
    <t>Q.N.#.W1.S1W.S1.T.B.D8._Z._Z._Z.$._T._X.N</t>
  </si>
  <si>
    <t>1DK000.B.O.A</t>
  </si>
  <si>
    <t>Q.N.#.W1.S1W.S1.T.C.D8._Z._Z._Z.$._T._X.N</t>
  </si>
  <si>
    <t>1DK000.C.O.A</t>
  </si>
  <si>
    <t>Q.N.#.W1.S1W.S1.T.D.D8._Z._Z._Z.$._T._X.N</t>
  </si>
  <si>
    <t>1DK000.D.O.A</t>
  </si>
  <si>
    <t xml:space="preserve"> Capital account</t>
  </si>
  <si>
    <t>Q.N.#.W1.S1.S1.T.B.KA._Z._Z._Z.$._T._X.N</t>
  </si>
  <si>
    <t>209999.B.A.A</t>
  </si>
  <si>
    <t>Q.N.#.W1.S1.S1.T.C.KA._Z._Z._Z.$._T._X.N</t>
  </si>
  <si>
    <t>209999.C.A.A</t>
  </si>
  <si>
    <t>Q.N.#.W1.S1.S1.T.D.KA._Z._Z._Z.$._T._X.N</t>
  </si>
  <si>
    <t>209999.D.A.A</t>
  </si>
  <si>
    <t xml:space="preserve">    Gross acquisitions (DR.) / disposals (CR.) of nonproduced nonfinancial assets</t>
  </si>
  <si>
    <t>Q.N.#.W1.S1.S1.T.B.NP._Z._Z._Z.$._T._X.N</t>
  </si>
  <si>
    <t>20A000.B.A.A</t>
  </si>
  <si>
    <t>Q.N.#.W1.S1.S1.T.C.NP._Z._Z._Z.$._T._X.N</t>
  </si>
  <si>
    <t>20A000.C.A.A</t>
  </si>
  <si>
    <t>Q.N.#.W1.S1.S1.T.D.NP._Z._Z._Z.$._T._X.N</t>
  </si>
  <si>
    <t>20A000.D.A.A</t>
  </si>
  <si>
    <t xml:space="preserve">    Capital transfers</t>
  </si>
  <si>
    <t>Q.N.#.W1.S1.S1.T.B.D9._Z._Z._Z.$._T._X.N</t>
  </si>
  <si>
    <t>20A100.B.A.A</t>
  </si>
  <si>
    <t>Q.N.#.W1.S1.S1.T.C.D9._Z._Z._Z.$._T._X.N</t>
  </si>
  <si>
    <t>20A100.C.A.A</t>
  </si>
  <si>
    <t>Q.N.#.W1.S1.S1.T.D.D9._Z._Z._Z.$._T._X.N</t>
  </si>
  <si>
    <t>20A100.D.A.A</t>
  </si>
  <si>
    <t>Q.N.#.W1.S13.S1.T.B.D9._Z._Z._Z.$._T._X.N</t>
  </si>
  <si>
    <t>20A100.B.G.A</t>
  </si>
  <si>
    <t>Q.N.#.W1.S13.S1.T.C.D9._Z._Z._Z.$._T._X.N</t>
  </si>
  <si>
    <t>20A100.C.G.A</t>
  </si>
  <si>
    <t>Q.N.#.W1.S13.S1.T.D.D9._Z._Z._Z.$._T._X.N</t>
  </si>
  <si>
    <t>20A100.D.G.A</t>
  </si>
  <si>
    <t xml:space="preserve">           Debt forgiveness</t>
  </si>
  <si>
    <t>Q.N.#.W1.S13.S1.T.B.D99A._Z._Z._Z.$._T._X.N</t>
  </si>
  <si>
    <t>20A110.B.G.A</t>
  </si>
  <si>
    <t>Q.N.#.W1.S13.S1.T.C.D99A._Z._Z._Z.$._T._X.N</t>
  </si>
  <si>
    <t>20A110.C.G.A</t>
  </si>
  <si>
    <t>Q.N.#.W1.S13.S1.T.D.D99A._Z._Z._Z.$._T._X.N</t>
  </si>
  <si>
    <t>20A110.D.G.A</t>
  </si>
  <si>
    <t xml:space="preserve">          Other capital transfers</t>
  </si>
  <si>
    <t>Q.N.#.W1.S13.S1.T.B.D9A._Z._Z._Z.$._T._X.N</t>
  </si>
  <si>
    <t>20A120.B.G.A</t>
  </si>
  <si>
    <t>Q.N.#.W1.S13.S1.T.C.D9A._Z._Z._Z.$._T._X.N</t>
  </si>
  <si>
    <t>20A120.C.G.A</t>
  </si>
  <si>
    <t>Q.N.#.W1.S13.S1.T.D.D9A._Z._Z._Z.$._T._X.N</t>
  </si>
  <si>
    <t>20A120.D.G.A</t>
  </si>
  <si>
    <t xml:space="preserve">               Of which: Capital taxes (credit)</t>
  </si>
  <si>
    <t>Q.N.#.W1.S13.S1.T.C.D91._Z._Z._Z.$._T._X.N</t>
  </si>
  <si>
    <t>20A12Z.C.G.A</t>
  </si>
  <si>
    <t xml:space="preserve">       Financial corporations, nonfinancial corporations, households, and NPISHs</t>
  </si>
  <si>
    <t>Q.N.#.W1.S1W.S1.T.B.D9._Z._Z._Z.$._T._X.N</t>
  </si>
  <si>
    <t>20A100.B.O.A</t>
  </si>
  <si>
    <t>Q.N.#.W1.S1W.S1.T.C.D9._Z._Z._Z.$._T._X.N</t>
  </si>
  <si>
    <t>20A100.C.O.A</t>
  </si>
  <si>
    <t>Q.N.#.W1.S1W.S1.T.D.D9._Z._Z._Z.$._T._X.N</t>
  </si>
  <si>
    <t>20A100.D.O.A</t>
  </si>
  <si>
    <t>Q.N.#.W1.S1W.S1.T.B.D99A._Z._Z._Z.$._T._X.N</t>
  </si>
  <si>
    <t>20A110.B.O.A</t>
  </si>
  <si>
    <t>Q.N.#.W1.S1W.S1.T.C.D99A._Z._Z._Z.$._T._X.N</t>
  </si>
  <si>
    <t>20A110.C.O.A</t>
  </si>
  <si>
    <t>Q.N.#.W1.S1W.S1.T.D.D99A._Z._Z._Z.$._T._X.N</t>
  </si>
  <si>
    <t>20A110.D.O.A</t>
  </si>
  <si>
    <t xml:space="preserve">           Other capital transfers</t>
  </si>
  <si>
    <t>Q.N.#.W1.S1W.S1.T.B.D9A._Z._Z._Z.$._T._X.N</t>
  </si>
  <si>
    <t>20A120.B.O.A</t>
  </si>
  <si>
    <t>Q.N.#.W1.S1W.S1.T.C.D9A._Z._Z._Z.$._T._X.N</t>
  </si>
  <si>
    <t>20A120.C.O.A</t>
  </si>
  <si>
    <t>Q.N.#.W1.S1W.S1.T.D.D9A._Z._Z._Z.$._T._X.N</t>
  </si>
  <si>
    <t>20A120.D.O.A</t>
  </si>
  <si>
    <t xml:space="preserve">              Of which: Capital taxes (debit)</t>
  </si>
  <si>
    <t>Q.N.#.W1.S1W.S1.T.D.D91._Z._Z._Z.$._T._X.N</t>
  </si>
  <si>
    <t>20A12Z.D.O.A</t>
  </si>
  <si>
    <t xml:space="preserve">              Of which: Between households</t>
  </si>
  <si>
    <t>Q.N.#.W1.S1W.S1.T.B.D99R1._Z._Z._Z.$._T._X.N</t>
  </si>
  <si>
    <t>20A10Z.B.O.A</t>
  </si>
  <si>
    <t>Q.N.#.W1.S1W.S1.T.C.D99R1._Z._Z._Z.$._T._X.N</t>
  </si>
  <si>
    <t>20A10Z.C.O.A</t>
  </si>
  <si>
    <t>Q.N.#.W1.S1W.S1.T.D.D99R1._Z._Z._Z.$._T._X.N</t>
  </si>
  <si>
    <t>20A10Z.D.O.A</t>
  </si>
  <si>
    <t xml:space="preserve">                  Of which: for each item in capital transfers: Transfers to NPISHs</t>
  </si>
  <si>
    <t>Q.N.#.W1.S1W.S1.T.B.D99R2._Z._Z._Z.$._T._X.N</t>
  </si>
  <si>
    <t>20A10Y.B.A.A</t>
  </si>
  <si>
    <t>Q.N.#.W1.S1W.S1.T.C.D99R2._Z._Z._Z.$._T._X.N</t>
  </si>
  <si>
    <t>20A10Y.C.A.A</t>
  </si>
  <si>
    <t>Q.N.#.W1.S1W.S1.T.D.D99R2._Z._Z._Z.$._T._X.N</t>
  </si>
  <si>
    <t>20A10Y.D.A.A</t>
  </si>
  <si>
    <t>Net lending (+) / net borrowing (-) (balance from current and capital account)</t>
  </si>
  <si>
    <t>Q.N.#.W1.S1.S1.T.B.CKA._Z._Z._Z.$._T._X.N</t>
  </si>
  <si>
    <t>B09999.B.A.A</t>
  </si>
  <si>
    <t>Financial account</t>
  </si>
  <si>
    <t>Net lending (+) / net borrowing (-) (balance from financial account)</t>
  </si>
  <si>
    <t>Q.N.#.W1.S1.S1.T.N.FA._T.F._Z.$._T._X.N</t>
  </si>
  <si>
    <t>309999.N.A.A</t>
  </si>
  <si>
    <t xml:space="preserve"> Direct investment</t>
  </si>
  <si>
    <t>Q.N.#.W1.S1.S1.T.N.FA.D.F._Z.$._T._X.N</t>
  </si>
  <si>
    <t>3A9999.N.A.A</t>
  </si>
  <si>
    <t xml:space="preserve">  Net acquisition of financial assets</t>
  </si>
  <si>
    <t>Q.N.#.W1.S1.S1.T.A.FA.D.F._Z.$._T._X.N</t>
  </si>
  <si>
    <t>3A9999.A.A.A</t>
  </si>
  <si>
    <t xml:space="preserve">    Equity and investment fund shares</t>
  </si>
  <si>
    <t>Q.N.#.W1.S1.S1.T.A.FA.D.F5._Z.$._T._X.N</t>
  </si>
  <si>
    <t>3AA000.A.A.A</t>
  </si>
  <si>
    <t xml:space="preserve">       Equity other than reinvestment of earnings</t>
  </si>
  <si>
    <t>Q.N.#.W1.S1.S1.T.A.FA.D.F5A._Z.$._T._X.N</t>
  </si>
  <si>
    <t>3AA100.A.A.A</t>
  </si>
  <si>
    <t xml:space="preserve">           Direct investor in direct investment enterprises</t>
  </si>
  <si>
    <t>Q.N.#.W1.S1.S1.T.A.FA.D1.F5A._Z.$._T._X.N</t>
  </si>
  <si>
    <t>3AA110.A.A.A</t>
  </si>
  <si>
    <t xml:space="preserve">           Direct investment enterprises in direct investor (reverse investment)</t>
  </si>
  <si>
    <t>Q.N.#.W1.S1.S1.T.A.FA.D2.F5A._Z.$._T._X.N</t>
  </si>
  <si>
    <t>3AA120.A.A.A</t>
  </si>
  <si>
    <t xml:space="preserve">           Between fellow enterprises</t>
  </si>
  <si>
    <t>Q.N.#.W1.S1.S1.T.A.FA.D3.F5A._Z.$._T._X.N</t>
  </si>
  <si>
    <t>3AA130.A.A.A</t>
  </si>
  <si>
    <t xml:space="preserve">               if ultimate controlling parent is resident</t>
  </si>
  <si>
    <t>Q.N.#.W1.S1.S1.T.A.FA.U1.F5A._Z.$._T._X.N</t>
  </si>
  <si>
    <t>3AA131.A.A.A</t>
  </si>
  <si>
    <t xml:space="preserve">               if ultimate controlling parent is nonresident</t>
  </si>
  <si>
    <t>Q.N.#.W1.S1.S1.T.A.FA.U2.F5A._Z.$._T._X.N</t>
  </si>
  <si>
    <t>3AA132.A.A.A</t>
  </si>
  <si>
    <t xml:space="preserve">               if ultimate controlling parent is unknown</t>
  </si>
  <si>
    <t>Q.N.#.W1.S1.S1.T.A.FA.U3.F5A._Z.$._T._X.N</t>
  </si>
  <si>
    <t>3AA133.A.A.A</t>
  </si>
  <si>
    <t xml:space="preserve">        Reinvestment of earnings</t>
  </si>
  <si>
    <t>Q.N.#.W1.S1.S1.T.A.FA.D.F5B._Z.$._T._X.N</t>
  </si>
  <si>
    <t>3AA200.A.A.A</t>
  </si>
  <si>
    <t xml:space="preserve">           Of which: Investment fund shares or units</t>
  </si>
  <si>
    <t>Q.N.#.W1.S1.S1.T.A.FA.D.F52B._Z.$._T._X.N</t>
  </si>
  <si>
    <t>3AA00Z.A.A.A</t>
  </si>
  <si>
    <t xml:space="preserve">           Of which: Money market fund shares or units</t>
  </si>
  <si>
    <t>Q.N.#.W1.S123.S1.T.A.FA.D.F52B._Z.$._T._X.N</t>
  </si>
  <si>
    <t>3AA00Y.A.A.A</t>
  </si>
  <si>
    <t xml:space="preserve">    Debt instruments</t>
  </si>
  <si>
    <t>Q.N.#.W1.S1.S1.T.A.FA.D.FL._Z.$._T._X.N</t>
  </si>
  <si>
    <t>3AB000.A.A.A</t>
  </si>
  <si>
    <t xml:space="preserve">            Direct investor in direct investment enterprises</t>
  </si>
  <si>
    <t>Q.N.#.W1.S1.S1.T.A.FA.D1.FL._Z.$._T._X.N</t>
  </si>
  <si>
    <t>3AB100.A.A.A</t>
  </si>
  <si>
    <t xml:space="preserve">            Direct investment enterprises in direct investor (reverse investment)</t>
  </si>
  <si>
    <t>Q.N.#.W1.S1.S1.T.A.FA.D2.FL._Z.$._T._X.N</t>
  </si>
  <si>
    <t>3AB200.A.A.A</t>
  </si>
  <si>
    <t xml:space="preserve">            Between fellow enterprises</t>
  </si>
  <si>
    <t>Q.N.#.W1.S1.S1.T.A.FA.D3.FL._Z.$._T._X.N</t>
  </si>
  <si>
    <t>3AB300.A.A.A</t>
  </si>
  <si>
    <t>Q.N.#.W1.S1.S1.T.A.FA.U1.FL._Z.$._T._X.N</t>
  </si>
  <si>
    <t>3AB310.A.A.A</t>
  </si>
  <si>
    <t>Q.N.#.W1.S1.S1.T.A.FA.U2.FL._Z.$._T._X.N</t>
  </si>
  <si>
    <t>3AB320.A.A.A</t>
  </si>
  <si>
    <t>Q.N.#.W1.S1.S1.T.A.FA.U3.FL._Z.$._T._X.N</t>
  </si>
  <si>
    <t>3AB330.A.A.A</t>
  </si>
  <si>
    <t xml:space="preserve">           Of which: Debt securities</t>
  </si>
  <si>
    <t>Q.N.#.W1.S1.S1.T.A.FA.D.F3.T.$._T._X.N</t>
  </si>
  <si>
    <t>3ABZ00.A.A.A</t>
  </si>
  <si>
    <t xml:space="preserve">               Direct investor in direct investment enterprises</t>
  </si>
  <si>
    <t>Q.N.#.W1.S1.S1.T.A.FA.D1.F3.T.$._T._X.N</t>
  </si>
  <si>
    <t>3ABZ10.A.A.A</t>
  </si>
  <si>
    <t xml:space="preserve">               Direct investment enterprises in direct investor (reverse investment)</t>
  </si>
  <si>
    <t>Q.N.#.W1.S1.S1.T.A.FA.D2.F3.T.$._T._X.N</t>
  </si>
  <si>
    <t>3ABZ20.A.A.A</t>
  </si>
  <si>
    <t xml:space="preserve">               Between fellow enterprises</t>
  </si>
  <si>
    <t>Q.N.#.W1.S1.S1.T.A.FA.D3.F3.T.$._T._X.N</t>
  </si>
  <si>
    <t>3ABZ30.A.A.A</t>
  </si>
  <si>
    <t xml:space="preserve">                   if ultimate controlling parent is resident</t>
  </si>
  <si>
    <t>Q.N.#.W1.S1.S1.T.A.FA.U1.F3.T.$._T._X.N</t>
  </si>
  <si>
    <t>3ABZ31.A.A.A</t>
  </si>
  <si>
    <t xml:space="preserve">                   if ultimate controlling parent is nonresident</t>
  </si>
  <si>
    <t>Q.N.#.W1.S1.S1.T.A.FA.U2.F3.T.$._T._X.N</t>
  </si>
  <si>
    <t>3ABZ32.A.A.A</t>
  </si>
  <si>
    <t xml:space="preserve">                   if ultimate controlling parent is unknown</t>
  </si>
  <si>
    <t>Q.N.#.W1.S1.S1.T.A.FA.U3.F3.T.$._T._X.N</t>
  </si>
  <si>
    <t>3ABZ33.A.A.A</t>
  </si>
  <si>
    <t xml:space="preserve">  Net incurrence of liabilities</t>
  </si>
  <si>
    <t>Q.N.#.W1.S1.S1.T.L.FA.D.F._Z.$._T._X.N</t>
  </si>
  <si>
    <t>3A9999.L.A.A</t>
  </si>
  <si>
    <t>Q.N.#.W1.S1.S1.T.L.FA.D.F5._Z.$._T._X.N</t>
  </si>
  <si>
    <t>3AA000.L.A.A</t>
  </si>
  <si>
    <t>Q.N.#.W1.S1.S1.T.L.FA.D.F5A._Z.$._T._X.N</t>
  </si>
  <si>
    <t>3AA100.L.A.A</t>
  </si>
  <si>
    <t>Q.N.#.W1.S1.S1.T.L.FA.D1.F5A._Z.$._T._X.N</t>
  </si>
  <si>
    <t>3AA110.L.A.A</t>
  </si>
  <si>
    <t>Q.N.#.W1.S1.S1.T.L.FA.D2.F5A._Z.$._T._X.N</t>
  </si>
  <si>
    <t>3AA120.L.A.A</t>
  </si>
  <si>
    <t>Q.N.#.W1.S1.S1.T.L.FA.D3.F5A._Z.$._T._X.N</t>
  </si>
  <si>
    <t>3AA130.L.A.A</t>
  </si>
  <si>
    <t>Q.N.#.W1.S1.S1.T.L.FA.U1.F5A._Z.$._T._X.N</t>
  </si>
  <si>
    <t>3AA131.L.A.A</t>
  </si>
  <si>
    <t>Q.N.#.W1.S1.S1.T.L.FA.U2.F5A._Z.$._T._X.N</t>
  </si>
  <si>
    <t>3AA132.L.A.A</t>
  </si>
  <si>
    <t>Q.N.#.W1.S1.S1.T.L.FA.U3.F5A._Z.$._T._X.N</t>
  </si>
  <si>
    <t>3AA133.L.A.A</t>
  </si>
  <si>
    <t>Q.N.#.W1.S1.S1.T.L.FA.D.F5B._Z.$._T._X.N</t>
  </si>
  <si>
    <t>3AA200.L.A.A</t>
  </si>
  <si>
    <t>Q.N.#.W1.S1.S1.T.L.FA.D.F52B._Z.$._T._X.N</t>
  </si>
  <si>
    <t>3AA00Z.L.A.A</t>
  </si>
  <si>
    <t>Q.N.#.W1.S123.S1.T.L.FA.D.F52B._Z.$._T._X.N</t>
  </si>
  <si>
    <t>3AA00Y.L.A.A</t>
  </si>
  <si>
    <t>Q.N.#.W1.S1.S1.T.L.FA.D.FL._Z.$._T._X.N</t>
  </si>
  <si>
    <t>3AB000.L.A.A</t>
  </si>
  <si>
    <t>Q.N.#.W1.S1.S1.T.L.FA.D1.FL._Z.$._T._X.N</t>
  </si>
  <si>
    <t>3AB100.L.A.A</t>
  </si>
  <si>
    <t>Q.N.#.W1.S1.S1.T.L.FA.D2.FL._Z.$._T._X.N</t>
  </si>
  <si>
    <t>3AB200.L.A.A</t>
  </si>
  <si>
    <t>Q.N.#.W1.S1.S1.T.L.FA.D3.FL._Z.$._T._X.N</t>
  </si>
  <si>
    <t>3AB300.L.A.A</t>
  </si>
  <si>
    <t>Q.N.#.W1.S1.S1.T.L.FA.U1.FL._Z.$._T._X.N</t>
  </si>
  <si>
    <t>3AB310.L.A.A</t>
  </si>
  <si>
    <t>Q.N.#.W1.S1.S1.T.L.FA.U2.FL._Z.$._T._X.N</t>
  </si>
  <si>
    <t>3AB320.L.A.A</t>
  </si>
  <si>
    <t>Q.N.#.W1.S1.S1.T.L.FA.U3.FL._Z.$._T._X.N</t>
  </si>
  <si>
    <t>3AB330.L.A.A</t>
  </si>
  <si>
    <t>Q.N.#.W1.S1.S1.T.L.FA.D.F3.T.$._T._X.N</t>
  </si>
  <si>
    <t>3ABZ00.L.A.A</t>
  </si>
  <si>
    <t>Q.N.#.W1.S1.S1.T.L.FA.D1.F3.T.$._T._X.N</t>
  </si>
  <si>
    <t>3ABZ10.L.A.A</t>
  </si>
  <si>
    <t>Q.N.#.W1.S1.S1.T.L.FA.D2.F3.T.$._T._X.N</t>
  </si>
  <si>
    <t>3ABZ20.L.A.A</t>
  </si>
  <si>
    <t>Q.N.#.W1.S1.S1.T.L.FA.D3.F3.T.$._T._X.N</t>
  </si>
  <si>
    <t>3ABZ30.L.A.A</t>
  </si>
  <si>
    <t>Q.N.#.W1.S1.S1.T.L.FA.U1.F3.T.$._T._X.N</t>
  </si>
  <si>
    <t>3ABZ31.L.A.A</t>
  </si>
  <si>
    <t>Q.N.#.W1.S1.S1.T.L.FA.U2.F3.T.$._T._X.N</t>
  </si>
  <si>
    <t>3ABZ32.L.A.A</t>
  </si>
  <si>
    <t>Q.N.#.W1.S1.S1.T.L.FA.U3.F3.T.$._T._X.N</t>
  </si>
  <si>
    <t>3ABZ33.L.A.A</t>
  </si>
  <si>
    <t xml:space="preserve"> Portfolio investment</t>
  </si>
  <si>
    <t>Q.N.#.W1.S1.S1.T.N.FA.P.F._Z.$._T.M.N</t>
  </si>
  <si>
    <t>3B9999.N.A.A</t>
  </si>
  <si>
    <t>Q.N.#.W1.S1.S1.T.A.FA.P.F._Z.$._T.M.N</t>
  </si>
  <si>
    <t>3B9999.A.A.A</t>
  </si>
  <si>
    <t xml:space="preserve">   Equity and investment fund shares</t>
  </si>
  <si>
    <t>Q.N.#.W1.S1.S1.T.A.FA.P.F5._Z.$._T.M.N</t>
  </si>
  <si>
    <t>3BA000.A.A.A</t>
  </si>
  <si>
    <t xml:space="preserve">       Central bank</t>
  </si>
  <si>
    <t>Q.N.#.W1.S121.S1.T.A.FA.P.F5._Z.$._T.M.N</t>
  </si>
  <si>
    <t>3BA000.A.C.A</t>
  </si>
  <si>
    <t xml:space="preserve">       Monetary authorities (where relevant)</t>
  </si>
  <si>
    <t>Q.N.#.W1.S1X.S1.T.A.FA.P.F5._Z.$._T.M.N</t>
  </si>
  <si>
    <t>3BA000.A.M.A</t>
  </si>
  <si>
    <t xml:space="preserve">       Deposit-taking corporations, except central bank</t>
  </si>
  <si>
    <t>Q.N.#.W1.S122.S1.T.A.FA.P.F5._Z.$._T.M.N</t>
  </si>
  <si>
    <t>3BA000.A.D.A</t>
  </si>
  <si>
    <t>Q.N.#.W1.S13.S1.T.A.FA.P.F5._Z.$._T.M.N</t>
  </si>
  <si>
    <t>3BA000.A.G.A</t>
  </si>
  <si>
    <t xml:space="preserve">       Other sectors</t>
  </si>
  <si>
    <t>Q.N.#.W1.S1Z.S1.T.A.FA.P.F5._Z.$._T.M.N</t>
  </si>
  <si>
    <t>3BA000.A.O.A</t>
  </si>
  <si>
    <t xml:space="preserve">          Other financial corporations</t>
  </si>
  <si>
    <t>Q.N.#.W1.S12R.S1.T.A.FA.P.F5._Z.$._T.M.N</t>
  </si>
  <si>
    <t>3BA000.A.F.A</t>
  </si>
  <si>
    <t xml:space="preserve">          Nonfinancial corporations, households, and NPISHs</t>
  </si>
  <si>
    <t>Q.N.#.W1.S1V.S1.T.A.FA.P.F5._Z.$._T.M.N</t>
  </si>
  <si>
    <t>3BA000.A.N.A</t>
  </si>
  <si>
    <t xml:space="preserve">     Equity securities other than investment fund shares</t>
  </si>
  <si>
    <t>Q.N.#.W1.S1.S1.T.A.FA.P.F51._Z.$._T.M.N</t>
  </si>
  <si>
    <t>3BA100.A.A.A</t>
  </si>
  <si>
    <t xml:space="preserve">         Listed</t>
  </si>
  <si>
    <t>Q.N.#.W1.S1.S1.T.A.FA.P.F511._Z.$._T.M.N</t>
  </si>
  <si>
    <t>3BA110.A.A.A</t>
  </si>
  <si>
    <t xml:space="preserve">         Unlisted</t>
  </si>
  <si>
    <t>Q.N.#.W1.S1.S1.T.A.FA.P.F512._Z.$._T.M.N</t>
  </si>
  <si>
    <t>3BA120.A.A.A</t>
  </si>
  <si>
    <t xml:space="preserve">      Investment fund shares or units</t>
  </si>
  <si>
    <t>Q.N.#.W1.S1.S1.T.A.FA.P.F52._Z.$._T.M.N</t>
  </si>
  <si>
    <t>3BA200.A.A.A</t>
  </si>
  <si>
    <t xml:space="preserve">         Of which: Reinvestment of earnings</t>
  </si>
  <si>
    <t>Q.N.#.W1.S1.S1.T.A.FA.P.F52B._Z.$._T.M.N</t>
  </si>
  <si>
    <t>3BA20Z.A.A.A</t>
  </si>
  <si>
    <t xml:space="preserve">         Of which: Money market fund shares or units</t>
  </si>
  <si>
    <t>Q.N.#.W1.S123.S1.T.A.FA.P.F52._Z.$._T.M.N</t>
  </si>
  <si>
    <t>3BA2ZZ.A.A.A</t>
  </si>
  <si>
    <t xml:space="preserve">   Debt securities</t>
  </si>
  <si>
    <t>Q.N.#.W1.S1.S1.T.A.FA.P.F3.T.$._T.M.N</t>
  </si>
  <si>
    <t>3BB000.A.A.A</t>
  </si>
  <si>
    <t>Q.N.#.W1.S121.S1.T.A.FA.P.F3.T.$._T.M.N</t>
  </si>
  <si>
    <t>3BB000.A.C.A</t>
  </si>
  <si>
    <t xml:space="preserve">           Short-term</t>
  </si>
  <si>
    <t>Q.N.#.W1.S121.S1.T.A.FA.P.F3.S.$._T.M.N</t>
  </si>
  <si>
    <t>3BB000.A.C.S</t>
  </si>
  <si>
    <t xml:space="preserve">           Long-term</t>
  </si>
  <si>
    <t>Q.N.#.W1.S121.S1.T.A.FA.P.F3.L.$._T.M.N</t>
  </si>
  <si>
    <t>3BB000.A.C.L</t>
  </si>
  <si>
    <t>Q.N.#.W1.S1X.S1.T.A.FA.P.F3.T.$._T.M.N</t>
  </si>
  <si>
    <t>3BB000.A.M.A</t>
  </si>
  <si>
    <t>Q.N.#.W1.S1X.S1.T.A.FA.P.F3.S.$._T.M.N</t>
  </si>
  <si>
    <t>3BB000.A.M.S</t>
  </si>
  <si>
    <t>Q.N.#.W1.S1X.S1.T.A.FA.P.F3.L.$._T.M.N</t>
  </si>
  <si>
    <t>3BB000.A.M.L</t>
  </si>
  <si>
    <t>Q.N.#.W1.S122.S1.T.A.FA.P.F3.T.$._T.M.N</t>
  </si>
  <si>
    <t>3BB000.A.D.A</t>
  </si>
  <si>
    <t>Q.N.#.W1.S122.S1.T.A.FA.P.F3.S.$._T.M.N</t>
  </si>
  <si>
    <t>3BB000.A.D.S</t>
  </si>
  <si>
    <t>Q.N.#.W1.S122.S1.T.A.FA.P.F3.L.$._T.M.N</t>
  </si>
  <si>
    <t>3BB000.A.D.L</t>
  </si>
  <si>
    <t>Q.N.#.W1.S13.S1.T.A.FA.P.F3.T.$._T.M.N</t>
  </si>
  <si>
    <t>3BB000.A.G.A</t>
  </si>
  <si>
    <t>Q.N.#.W1.S13.S1.T.A.FA.P.F3.S.$._T.M.N</t>
  </si>
  <si>
    <t>3BB000.A.G.S</t>
  </si>
  <si>
    <t>Q.N.#.W1.S13.S1.T.A.FA.P.F3.L.$._T.M.N</t>
  </si>
  <si>
    <t>3BB000.A.G.L</t>
  </si>
  <si>
    <t>Q.N.#.W1.S1Z.S1.T.A.FA.P.F3.T.$._T.M.N</t>
  </si>
  <si>
    <t>3BB000.A.O.A</t>
  </si>
  <si>
    <t>Q.N.#.W1.S1Z.S1.T.A.FA.P.F3.S.$._T.M.N</t>
  </si>
  <si>
    <t>3BB000.A.O.S</t>
  </si>
  <si>
    <t>Q.N.#.W1.S1Z.S1.T.A.FA.P.F3.L.$._T.M.N</t>
  </si>
  <si>
    <t>3BB000.A.O.L</t>
  </si>
  <si>
    <t xml:space="preserve">           Other financial corporations</t>
  </si>
  <si>
    <t>Q.N.#.W1.S12R.S1.T.A.FA.P.F3.T.$._T.M.N</t>
  </si>
  <si>
    <t>3BB000.A.F.A</t>
  </si>
  <si>
    <t xml:space="preserve">               Short-term</t>
  </si>
  <si>
    <t>Q.N.#.W1.S12R.S1.T.A.FA.P.F3.S.$._T.M.N</t>
  </si>
  <si>
    <t>3BB000.A.F.S</t>
  </si>
  <si>
    <t xml:space="preserve">               Long-term</t>
  </si>
  <si>
    <t>Q.N.#.W1.S12R.S1.T.A.FA.P.F3.L.$._T.M.N</t>
  </si>
  <si>
    <t>3BB000.A.F.L</t>
  </si>
  <si>
    <t xml:space="preserve">           Nonfinancial corporations, households, and NPISHs</t>
  </si>
  <si>
    <t>Q.N.#.W1.S1V.S1.T.A.FA.P.F3.T.$._T.M.N</t>
  </si>
  <si>
    <t>3BB000.A.N.A</t>
  </si>
  <si>
    <t>Q.N.#.W1.S1V.S1.T.A.FA.P.F3.S.$._T.M.N</t>
  </si>
  <si>
    <t>3BB000.A.N.S</t>
  </si>
  <si>
    <t>Q.N.#.W1.S1V.S1.T.A.FA.P.F3.L.$._T.M.N</t>
  </si>
  <si>
    <t>3BB000.A.N.L</t>
  </si>
  <si>
    <t>Q.N.#.W1.S1.S1.T.L.FA.P.F._Z.$._T.M.N</t>
  </si>
  <si>
    <t>3B9999.L.A.A</t>
  </si>
  <si>
    <t>Q.N.#.W1.S1.S1.T.L.FA.P.F5._Z.$._T.M.N</t>
  </si>
  <si>
    <t>3BA000.L.A.A</t>
  </si>
  <si>
    <t>Q.N.#.W1.S121.S1.T.L.FA.P.F5._Z.$._T.M.N</t>
  </si>
  <si>
    <t>3BA000.L.C.A</t>
  </si>
  <si>
    <t>Q.N.#.W1.S1X.S1.T.L.FA.P.F5._Z.$._T.M.N</t>
  </si>
  <si>
    <t>3BA000.L.M.A</t>
  </si>
  <si>
    <t>Q.N.#.W1.S122.S1.T.L.FA.P.F5._Z.$._T.M.N</t>
  </si>
  <si>
    <t>3BA000.L.D.A</t>
  </si>
  <si>
    <t>Q.N.#.W1.S13.S1.T.L.FA.P.F5._Z.$._T.M.N</t>
  </si>
  <si>
    <t>3BA000.L.G.A</t>
  </si>
  <si>
    <t>Q.N.#.W1.S1Z.S1.T.L.FA.P.F5._Z.$._T.M.N</t>
  </si>
  <si>
    <t>3BA000.L.O.A</t>
  </si>
  <si>
    <t>Q.N.#.W1.S12R.S1.T.L.FA.P.F5._Z.$._T.M.N</t>
  </si>
  <si>
    <t>3BA000.L.F.A</t>
  </si>
  <si>
    <t>Q.N.#.W1.S1V.S1.T.L.FA.P.F5._Z.$._T.M.N</t>
  </si>
  <si>
    <t>3BA000.L.N.A</t>
  </si>
  <si>
    <t>Q.N.#.W1.S1.S1.T.L.FA.P.F51._Z.$._T.M.N</t>
  </si>
  <si>
    <t>3BA100.L.A.A</t>
  </si>
  <si>
    <t>Q.N.#.W1.S1.S1.T.L.FA.P.F511._Z.$._T.M.N</t>
  </si>
  <si>
    <t>3BA110.L.A.A</t>
  </si>
  <si>
    <t>Q.N.#.W1.S1.S1.T.L.FA.P.F512._Z.$._T.M.N</t>
  </si>
  <si>
    <t>3BA120.L.A.A</t>
  </si>
  <si>
    <t>Q.N.#.W1.S1.S1.T.L.FA.P.F52._Z.$._T.M.N</t>
  </si>
  <si>
    <t>3BA200.L.A.A</t>
  </si>
  <si>
    <t>Q.N.#.W1.S1.S1.T.L.FA.P.F52B._Z.$._T.M.N</t>
  </si>
  <si>
    <t>3BA20Z.L.A.A</t>
  </si>
  <si>
    <t>Q.N.#.W1.S123.S1.T.L.FA.P.F52._Z.$._T.M.N</t>
  </si>
  <si>
    <t>3BA2ZZ.L.A.A</t>
  </si>
  <si>
    <t>Q.N.#.W1.S1.S1.T.L.FA.P.F3.T.$._T.M.N</t>
  </si>
  <si>
    <t>3BB000.L.A.A</t>
  </si>
  <si>
    <t>Q.N.#.W1.S121.S1.T.L.FA.P.F3.T.$._T.M.N</t>
  </si>
  <si>
    <t>3BB000.L.C.A</t>
  </si>
  <si>
    <t>Q.N.#.W1.S121.S1.T.L.FA.P.F3.S.$._T.M.N</t>
  </si>
  <si>
    <t>3BB000.L.C.S</t>
  </si>
  <si>
    <t>Q.N.#.W1.S121.S1.T.L.FA.P.F3.L.$._T.M.N</t>
  </si>
  <si>
    <t>3BB000.L.C.L</t>
  </si>
  <si>
    <t>Q.N.#.W1.S1X.S1.T.L.FA.P.F3.T.$._T.M.N</t>
  </si>
  <si>
    <t>3BB000.L.M.A</t>
  </si>
  <si>
    <t>Q.N.#.W1.S1X.S1.T.L.FA.P.F3.S.$._T.M.N</t>
  </si>
  <si>
    <t>3BB000.L.M.S</t>
  </si>
  <si>
    <t>Q.N.#.W1.S1X.S1.T.L.FA.P.F3.L.$._T.M.N</t>
  </si>
  <si>
    <t>3BB000.L.M.L</t>
  </si>
  <si>
    <t>Q.N.#.W1.S122.S1.T.L.FA.P.F3.T.$._T.M.N</t>
  </si>
  <si>
    <t>3BB000.L.D.A</t>
  </si>
  <si>
    <t>Q.N.#.W1.S122.S1.T.L.FA.P.F3.S.$._T.M.N</t>
  </si>
  <si>
    <t>3BB000.L.D.S</t>
  </si>
  <si>
    <t>Q.N.#.W1.S122.S1.T.L.FA.P.F3.L.$._T.M.N</t>
  </si>
  <si>
    <t>3BB000.L.D.L</t>
  </si>
  <si>
    <t>Q.N.#.W1.S13.S1.T.L.FA.P.F3.T.$._T.M.N</t>
  </si>
  <si>
    <t>3BB000.L.G.A</t>
  </si>
  <si>
    <t>Q.N.#.W1.S13.S1.T.L.FA.P.F3.S.$._T.M.N</t>
  </si>
  <si>
    <t>3BB000.L.G.S</t>
  </si>
  <si>
    <t>Q.N.#.W1.S13.S1.T.L.FA.P.F3.L.$._T.M.N</t>
  </si>
  <si>
    <t>3BB000.L.G.L</t>
  </si>
  <si>
    <t>Q.N.#.W1.S1Z.S1.T.L.FA.P.F3.T.$._T.M.N</t>
  </si>
  <si>
    <t>3BB000.L.O.A</t>
  </si>
  <si>
    <t>Q.N.#.W1.S1Z.S1.T.L.FA.P.F3.S.$._T.M.N</t>
  </si>
  <si>
    <t>3BB000.L.O.S</t>
  </si>
  <si>
    <t>Q.N.#.W1.S1Z.S1.T.L.FA.P.F3.L.$._T.M.N</t>
  </si>
  <si>
    <t>3BB000.L.O.L</t>
  </si>
  <si>
    <t>Q.N.#.W1.S12R.S1.T.L.FA.P.F3.T.$._T.M.N</t>
  </si>
  <si>
    <t>3BB000.L.F.A</t>
  </si>
  <si>
    <t>Q.N.#.W1.S12R.S1.T.L.FA.P.F3.S.$._T.M.N</t>
  </si>
  <si>
    <t>3BB000.L.F.S</t>
  </si>
  <si>
    <t>Q.N.#.W1.S12R.S1.T.L.FA.P.F3.L.$._T.M.N</t>
  </si>
  <si>
    <t>3BB000.L.F.L</t>
  </si>
  <si>
    <t>Q.N.#.W1.S1V.S1.T.L.FA.P.F3.T.$._T.M.N</t>
  </si>
  <si>
    <t>3BB000.L.N.A</t>
  </si>
  <si>
    <t>Q.N.#.W1.S1V.S1.T.L.FA.P.F3.S.$._T.M.N</t>
  </si>
  <si>
    <t>3BB000.L.N.S</t>
  </si>
  <si>
    <t>Q.N.#.W1.S1V.S1.T.L.FA.P.F3.L.$._T.M.N</t>
  </si>
  <si>
    <t>3BB000.L.N.L</t>
  </si>
  <si>
    <t xml:space="preserve"> Financial derivatives (other than reserves) and employee stock options</t>
  </si>
  <si>
    <t>Q.N.#.W1.S1.S1.T.N.FA.F.F7.T.$._T.T.N</t>
  </si>
  <si>
    <t>3C9999.N.A.A</t>
  </si>
  <si>
    <t xml:space="preserve">     Central bank</t>
  </si>
  <si>
    <t>Q.N.#.W1.S121.S1.T.N.FA.F.F7.T.$._T.T.N</t>
  </si>
  <si>
    <t>3C9999.N.C.A</t>
  </si>
  <si>
    <t xml:space="preserve">     Monetary authorities (where relevant)</t>
  </si>
  <si>
    <t>Q.N.#.W1.S1X.S1.T.N.FA.F.F7.T.$._T.T.N</t>
  </si>
  <si>
    <t>3C9999.N.M.A</t>
  </si>
  <si>
    <t xml:space="preserve">     Deposit-taking corporations, except the central bank</t>
  </si>
  <si>
    <t>Q.N.#.W1.S122.S1.T.N.FA.F.F7.T.$._T.T.N</t>
  </si>
  <si>
    <t>3C9999.N.D.A</t>
  </si>
  <si>
    <t xml:space="preserve">     General government</t>
  </si>
  <si>
    <t>Q.N.#.W1.S13.S1.T.N.FA.F.F7.T.$._T.T.N</t>
  </si>
  <si>
    <t>3C9999.N.G.A</t>
  </si>
  <si>
    <t xml:space="preserve">     Other sectors</t>
  </si>
  <si>
    <t>Q.N.#.W1.S1Z.S1.T.N.FA.F.F7.T.$._T.T.N</t>
  </si>
  <si>
    <t>3C9999.N.O.A</t>
  </si>
  <si>
    <t xml:space="preserve">         Other financial corporations</t>
  </si>
  <si>
    <t>Q.N.#.W1.S12R.S1.T.N.FA.F.F7.T.$._T.T.N</t>
  </si>
  <si>
    <t>3C9999.N.F.A</t>
  </si>
  <si>
    <t xml:space="preserve">         Nonfinancial corporations, households, NPISHs</t>
  </si>
  <si>
    <t>Q.N.#.W1.S1V.S1.T.N.FA.F.F7.T.$._T.T.N</t>
  </si>
  <si>
    <t>3C9999.N.N.A</t>
  </si>
  <si>
    <t xml:space="preserve">       Financial derivatives (other than reserves)</t>
  </si>
  <si>
    <t>Q.N.#.W1.S1.S1.T.N.FA.F.F71.T.$._T.T.N</t>
  </si>
  <si>
    <t>3C999Z.N.A.A</t>
  </si>
  <si>
    <t xml:space="preserve">           Options</t>
  </si>
  <si>
    <t>Q.N.#.W1.S1.S1.T.N.FA.F.F711A.T.$._T.T.N</t>
  </si>
  <si>
    <t>3C999Y.N.A.A</t>
  </si>
  <si>
    <t xml:space="preserve">           Forward-type contracts</t>
  </si>
  <si>
    <t>Q.N.#.W1.S1.S1.T.N.FA.F.F712.T.$._T.T.N</t>
  </si>
  <si>
    <t>3C999X.N.A.A</t>
  </si>
  <si>
    <t xml:space="preserve">       Employee stock options</t>
  </si>
  <si>
    <t>Q.N.#.W1.S1.S1.T.N.FA.F.F72.T.$._T.T.N</t>
  </si>
  <si>
    <t>3C999W.N.A.A</t>
  </si>
  <si>
    <t>Q.N.#.W1.S1.S1.T.A.FA.F.F7.T.$._T.T.N</t>
  </si>
  <si>
    <t>3C9999.A.A.A</t>
  </si>
  <si>
    <t xml:space="preserve">      Central bank</t>
  </si>
  <si>
    <t>Q.N.#.W1.S121.S1.T.A.FA.F.F7.T.$._T.T.N</t>
  </si>
  <si>
    <t>3C9999.A.C.A</t>
  </si>
  <si>
    <t xml:space="preserve">      Monetary authorities (where relevant)</t>
  </si>
  <si>
    <t>Q.N.#.W1.S1X.S1.T.A.FA.F.F7.T.$._T.T.N</t>
  </si>
  <si>
    <t>3C9999.A.M.A</t>
  </si>
  <si>
    <t xml:space="preserve">      Deposit-taking corporations, except the central bank</t>
  </si>
  <si>
    <t>Q.N.#.W1.S122.S1.T.A.FA.F.F7.T.$._T.T.N</t>
  </si>
  <si>
    <t>3C9999.A.D.A</t>
  </si>
  <si>
    <t xml:space="preserve">      General government</t>
  </si>
  <si>
    <t>Q.N.#.W1.S13.S1.T.A.FA.F.F7.T.$._T.T.N</t>
  </si>
  <si>
    <t>3C9999.A.G.A</t>
  </si>
  <si>
    <t xml:space="preserve">      Other sectors</t>
  </si>
  <si>
    <t>Q.N.#.W1.S1Z.S1.T.A.FA.F.F7.T.$._T.T.N</t>
  </si>
  <si>
    <t>3C9999.A.O.A</t>
  </si>
  <si>
    <t>Q.N.#.W1.S12R.S1.T.A.FA.F.F7.T.$._T.T.N</t>
  </si>
  <si>
    <t>3C9999.A.F.A</t>
  </si>
  <si>
    <t xml:space="preserve">          Nonfinancial corporations, households, NPISHs</t>
  </si>
  <si>
    <t>Q.N.#.W1.S1V.S1.T.A.FA.F.F7.T.$._T.T.N</t>
  </si>
  <si>
    <t>3C9999.A.N.A</t>
  </si>
  <si>
    <t>Q.N.#.W1.S1.S1.T.A.FA.F.F71.T.$._T.T.N</t>
  </si>
  <si>
    <t>3C999Z.A.A.A</t>
  </si>
  <si>
    <t>Q.N.#.W1.S1.S1.T.A.FA.F.F711A.T.$._T.T.N</t>
  </si>
  <si>
    <t>3C999Y.A.A.A</t>
  </si>
  <si>
    <t>Q.N.#.W1.S1.S1.T.A.FA.F.F712.T.$._T.T.N</t>
  </si>
  <si>
    <t>3C999X.A.A.A</t>
  </si>
  <si>
    <t>Q.N.#.W1.S1.S1.T.A.FA.F.F72.T.$._T.T.N</t>
  </si>
  <si>
    <t>3C999W.A.A.A</t>
  </si>
  <si>
    <t>Q.N.#.W1.S1.S1.T.L.FA.F.F7.T.$._T.T.N</t>
  </si>
  <si>
    <t>3C9999.L.A.A</t>
  </si>
  <si>
    <t>Q.N.#.W1.S121.S1.T.L.FA.F.F7.T.$._T.T.N</t>
  </si>
  <si>
    <t>3C9999.L.C.A</t>
  </si>
  <si>
    <t>Q.N.#.W1.S1X.S1.T.L.FA.F.F7.T.$._T.T.N</t>
  </si>
  <si>
    <t>3C9999.L.M.A</t>
  </si>
  <si>
    <t>Q.N.#.W1.S122.S1.T.L.FA.F.F7.T.$._T.T.N</t>
  </si>
  <si>
    <t>3C9999.L.D.A</t>
  </si>
  <si>
    <t>Q.N.#.W1.S13.S1.T.L.FA.F.F7.T.$._T.T.N</t>
  </si>
  <si>
    <t>3C9999.L.G.A</t>
  </si>
  <si>
    <t>Q.N.#.W1.S1Z.S1.T.L.FA.F.F7.T.$._T.T.N</t>
  </si>
  <si>
    <t>3C9999.L.O.A</t>
  </si>
  <si>
    <t>Q.N.#.W1.S12R.S1.T.L.FA.F.F7.T.$._T.T.N</t>
  </si>
  <si>
    <t>3C9999.L.F.A</t>
  </si>
  <si>
    <t>Q.N.#.W1.S1V.S1.T.L.FA.F.F7.T.$._T.T.N</t>
  </si>
  <si>
    <t>3C9999.L.N.A</t>
  </si>
  <si>
    <t xml:space="preserve">          Financial derivatives (other than reserves)</t>
  </si>
  <si>
    <t>Q.N.#.W1.S1.S1.T.L.FA.F.F71.T.$._T.T.N</t>
  </si>
  <si>
    <t>3C999Z.L.A.A</t>
  </si>
  <si>
    <t xml:space="preserve">             Options</t>
  </si>
  <si>
    <t>Q.N.#.W1.S1.S1.T.L.FA.F.F711A.T.$._T.T.N</t>
  </si>
  <si>
    <t>3C999Y.L.A.A</t>
  </si>
  <si>
    <t xml:space="preserve">             Forward-type contracts</t>
  </si>
  <si>
    <t>Q.N.#.W1.S1.S1.T.L.FA.F.F712.T.$._T.T.N</t>
  </si>
  <si>
    <t>3C999X.L.A.A</t>
  </si>
  <si>
    <t xml:space="preserve">         Employee stock options</t>
  </si>
  <si>
    <t>Q.N.#.W1.S1.S1.T.L.FA.F.F72.T.$._T.T.N</t>
  </si>
  <si>
    <t>3C999W.L.A.A</t>
  </si>
  <si>
    <t xml:space="preserve"> Other investment</t>
  </si>
  <si>
    <t>Q.N.#.W1.S1.S1.T.N.FA.O.F._Z.$._T._X.N</t>
  </si>
  <si>
    <t>3D9999.N.A.A</t>
  </si>
  <si>
    <t>Q.N.#.W1.S1.S1.T.A.FA.O.F._Z.$._T._X.N</t>
  </si>
  <si>
    <t>3D9999.A.A.A</t>
  </si>
  <si>
    <t>Q.N.#.W1.S1.S1.T.L.FA.O.F._Z.$._T._X.N</t>
  </si>
  <si>
    <t>3D9999.L.A.A</t>
  </si>
  <si>
    <t xml:space="preserve">  Other equity</t>
  </si>
  <si>
    <t>Q.N.#.W1.S1.S1.T.N.FA.O.F519._Z.$._T.M.N</t>
  </si>
  <si>
    <t>3DA000.N.A.A</t>
  </si>
  <si>
    <t xml:space="preserve">    Net acquisition of financial assets</t>
  </si>
  <si>
    <t>Q.N.#.W1.S1.S1.T.A.FA.O.F519._Z.$._T.M.N</t>
  </si>
  <si>
    <t>3DA000.A.A.A</t>
  </si>
  <si>
    <t xml:space="preserve">    Net incurrence of liabilities</t>
  </si>
  <si>
    <t>Q.N.#.W1.S1.S1.T.L.FA.O.F519._Z.$._T.M.N</t>
  </si>
  <si>
    <t>3DA000.L.A.A</t>
  </si>
  <si>
    <t xml:space="preserve">      Currency and deposits</t>
  </si>
  <si>
    <t>Q.N.#.W1.S1.S1.T.N.FA.O.F2.T.$._T.N.N</t>
  </si>
  <si>
    <t>3DB000.N.A.A</t>
  </si>
  <si>
    <t xml:space="preserve">       Net acquisition of financial assets</t>
  </si>
  <si>
    <t>Q.N.#.W1.S1.S1.T.A.FA.O.F2.T.$._T.N.N</t>
  </si>
  <si>
    <t>3DB000.A.A.A</t>
  </si>
  <si>
    <t xml:space="preserve">          Central banks</t>
  </si>
  <si>
    <t>Q.N.#.W1.S121.S1.T.A.FA.O.F2.T.$._T.N.N</t>
  </si>
  <si>
    <t>3DB000.A.C.A</t>
  </si>
  <si>
    <t xml:space="preserve">              Short-term</t>
  </si>
  <si>
    <t>Q.N.#.W1.S121.S1.T.A.FA.O.F2.S.$._T.N.N</t>
  </si>
  <si>
    <t>3DB000.A.C.S</t>
  </si>
  <si>
    <t xml:space="preserve">              Long-term</t>
  </si>
  <si>
    <t>Q.N.#.W1.S121.S1.T.A.FA.O.F2.L.$._T.N.N</t>
  </si>
  <si>
    <t>3DB000.A.C.L</t>
  </si>
  <si>
    <t xml:space="preserve">         Monetary authorities (where relevant)</t>
  </si>
  <si>
    <t>Q.N.#.W1.S1X.S1.T.A.FA.O.F2.T.$._T.N.N</t>
  </si>
  <si>
    <t>3DB000.A.M.A</t>
  </si>
  <si>
    <t>Q.N.#.W1.S1X.S1.T.A.FA.O.F2.S.$._T.N.N</t>
  </si>
  <si>
    <t>3DB000.A.M.S</t>
  </si>
  <si>
    <t>Q.N.#.W1.S1X.S1.T.A.FA.O.F2.L.$._T.N.N</t>
  </si>
  <si>
    <t>3DB000.A.M.L</t>
  </si>
  <si>
    <t>Q.N.#.W1.S122.S1.T.A.FA.O.F2.T.$._T.N.N</t>
  </si>
  <si>
    <t>3DB000.A.D.A</t>
  </si>
  <si>
    <t xml:space="preserve">       Of which: Interbank positions</t>
  </si>
  <si>
    <t>Q.N.#.W1.S122.S1.T.A.FA.O.F221.T.$._T.N.N</t>
  </si>
  <si>
    <t>3DB00Z.A.D.A</t>
  </si>
  <si>
    <t>Q.N.#.W1.S122.S1.T.A.FA.O.F2.S.$._T.N.N</t>
  </si>
  <si>
    <t>3DB000.A.D.S</t>
  </si>
  <si>
    <t>Q.N.#.W1.S122.S1.T.A.FA.O.F2.L.$._T.N.N</t>
  </si>
  <si>
    <t>3DB000.A.D.L</t>
  </si>
  <si>
    <t>Q.N.#.W1.S13.S1.T.A.FA.O.F2.T.$._T.N.N</t>
  </si>
  <si>
    <t>3DB000.A.G.A</t>
  </si>
  <si>
    <t>Q.N.#.W1.S13.S1.T.A.FA.O.F2.S.$._T.N.N</t>
  </si>
  <si>
    <t>3DB000.A.G.S</t>
  </si>
  <si>
    <t>Q.N.#.W1.S13.S1.T.A.FA.O.F2.L.$._T.N.N</t>
  </si>
  <si>
    <t>3DB000.A.G.L</t>
  </si>
  <si>
    <t xml:space="preserve">        Other sectors</t>
  </si>
  <si>
    <t>Q.N.#.W1.S1Z.S1.T.A.FA.O.F2.T.$._T.N.N</t>
  </si>
  <si>
    <t>3DB000.A.O.A</t>
  </si>
  <si>
    <t>Q.N.#.W1.S1Z.S1.T.A.FA.O.F2.S.$._T.N.N</t>
  </si>
  <si>
    <t>3DB000.A.O.S</t>
  </si>
  <si>
    <t>Q.N.#.W1.S1Z.S1.T.A.FA.O.F2.L.$._T.N.N</t>
  </si>
  <si>
    <t>3DB000.A.O.L</t>
  </si>
  <si>
    <t xml:space="preserve">             Other financial corporations</t>
  </si>
  <si>
    <t>Q.N.#.W1.S12R.S1.T.A.FA.O.F2.T.$._T.N.N</t>
  </si>
  <si>
    <t>3DB000.A.F.A</t>
  </si>
  <si>
    <t xml:space="preserve">                Short-term</t>
  </si>
  <si>
    <t>Q.N.#.W1.S12R.S1.T.A.FA.O.F2.S.$._T.N.N</t>
  </si>
  <si>
    <t>3DB000.A.F.S</t>
  </si>
  <si>
    <t xml:space="preserve">                Long-term</t>
  </si>
  <si>
    <t>Q.N.#.W1.S12R.S1.T.A.FA.O.F2.L.$._T.N.N</t>
  </si>
  <si>
    <t>3DB000.A.F.L</t>
  </si>
  <si>
    <t xml:space="preserve">            Nonfinancial corporations, households, NPISHs</t>
  </si>
  <si>
    <t>Q.N.#.W1.S1V.S1.T.A.FA.O.F2.T.$._T.N.N</t>
  </si>
  <si>
    <t>3DB000.A.N.A</t>
  </si>
  <si>
    <t>Q.N.#.W1.S1V.S1.T.A.FA.O.F2.S.$._T.N.N</t>
  </si>
  <si>
    <t>3DB000.A.N.S</t>
  </si>
  <si>
    <t>Q.N.#.W1.S1V.S1.T.A.FA.O.F2.L.$._T.N.N</t>
  </si>
  <si>
    <t>3DB000.A.N.L</t>
  </si>
  <si>
    <t xml:space="preserve">       Net incurrence of liabilities</t>
  </si>
  <si>
    <t>Q.N.#.W1.S1.S1.T.L.FA.O.F2.T.$._T.N.N</t>
  </si>
  <si>
    <t>3DB000.L.A.A</t>
  </si>
  <si>
    <t>Q.N.#.W1.S121.S1.T.L.FA.O.F2.T.$._T.N.N</t>
  </si>
  <si>
    <t>3DB000.L.C.A</t>
  </si>
  <si>
    <t>Q.N.#.W1.S121.S1.T.L.FA.O.F2.S.$._T.N.N</t>
  </si>
  <si>
    <t>3DB000.L.C.S</t>
  </si>
  <si>
    <t>Q.N.#.W1.S121.S1.T.L.FA.O.F2.L.$._T.N.N</t>
  </si>
  <si>
    <t>3DB000.L.C.L</t>
  </si>
  <si>
    <t>Q.N.#.W1.S1X.S1.T.L.FA.O.F2.T.$._T.N.N</t>
  </si>
  <si>
    <t>3DB000.L.M.A</t>
  </si>
  <si>
    <t>Q.N.#.W1.S1X.S1.T.L.FA.O.F2.S.$._T.N.N</t>
  </si>
  <si>
    <t>3DB000.L.M.S</t>
  </si>
  <si>
    <t>Q.N.#.W1.S1X.S1.T.L.FA.O.F2.L.$._T.N.N</t>
  </si>
  <si>
    <t>3DB000.L.M.L</t>
  </si>
  <si>
    <t>Q.N.#.W1.S122.S1.T.L.FA.O.F2.T.$._T.N.N</t>
  </si>
  <si>
    <t>3DB000.L.D.A</t>
  </si>
  <si>
    <t>Q.N.#.W1.S122.S1.T.L.FA.O.F221.T.$._T.N.N</t>
  </si>
  <si>
    <t>3DB00Z.L.D.A</t>
  </si>
  <si>
    <t>Q.N.#.W1.S122.S1.T.L.FA.O.F2.S.$._T.N.N</t>
  </si>
  <si>
    <t>3DB000.L.D.S</t>
  </si>
  <si>
    <t>Q.N.#.W1.S122.S1.T.L.FA.O.F2.L.$._T.N.N</t>
  </si>
  <si>
    <t>3DB000.L.D.L</t>
  </si>
  <si>
    <t>Q.N.#.W1.S13.S1.T.L.FA.O.F2.T.$._T.N.N</t>
  </si>
  <si>
    <t>3DB000.L.G.A</t>
  </si>
  <si>
    <t>Q.N.#.W1.S13.S1.T.L.FA.O.F2.S.$._T.N.N</t>
  </si>
  <si>
    <t>3DB000.L.G.S</t>
  </si>
  <si>
    <t>Q.N.#.W1.S13.S1.T.L.FA.O.F2.L.$._T.N.N</t>
  </si>
  <si>
    <t>3DB000.L.G.L</t>
  </si>
  <si>
    <t>Q.N.#.W1.S1Z.S1.T.L.FA.O.F2.T.$._T.N.N</t>
  </si>
  <si>
    <t>3DB000.L.O.A</t>
  </si>
  <si>
    <t>Q.N.#.W1.S1Z.S1.T.L.FA.O.F2.S.$._T.N.N</t>
  </si>
  <si>
    <t>3DB000.L.O.S</t>
  </si>
  <si>
    <t>Q.N.#.W1.S1Z.S1.T.L.FA.O.F2.L.$._T.N.N</t>
  </si>
  <si>
    <t>3DB000.L.O.L</t>
  </si>
  <si>
    <t>Q.N.#.W1.S12R.S1.T.L.FA.O.F2.T.$._T.N.N</t>
  </si>
  <si>
    <t>3DB000.L.F.A</t>
  </si>
  <si>
    <t>Q.N.#.W1.S12R.S1.T.L.FA.O.F2.S.$._T.N.N</t>
  </si>
  <si>
    <t>3DB000.L.F.S</t>
  </si>
  <si>
    <t>Q.N.#.W1.S12R.S1.T.L.FA.O.F2.L.$._T.N.N</t>
  </si>
  <si>
    <t>3DB000.L.F.L</t>
  </si>
  <si>
    <t>Q.N.#.W1.S1V.S1.T.L.FA.O.F2.T.$._T.N.N</t>
  </si>
  <si>
    <t>3DB000.L.N.A</t>
  </si>
  <si>
    <t>Q.N.#.W1.S1V.S1.T.L.FA.O.F2.S.$._T.N.N</t>
  </si>
  <si>
    <t>3DB000.L.N.S</t>
  </si>
  <si>
    <t>Q.N.#.W1.S1V.S1.T.L.FA.O.F2.L.$._T.N.N</t>
  </si>
  <si>
    <t>3DB000.L.N.L</t>
  </si>
  <si>
    <t xml:space="preserve">  Loans</t>
  </si>
  <si>
    <t>Q.N.#.W1.S1.S1.T.N.FA.O.F4.T.$._T.N.N</t>
  </si>
  <si>
    <t>3DC000.N.A.A</t>
  </si>
  <si>
    <t xml:space="preserve">   Net acquisition of financial assets</t>
  </si>
  <si>
    <t>Q.N.#.W1.S1.S1.T.A.FA.O.F4.T.$._T.N.N</t>
  </si>
  <si>
    <t>3DC000.A.A.A</t>
  </si>
  <si>
    <t>Q.N.#.W1.S121.S1.T.A.FA.O.F4.T.$._T.N.N</t>
  </si>
  <si>
    <t>3DC000.A.C.A</t>
  </si>
  <si>
    <t xml:space="preserve">         Credit and loans with the IMF (other than reserves)</t>
  </si>
  <si>
    <t>Q.N.#.1C.S121.S1.T.A.FA.O.F4.T.$._T.N.N</t>
  </si>
  <si>
    <t>3DC00z.A.C.A</t>
  </si>
  <si>
    <t xml:space="preserve">         Other short-term</t>
  </si>
  <si>
    <t>Q.N.#.W1X1.S121.S1.T.A.FA.O.F4.S.$._T.N.N</t>
  </si>
  <si>
    <t>3DC000.A.C.S</t>
  </si>
  <si>
    <t xml:space="preserve">         Other long-term</t>
  </si>
  <si>
    <t>Q.N.#.W1X1.S121.S1.T.A.FA.O.F4.L.$._T.N.N</t>
  </si>
  <si>
    <t>3DC000.A.C.L</t>
  </si>
  <si>
    <t xml:space="preserve">    Monetary authorities (where relevant)</t>
  </si>
  <si>
    <t>Q.N.#.W1.S1X.S1.T.A.FA.O.F4.T.$._T.N.N</t>
  </si>
  <si>
    <t>3DC000.A.M.A</t>
  </si>
  <si>
    <t>Q.N.#.1C.S1X.S1.T.A.FA.O.F4.T.$._T.N.N</t>
  </si>
  <si>
    <t>3DC00z.A.M.A</t>
  </si>
  <si>
    <t>Q.N.#.W1X1.S1X.S1.T.A.FA.O.F4.S.$._T.N.N</t>
  </si>
  <si>
    <t>3DC000.A.M.S</t>
  </si>
  <si>
    <t>Q.N.#.W1X1.S1X.S1.T.A.FA.O.F4.L.$._T.N.N</t>
  </si>
  <si>
    <t>3DC000.A.M.L</t>
  </si>
  <si>
    <t xml:space="preserve">    Deposit-taking corporations, except the central bank</t>
  </si>
  <si>
    <t>Q.N.#.W1.S122.S1.T.A.FA.O.F4.T.$._T.N.N</t>
  </si>
  <si>
    <t>3DC000.A.D.A</t>
  </si>
  <si>
    <t xml:space="preserve">         Short-term</t>
  </si>
  <si>
    <t>Q.N.#.W1.S122.S1.T.A.FA.O.F4.S.$._T.N.N</t>
  </si>
  <si>
    <t>3DC000.A.D.S</t>
  </si>
  <si>
    <t xml:space="preserve">          Long-term</t>
  </si>
  <si>
    <t>Q.N.#.W1.S122.S1.T.A.FA.O.F4.L.$._T.N.N</t>
  </si>
  <si>
    <t>3DC000.A.D.L</t>
  </si>
  <si>
    <t xml:space="preserve">    General government</t>
  </si>
  <si>
    <t>Q.N.#.W1.S13.S1.T.A.FA.O.F4.T.$._T.N.N</t>
  </si>
  <si>
    <t>3DC000.A.G.A</t>
  </si>
  <si>
    <t>Q.N.#.1C.S13.S1.T.A.FA.O.F4.T.$._T.N.N</t>
  </si>
  <si>
    <t>3DC00z.A.G.A</t>
  </si>
  <si>
    <t>Q.N.#.W1X1.S13.S1.T.A.FA.O.F4.S.$._T.N.N</t>
  </si>
  <si>
    <t>3DC000.A.G.S</t>
  </si>
  <si>
    <t>Q.N.#.W1X1.S13.S1.T.A.FA.O.F4.L.$._T.N.N</t>
  </si>
  <si>
    <t>3DC000.A.G.L</t>
  </si>
  <si>
    <t xml:space="preserve">    Other sectors</t>
  </si>
  <si>
    <t>Q.N.#.W1.S1Z.S1.T.A.FA.O.F4.T.$._T.N.N</t>
  </si>
  <si>
    <t>3DC000.A.O.A</t>
  </si>
  <si>
    <t>Q.N.#.W1.S1Z.S1.T.A.FA.O.F4.S.$._T.N.N</t>
  </si>
  <si>
    <t>3DC000.A.O.S</t>
  </si>
  <si>
    <t>Q.N.#.W1.S1Z.S1.T.A.FA.O.F4.L.$._T.N.N</t>
  </si>
  <si>
    <t>3DC000.A.O.L</t>
  </si>
  <si>
    <t>Q.N.#.W1.S12R.S1.T.A.FA.O.F4.T.$._T.N.N</t>
  </si>
  <si>
    <t>3DC000.A.F.A</t>
  </si>
  <si>
    <t xml:space="preserve">             Short-term</t>
  </si>
  <si>
    <t>Q.N.#.W1.S12R.S1.T.A.FA.O.F4.S.$._T.N.N</t>
  </si>
  <si>
    <t>3DC000.A.F.S</t>
  </si>
  <si>
    <t>Q.N.#.W1.S12R.S1.T.A.FA.O.F4.L.$._T.N.N</t>
  </si>
  <si>
    <t>3DC000.A.F.L</t>
  </si>
  <si>
    <t xml:space="preserve">         Nonfinancial corporations, households, and NPISHs</t>
  </si>
  <si>
    <t>Q.N.#.W1.S1V.S1.T.A.FA.O.F4.T.$._T.N.N</t>
  </si>
  <si>
    <t>3DC000.A.N.A</t>
  </si>
  <si>
    <t>Q.N.#.W1.S1V.S1.T.A.FA.O.F4.S.$._T.N.N</t>
  </si>
  <si>
    <t>3DC000.A.N.S</t>
  </si>
  <si>
    <t>Q.N.#.W1.S1V.S1.T.A.FA.O.F4.L.$._T.N.N</t>
  </si>
  <si>
    <t>3DC000.A.N.L</t>
  </si>
  <si>
    <t xml:space="preserve">   Net incurrence of liabilities</t>
  </si>
  <si>
    <t>Q.N.#.W1.S1.S1.T.L.FA.O.F4.T.$._T.N.N</t>
  </si>
  <si>
    <t>3DC000.L.A.A</t>
  </si>
  <si>
    <t>Q.N.#.W1.S121.S1.T.L.FA.O.F4.T.$._T.N.N</t>
  </si>
  <si>
    <t>3DC000.L.C.A</t>
  </si>
  <si>
    <t>Q.N.#.1C.S121.S1.T.L.FA.O.F4.T.$._T.N.N</t>
  </si>
  <si>
    <t>3DC00z.L.C.A</t>
  </si>
  <si>
    <t>Q.N.#.W1X1.S121.S1.T.L.FA.O.F4.S.$._T.N.N</t>
  </si>
  <si>
    <t>3DC000.L.C.S</t>
  </si>
  <si>
    <t>Q.N.#.W1X1.S121.S1.T.L.FA.O.F4.L.$._T.N.N</t>
  </si>
  <si>
    <t>3DC000.L.C.L</t>
  </si>
  <si>
    <t>Q.N.#.W1.S1X.S1.T.L.FA.O.F4.T.$._T.N.N</t>
  </si>
  <si>
    <t>3DC000.L.M.A</t>
  </si>
  <si>
    <t>Q.N.#.1C.S1X.S1.T.L.FA.O.F4.T.$._T.N.N</t>
  </si>
  <si>
    <t>3DC00z.L.M.A</t>
  </si>
  <si>
    <t>Q.N.#.W1X1.S1X.S1.T.L.FA.O.F4.S.$._T.N.N</t>
  </si>
  <si>
    <t>3DC000.L.M.S</t>
  </si>
  <si>
    <t>Q.N.#.W1X1.S1X.S1.T.L.FA.O.F4.L.$._T.N.N</t>
  </si>
  <si>
    <t>3DC000.L.M.L</t>
  </si>
  <si>
    <t>Q.N.#.W1.S122.S1.T.L.FA.O.F4.T.$._T.N.N</t>
  </si>
  <si>
    <t>3DC000.L.D.A</t>
  </si>
  <si>
    <t>Q.N.#.W1.S122.S1.T.L.FA.O.F4.S.$._T.N.N</t>
  </si>
  <si>
    <t>3DC000.L.D.S</t>
  </si>
  <si>
    <t>Q.N.#.W1.S122.S1.T.L.FA.O.F4.L.$._T.N.N</t>
  </si>
  <si>
    <t>3DC000.L.D.L</t>
  </si>
  <si>
    <t>Q.N.#.W1.S13.S1.T.L.FA.O.F4.T.$._T.N.N</t>
  </si>
  <si>
    <t>3DC000.L.G.A</t>
  </si>
  <si>
    <t>Q.N.#.1C.S13.S1.T.L.FA.O.F4.T.$._T.N.N</t>
  </si>
  <si>
    <t>3DC00z.L.G.A</t>
  </si>
  <si>
    <t>Q.N.#.W1X1.S13.S1.T.L.FA.O.F4.S.$._T.N.N</t>
  </si>
  <si>
    <t>3DC000.L.G.S</t>
  </si>
  <si>
    <t>Q.N.#.W1X1.S13.S1.T.L.FA.O.F4.L.$._T.N.N</t>
  </si>
  <si>
    <t>3DC000.L.G.L</t>
  </si>
  <si>
    <t>Q.N.#.W1.S1Z.S1.T.L.FA.O.F4.T.$._T.N.N</t>
  </si>
  <si>
    <t>3DC000.L.O.A</t>
  </si>
  <si>
    <t>Q.N.#.W1.S1Z.S1.T.L.FA.O.F4.S.$._T.N.N</t>
  </si>
  <si>
    <t>3DC000.L.O.S</t>
  </si>
  <si>
    <t>Q.N.#.W1.S1Z.S1.T.L.FA.O.F4.L.$._T.N.N</t>
  </si>
  <si>
    <t>3DC000.L.O.L</t>
  </si>
  <si>
    <t>Q.N.#.W1.S12R.S1.T.L.FA.O.F4.T.$._T.N.N</t>
  </si>
  <si>
    <t>3DC000.L.F.A</t>
  </si>
  <si>
    <t>Q.N.#.W1.S12R.S1.T.L.FA.O.F4.S.$._T.N.N</t>
  </si>
  <si>
    <t>3DC000.L.F.S</t>
  </si>
  <si>
    <t>Q.N.#.W1.S12R.S1.T.L.FA.O.F4.L.$._T.N.N</t>
  </si>
  <si>
    <t>3DC000.L.F.L</t>
  </si>
  <si>
    <t>Q.N.#.W1.S1V.S1.T.L.FA.O.F4.T.$._T.N.N</t>
  </si>
  <si>
    <t>3DC000.L.N.A</t>
  </si>
  <si>
    <t>Q.N.#.W1.S1V.S1.T.L.FA.O.F4.S.$._T.N.N</t>
  </si>
  <si>
    <t>3DC000.L.N.S</t>
  </si>
  <si>
    <t>Q.N.#.W1.S1V.S1.T.L.FA.O.F4.L.$._T.N.N</t>
  </si>
  <si>
    <t>3DC000.L.N.L</t>
  </si>
  <si>
    <t xml:space="preserve">  Insurance, pension, and standardized guarantee schemes</t>
  </si>
  <si>
    <t>Q.N.#.W1.S1.S1.T.N.FA.O.F6._Z.$._T._X.N</t>
  </si>
  <si>
    <t>3DD000.N.A.A</t>
  </si>
  <si>
    <t>Q.N.#.W1.S1.S1.T.A.FA.O.F6._Z.$._T._X.N</t>
  </si>
  <si>
    <t>3DD000.A.A.A</t>
  </si>
  <si>
    <t>Q.N.#.W1.S121.S1.T.A.FA.O.F6._Z.$._T._X.N</t>
  </si>
  <si>
    <t>3DD000.A.C.A</t>
  </si>
  <si>
    <t>Q.N.#.W1.S1X.S1.T.A.FA.O.F6._Z.$._T._X.N</t>
  </si>
  <si>
    <t>3DD000.A.M.A</t>
  </si>
  <si>
    <t xml:space="preserve">       Deposit-taking corporations, except the central bank</t>
  </si>
  <si>
    <t>Q.N.#.W1.S122.S1.T.A.FA.O.F6._Z.$._T._X.N</t>
  </si>
  <si>
    <t>3DD000.A.D.A</t>
  </si>
  <si>
    <t>Q.N.#.W1.S13.S1.T.A.FA.O.F6._Z.$._T._X.N</t>
  </si>
  <si>
    <t>3DD000.A.G.A</t>
  </si>
  <si>
    <t>Q.N.#.W1.S1Z.S1.T.A.FA.O.F6._Z.$._T._X.N</t>
  </si>
  <si>
    <t>3DD000.A.O.A</t>
  </si>
  <si>
    <t>Q.N.#.W1.S12R.S1.T.A.FA.O.F6._Z.$._T._X.N</t>
  </si>
  <si>
    <t>3DD000.A.F.A</t>
  </si>
  <si>
    <t>Q.N.#.W1.S1V.S1.T.A.FA.O.F6._Z.$._T._X.N</t>
  </si>
  <si>
    <t>3DD000.A.N.A</t>
  </si>
  <si>
    <t xml:space="preserve">     Nonlife insurance technical reserves</t>
  </si>
  <si>
    <t>Q.N.#.W1.S1.S1.T.A.FA.O.F61._Z.$._T._X.N</t>
  </si>
  <si>
    <t>3DD100.A.A.A</t>
  </si>
  <si>
    <t xml:space="preserve">     Life insurance and annuity entitlements</t>
  </si>
  <si>
    <t>Q.N.#.W1.S1.S1.T.A.FA.O.F62._Z.$._T._X.N</t>
  </si>
  <si>
    <t>3DD200.A.A.A</t>
  </si>
  <si>
    <t xml:space="preserve">     Pension entitlements</t>
  </si>
  <si>
    <t>Q.N.#.W1.S1.S1.T.A.FA.O.F63._Z.$._T._X.N</t>
  </si>
  <si>
    <t>3DD300.A.A.A</t>
  </si>
  <si>
    <t xml:space="preserve">     Claims of pension funds on sponsors</t>
  </si>
  <si>
    <t>Q.N.#.W1.S1.S1.T.A.FA.O.F64._Z.$._T._X.N</t>
  </si>
  <si>
    <t>3DD400.A.A.A</t>
  </si>
  <si>
    <t xml:space="preserve">     Entitlements to nonpension benefits</t>
  </si>
  <si>
    <t>Q.N.#.W1.S1.S1.T.A.FA.O.F65._Z.$._T._X.N</t>
  </si>
  <si>
    <t>3DD500.A.A.A</t>
  </si>
  <si>
    <t xml:space="preserve">     Provisions for calls under standardized guarantees</t>
  </si>
  <si>
    <t>Q.N.#.W1.S1.S1.T.A.FA.O.F66._Z.$._T._X.N</t>
  </si>
  <si>
    <t>3DD600.A.A.A</t>
  </si>
  <si>
    <t>Q.N.#.W1.S1.S1.T.L.FA.O.F6._Z.$._T._X.N</t>
  </si>
  <si>
    <t>3DD000.L.A.A</t>
  </si>
  <si>
    <t>Q.N.#.W1.S121.S1.T.L.FA.O.F6._Z.$._T._X.N</t>
  </si>
  <si>
    <t>3DD000.L.C.A</t>
  </si>
  <si>
    <t>Q.N.#.W1.S1X.S1.T.L.FA.O.F6._Z.$._T._X.N</t>
  </si>
  <si>
    <t>3DD000.L.M.A</t>
  </si>
  <si>
    <t>Q.N.#.W1.S122.S1.T.L.FA.O.F6._Z.$._T._X.N</t>
  </si>
  <si>
    <t>3DD000.L.D.A</t>
  </si>
  <si>
    <t>Q.N.#.W1.S13.S1.T.L.FA.O.F6._Z.$._T._X.N</t>
  </si>
  <si>
    <t>3DD000.L.G.A</t>
  </si>
  <si>
    <t>Q.N.#.W1.S1Z.S1.T.L.FA.O.F6._Z.$._T._X.N</t>
  </si>
  <si>
    <t>3DD000.L.O.A</t>
  </si>
  <si>
    <t>Q.N.#.W1.S12R.S1.T.L.FA.O.F6._Z.$._T._X.N</t>
  </si>
  <si>
    <t>3DD000.L.F.A</t>
  </si>
  <si>
    <t>Q.N.#.W1.S1V.S1.T.L.FA.O.F6._Z.$._T._X.N</t>
  </si>
  <si>
    <t>3DD000.L.N.A</t>
  </si>
  <si>
    <t>Q.N.#.W1.S1.S1.T.L.FA.O.F61._Z.$._T._X.N</t>
  </si>
  <si>
    <t>3DD100.L.A.A</t>
  </si>
  <si>
    <t>Q.N.#.W1.S1.S1.T.L.FA.O.F62._Z.$._T._X.N</t>
  </si>
  <si>
    <t>3DD200.L.A.A</t>
  </si>
  <si>
    <t>Q.N.#.W1.S1.S1.T.L.FA.O.F63._Z.$._T._X.N</t>
  </si>
  <si>
    <t>3DD300.L.A.A</t>
  </si>
  <si>
    <t>Q.N.#.W1.S1.S1.T.L.FA.O.F64._Z.$._T._X.N</t>
  </si>
  <si>
    <t>3DD400.L.A.A</t>
  </si>
  <si>
    <t>Q.N.#.W1.S1.S1.T.L.FA.O.F65._Z.$._T._X.N</t>
  </si>
  <si>
    <t>3DD500.L.A.A</t>
  </si>
  <si>
    <t>Q.N.#.W1.S1.S1.T.L.FA.O.F66._Z.$._T._X.N</t>
  </si>
  <si>
    <t>3DD600.L.A.A</t>
  </si>
  <si>
    <t xml:space="preserve">  Trade credit and advances</t>
  </si>
  <si>
    <t>Q.N.#.W1.S1.S1.T.N.FA.O.F81.T.$._T._X.N</t>
  </si>
  <si>
    <t>3DE000.N.A.A</t>
  </si>
  <si>
    <t>Q.N.#.W1.S1.S1.T.A.FA.O.F81.T.$._T._X.N</t>
  </si>
  <si>
    <t>3DE000.A.A.A</t>
  </si>
  <si>
    <t>Q.N.#.W1.S121.S1.T.A.FA.O.F81.T.$._T._X.N</t>
  </si>
  <si>
    <t>3DE000.A.C.A</t>
  </si>
  <si>
    <t>Q.N.#.W1.S121.S1.T.A.FA.O.F81.S.$._T._X.N</t>
  </si>
  <si>
    <t>3DE000.A.C.S</t>
  </si>
  <si>
    <t>Q.N.#.W1.S121.S1.T.A.FA.O.F81.L.$._T._X.N</t>
  </si>
  <si>
    <t>3DE000.A.C.L</t>
  </si>
  <si>
    <t>Q.N.#.W1.S1X.S1.T.A.FA.O.F81.T.$._T._X.N</t>
  </si>
  <si>
    <t>3DE000.A.M.A</t>
  </si>
  <si>
    <t>Q.N.#.W1.S1X.S1.T.A.FA.O.F81.S.$._T._X.N</t>
  </si>
  <si>
    <t>3DE000.A.M.S</t>
  </si>
  <si>
    <t>Q.N.#.W1.S1X.S1.T.A.FA.O.F81.L.$._T._X.N</t>
  </si>
  <si>
    <t>3DE000.A.M.L</t>
  </si>
  <si>
    <t xml:space="preserve">      Deposit-taking corporations, except central bank</t>
  </si>
  <si>
    <t>Q.N.#.W1.S122.S1.T.A.FA.O.F81.T.$._T._X.N</t>
  </si>
  <si>
    <t>3DE000.A.D.A</t>
  </si>
  <si>
    <t>Q.N.#.W1.S122.S1.T.A.FA.O.F81.S.$._T._X.N</t>
  </si>
  <si>
    <t>3DE000.A.D.S</t>
  </si>
  <si>
    <t>Q.N.#.W1.S122.S1.T.A.FA.O.F81.L.$._T._X.N</t>
  </si>
  <si>
    <t>3DE000.A.D.L</t>
  </si>
  <si>
    <t>Q.N.#.W1.S13.S1.T.A.FA.O.F81.T.$._T._X.N</t>
  </si>
  <si>
    <t>3DE000.A.G.A</t>
  </si>
  <si>
    <t>Q.N.#.W1.S13.S1.T.A.FA.O.F81.S.$._T._X.N</t>
  </si>
  <si>
    <t>3DE000.A.G.S</t>
  </si>
  <si>
    <t>Q.N.#.W1.S13.S1.T.A.FA.O.F81.L.$._T._X.N</t>
  </si>
  <si>
    <t>3DE000.A.G.L</t>
  </si>
  <si>
    <t>Q.N.#.W1.S1Z.S1.T.A.FA.O.F81.T.$._T._X.N</t>
  </si>
  <si>
    <t>3DE000.A.O.A</t>
  </si>
  <si>
    <t>Q.N.#.W1.S1Z.S1.T.A.FA.O.F81.S.$._T._X.N</t>
  </si>
  <si>
    <t>3DE000.A.O.S</t>
  </si>
  <si>
    <t>Q.N.#.W1.S1Z.S1.T.A.FA.O.F81.L.$._T._X.N</t>
  </si>
  <si>
    <t>3DE000.A.O.L</t>
  </si>
  <si>
    <t>Q.N.#.W1.S12R.S1.T.A.FA.O.F81.T.$._T._X.N</t>
  </si>
  <si>
    <t>3DE000.A.F.A</t>
  </si>
  <si>
    <t>Q.N.#.W1.S12R.S1.T.A.FA.O.F81.S.$._T._X.N</t>
  </si>
  <si>
    <t>3DE000.A.F.S</t>
  </si>
  <si>
    <t>Q.N.#.W1.S12R.S1.T.A.FA.O.F81.L.$._T._X.N</t>
  </si>
  <si>
    <t>3DE000.A.F.L</t>
  </si>
  <si>
    <t>Q.N.#.W1.S1V.S1.T.A.FA.O.F81.T.$._T._X.N</t>
  </si>
  <si>
    <t>3DE000.A.N.A</t>
  </si>
  <si>
    <t>Q.N.#.W1.S1V.S1.T.A.FA.O.F81.S.$._T._X.N</t>
  </si>
  <si>
    <t>3DE000.A.N.S</t>
  </si>
  <si>
    <t>Q.N.#.W1.S1V.S1.T.A.FA.O.F81.L.$._T._X.N</t>
  </si>
  <si>
    <t>3DE000.A.N.L</t>
  </si>
  <si>
    <t>Q.N.#.W1.S1.S1.T.L.FA.O.F81.T.$._T._X.N</t>
  </si>
  <si>
    <t>3DE000.L.A.A</t>
  </si>
  <si>
    <t>Q.N.#.W1.S121.S1.T.L.FA.O.F81.T.$._T._X.N</t>
  </si>
  <si>
    <t>3DE000.L.C.A</t>
  </si>
  <si>
    <t>Q.N.#.W1.S121.S1.T.L.FA.O.F81.S.$._T._X.N</t>
  </si>
  <si>
    <t>3DE000.L.C.S</t>
  </si>
  <si>
    <t>Q.N.#.W1.S121.S1.T.L.FA.O.F81.L.$._T._X.N</t>
  </si>
  <si>
    <t>3DE000.L.C.L</t>
  </si>
  <si>
    <t>Q.N.#.W1.S1X.S1.T.L.FA.O.F81.T.$._T._X.N</t>
  </si>
  <si>
    <t>3DE000.L.M.A</t>
  </si>
  <si>
    <t>Q.N.#.W1.S1X.S1.T.L.FA.O.F81.S.$._T._X.N</t>
  </si>
  <si>
    <t>3DE000.L.M.S</t>
  </si>
  <si>
    <t>Q.N.#.W1.S1X.S1.T.L.FA.O.F81.L.$._T._X.N</t>
  </si>
  <si>
    <t>3DE000.L.M.L</t>
  </si>
  <si>
    <t>Q.N.#.W1.S122.S1.T.L.FA.O.F81.T.$._T._X.N</t>
  </si>
  <si>
    <t>3DE000.L.D.A</t>
  </si>
  <si>
    <t>Q.N.#.W1.S122.S1.T.L.FA.O.F81.S.$._T._X.N</t>
  </si>
  <si>
    <t>3DE000.L.D.S</t>
  </si>
  <si>
    <t>Q.N.#.W1.S122.S1.T.L.FA.O.F81.L.$._T._X.N</t>
  </si>
  <si>
    <t>3DE000.L.D.L</t>
  </si>
  <si>
    <t>Q.N.#.W1.S13.S1.T.L.FA.O.F81.T.$._T._X.N</t>
  </si>
  <si>
    <t>3DE000.L.G.A</t>
  </si>
  <si>
    <t>Q.N.#.W1.S13.S1.T.L.FA.O.F81.S.$._T._X.N</t>
  </si>
  <si>
    <t>3DE000.L.G.S</t>
  </si>
  <si>
    <t>Q.N.#.W1.S13.S1.T.L.FA.O.F81.L.$._T._X.N</t>
  </si>
  <si>
    <t>3DE000.L.G.L</t>
  </si>
  <si>
    <t>Q.N.#.W1.S1Z.S1.T.L.FA.O.F81.T.$._T._X.N</t>
  </si>
  <si>
    <t>3DE000.L.O.A</t>
  </si>
  <si>
    <t>Q.N.#.W1.S1Z.S1.T.L.FA.O.F81.S.$._T._X.N</t>
  </si>
  <si>
    <t>3DE000.L.O.S</t>
  </si>
  <si>
    <t>Q.N.#.W1.S1Z.S1.T.L.FA.O.F81.L.$._T._X.N</t>
  </si>
  <si>
    <t>3DE000.L.O.L</t>
  </si>
  <si>
    <t>Q.N.#.W1.S12R.S1.T.L.FA.O.F81.T.$._T._X.N</t>
  </si>
  <si>
    <t>3DE000.L.F.A</t>
  </si>
  <si>
    <t>Q.N.#.W1.S12R.S1.T.L.FA.O.F81.S.$._T._X.N</t>
  </si>
  <si>
    <t>3DE000.L.F.S</t>
  </si>
  <si>
    <t>Q.N.#.W1.S12R.S1.T.L.FA.O.F81.L.$._T._X.N</t>
  </si>
  <si>
    <t>3DE000.L.F.L</t>
  </si>
  <si>
    <t>Q.N.#.W1.S1V.S1.T.L.FA.O.F81.T.$._T._X.N</t>
  </si>
  <si>
    <t>3DE000.L.N.A</t>
  </si>
  <si>
    <t>Q.N.#.W1.S1V.S1.T.L.FA.O.F81.S.$._T._X.N</t>
  </si>
  <si>
    <t>3DE000.L.N.S</t>
  </si>
  <si>
    <t>Q.N.#.W1.S1V.S1.T.L.FA.O.F81.L.$._T._X.N</t>
  </si>
  <si>
    <t>3DE000.L.N.L</t>
  </si>
  <si>
    <t xml:space="preserve">  Other accounts receivable/payable</t>
  </si>
  <si>
    <t>Q.N.#.W1.S1.S1.T.N.FA.O.F89.T.$._T._X.N</t>
  </si>
  <si>
    <t>3DF000.N.A.A</t>
  </si>
  <si>
    <t>Q.N.#.W1.S1.S1.T.A.FA.O.F89.T.$._T._X.N</t>
  </si>
  <si>
    <t>3DF000.A.A.A</t>
  </si>
  <si>
    <t>Q.N.#.W1.S121.S1.T.A.FA.O.F89.T.$._T._X.N</t>
  </si>
  <si>
    <t>3DF000.A.C.A</t>
  </si>
  <si>
    <t>Q.N.#.W1.S121.S1.T.A.FA.O.F89.S.$._T._X.N</t>
  </si>
  <si>
    <t>3DF000.A.C.S</t>
  </si>
  <si>
    <t>Q.N.#.W1.S121.S1.T.A.FA.O.F89.L.$._T._X.N</t>
  </si>
  <si>
    <t>3DF000.A.C.L</t>
  </si>
  <si>
    <t>Q.N.#.W1.S1X.S1.T.A.FA.O.F89.T.$._T._X.N</t>
  </si>
  <si>
    <t>3DF000.A.M.A</t>
  </si>
  <si>
    <t>Q.N.#.W1.S1X.S1.T.A.FA.O.F89.S.$._T._X.N</t>
  </si>
  <si>
    <t>3DF000.A.M.S</t>
  </si>
  <si>
    <t>Q.N.#.W1.S1X.S1.T.A.FA.O.F89.L.$._T._X.N</t>
  </si>
  <si>
    <t>3DF000.A.M.L</t>
  </si>
  <si>
    <t>Q.N.#.W1.S122.S1.T.A.FA.O.F89.T.$._T._X.N</t>
  </si>
  <si>
    <t>3DF000.A.D.A</t>
  </si>
  <si>
    <t>Q.N.#.W1.S122.S1.T.A.FA.O.F89.S.$._T._X.N</t>
  </si>
  <si>
    <t>3DF000.A.D.S</t>
  </si>
  <si>
    <t>Q.N.#.W1.S122.S1.T.A.FA.O.F89.L.$._T._X.N</t>
  </si>
  <si>
    <t>3DF000.A.D.L</t>
  </si>
  <si>
    <t>Q.N.#.W1.S13.S1.T.A.FA.O.F89.T.$._T._X.N</t>
  </si>
  <si>
    <t>3DF000.A.G.A</t>
  </si>
  <si>
    <t>Q.N.#.W1.S13.S1.T.A.FA.O.F89.S.$._T._X.N</t>
  </si>
  <si>
    <t>3DF000.A.G.S</t>
  </si>
  <si>
    <t>Q.N.#.W1.S13.S1.T.A.FA.O.F89.L.$._T._X.N</t>
  </si>
  <si>
    <t>3DF000.A.G.L</t>
  </si>
  <si>
    <t>Q.N.#.W1.S1Z.S1.T.A.FA.O.F89.T.$._T._X.N</t>
  </si>
  <si>
    <t>3DF000.A.O.A</t>
  </si>
  <si>
    <t>Q.N.#.W1.S1Z.S1.T.A.FA.O.F89.S.$._T._X.N</t>
  </si>
  <si>
    <t>3DF000.A.O.S</t>
  </si>
  <si>
    <t>Q.N.#.W1.S1Z.S1.T.A.FA.O.F89.L.$._T._X.N</t>
  </si>
  <si>
    <t>3DF000.A.O.L</t>
  </si>
  <si>
    <t>Q.N.#.W1.S12R.S1.T.A.FA.O.F89.T.$._T._X.N</t>
  </si>
  <si>
    <t>3DF000.A.F.A</t>
  </si>
  <si>
    <t>Q.N.#.W1.S12R.S1.T.A.FA.O.F89.S.$._T._X.N</t>
  </si>
  <si>
    <t>3DF000.A.F.S</t>
  </si>
  <si>
    <t>Q.N.#.W1.S12R.S1.T.A.FA.O.F89.L.$._T._X.N</t>
  </si>
  <si>
    <t>3DF000.A.F.L</t>
  </si>
  <si>
    <t>Q.N.#.W1.S1V.S1.T.A.FA.O.F89.T.$._T._X.N</t>
  </si>
  <si>
    <t>3DF000.A.N.A</t>
  </si>
  <si>
    <t>Q.N.#.W1.S1V.S1.T.A.FA.O.F89.S.$._T._X.N</t>
  </si>
  <si>
    <t>3DF000.A.N.S</t>
  </si>
  <si>
    <t>Q.N.#.W1.S1V.S1.T.A.FA.O.F89.L.$._T._X.N</t>
  </si>
  <si>
    <t>3DF000.A.N.L</t>
  </si>
  <si>
    <t>Q.N.#.W1.S1.S1.T.L.FA.O.F89.T.$._T._X.N</t>
  </si>
  <si>
    <t>3DF000.L.A.A</t>
  </si>
  <si>
    <t>Q.N.#.W1.S121.S1.T.L.FA.O.F89.T.$._T._X.N</t>
  </si>
  <si>
    <t>3DF000.L.C.A</t>
  </si>
  <si>
    <t>Q.N.#.W1.S121.S1.T.L.FA.O.F89.S.$._T._X.N</t>
  </si>
  <si>
    <t>3DF000.L.C.S</t>
  </si>
  <si>
    <t>Q.N.#.W1.S121.S1.T.L.FA.O.F89.L.$._T._X.N</t>
  </si>
  <si>
    <t>3DF000.L.C.L</t>
  </si>
  <si>
    <t>Q.N.#.W1.S1X.S1.T.L.FA.O.F89.T.$._T._X.N</t>
  </si>
  <si>
    <t>3DF000.L.M.A</t>
  </si>
  <si>
    <t>Q.N.#.W1.S1X.S1.T.L.FA.O.F89.S.$._T._X.N</t>
  </si>
  <si>
    <t>3DF000.L.M.S</t>
  </si>
  <si>
    <t>Q.N.#.W1.S1X.S1.T.L.FA.O.F89.L.$._T._X.N</t>
  </si>
  <si>
    <t>3DF000.L.M.L</t>
  </si>
  <si>
    <t>Q.N.#.W1.S122.S1.T.L.FA.O.F89.T.$._T._X.N</t>
  </si>
  <si>
    <t>3DF000.L.D.A</t>
  </si>
  <si>
    <t>Q.N.#.W1.S122.S1.T.L.FA.O.F89.S.$._T._X.N</t>
  </si>
  <si>
    <t>3DF000.L.D.S</t>
  </si>
  <si>
    <t>Q.N.#.W1.S122.S1.T.L.FA.O.F89.L.$._T._X.N</t>
  </si>
  <si>
    <t>3DF000.L.D.L</t>
  </si>
  <si>
    <t>Q.N.#.W1.S13.S1.T.L.FA.O.F89.T.$._T._X.N</t>
  </si>
  <si>
    <t>3DF000.L.G.A</t>
  </si>
  <si>
    <t>Q.N.#.W1.S13.S1.T.L.FA.O.F89.S.$._T._X.N</t>
  </si>
  <si>
    <t>3DF000.L.G.S</t>
  </si>
  <si>
    <t>Q.N.#.W1.S13.S1.T.L.FA.O.F89.L.$._T._X.N</t>
  </si>
  <si>
    <t>3DF000.L.G.L</t>
  </si>
  <si>
    <t>Q.N.#.W1.S1Z.S1.T.L.FA.O.F89.T.$._T._X.N</t>
  </si>
  <si>
    <t>3DF000.L.O.A</t>
  </si>
  <si>
    <t>Q.N.#.W1.S1Z.S1.T.L.FA.O.F89.S.$._T._X.N</t>
  </si>
  <si>
    <t>3DF000.L.O.S</t>
  </si>
  <si>
    <t>Q.N.#.W1.S1Z.S1.T.L.FA.O.F89.L.$._T._X.N</t>
  </si>
  <si>
    <t>3DF000.L.O.L</t>
  </si>
  <si>
    <t>Q.N.#.W1.S12R.S1.T.L.FA.O.F89.T.$._T._X.N</t>
  </si>
  <si>
    <t>3DF000.L.F.A</t>
  </si>
  <si>
    <t>Q.N.#.W1.S12R.S1.T.L.FA.O.F89.S.$._T._X.N</t>
  </si>
  <si>
    <t>3DF000.L.F.S</t>
  </si>
  <si>
    <t>Q.N.#.W1.S12R.S1.T.L.FA.O.F89.L.$._T._X.N</t>
  </si>
  <si>
    <t>3DF000.L.F.L</t>
  </si>
  <si>
    <t>Q.N.#.W1.S1V.S1.T.L.FA.O.F89.T.$._T._X.N</t>
  </si>
  <si>
    <t>3DF000.L.N.A</t>
  </si>
  <si>
    <t>Q.N.#.W1.S1V.S1.T.L.FA.O.F89.S.$._T._X.N</t>
  </si>
  <si>
    <t>3DF000.L.N.S</t>
  </si>
  <si>
    <t>Q.N.#.W1.S1V.S1.T.L.FA.O.F89.L.$._T._X.N</t>
  </si>
  <si>
    <t>3DF000.L.N.L</t>
  </si>
  <si>
    <t xml:space="preserve">  Special drawing rights (Net incurrence of liabilities)</t>
  </si>
  <si>
    <t>Q.N.#.W1.S1.S1N.T.L.FA.O.F12.T.$._T._X.N</t>
  </si>
  <si>
    <t>3DG000.L.A.A</t>
  </si>
  <si>
    <t xml:space="preserve"> Reserve assets</t>
  </si>
  <si>
    <t>Q.N.#.W1.S121.S1.T.A.FA.R.F._Z.$.X1._X.N</t>
  </si>
  <si>
    <t>3E9999.A.A.A</t>
  </si>
  <si>
    <t xml:space="preserve">    Monetary gold</t>
  </si>
  <si>
    <t>Q.N.#.W1.S121.S1.T.A.FA.R.F11._Z.$.XAU.M.N</t>
  </si>
  <si>
    <t>3EA000.A.A.A</t>
  </si>
  <si>
    <t xml:space="preserve">     Gold bullion</t>
  </si>
  <si>
    <t>Q.N.#.W19.S121.S1N.T.A.FA.R.F11A._Z.$.XAU.M.N</t>
  </si>
  <si>
    <t>3EA100.A.A.A</t>
  </si>
  <si>
    <t xml:space="preserve">     Unallocated gold accounts</t>
  </si>
  <si>
    <t>Q.N.#.W1.S121.S12K.T.A.FA.R.F11B._Z.$.XAU.M.N</t>
  </si>
  <si>
    <t>3EA200.A.A.A</t>
  </si>
  <si>
    <t xml:space="preserve">     Special drawing rights</t>
  </si>
  <si>
    <t>Q.N.#.W1.S121.S1N.T.A.FA.R.F12.T.$.XDR.M.N</t>
  </si>
  <si>
    <t>3EB000.A.A.A</t>
  </si>
  <si>
    <t xml:space="preserve">     Reserve position in the IMF</t>
  </si>
  <si>
    <t>Q.N.#.1C.S121.S121.T.A.FA.R.FK._Z.$.XDR.M.N</t>
  </si>
  <si>
    <t>3EC000.A.A.A</t>
  </si>
  <si>
    <t xml:space="preserve">     Other reserve assets</t>
  </si>
  <si>
    <t>Q.N.#.W1.S121.S1.T.A.FA.R.FR2._Z.$.X1._X.N</t>
  </si>
  <si>
    <t>3ED000.A.A.A</t>
  </si>
  <si>
    <t xml:space="preserve">         Currency and deposits</t>
  </si>
  <si>
    <t>Q.N.#.W1.S121.S1.T.A.FA.R.F2.T.$.X1.N.N</t>
  </si>
  <si>
    <t>3ED100.A.A.A</t>
  </si>
  <si>
    <t xml:space="preserve">              Claims on monetary authorities</t>
  </si>
  <si>
    <t>Q.N.#.W1.S121.S121.T.A.FA.R.F2.T.$.X1.N.N</t>
  </si>
  <si>
    <t>3ED110.A.A.A</t>
  </si>
  <si>
    <t xml:space="preserve">              Claims on other entities</t>
  </si>
  <si>
    <t>Q.N.#.W1.S121.S122.T.A.FA.R.F2.T.$.X1.N.N</t>
  </si>
  <si>
    <t>3ED120.A.A.A</t>
  </si>
  <si>
    <t xml:space="preserve">         Securities</t>
  </si>
  <si>
    <t>Q.N.#.W1.S121.S1.T.A.FA.R.FR1._Z.$.X1.M.N</t>
  </si>
  <si>
    <t>3EE000.A.A.A</t>
  </si>
  <si>
    <t xml:space="preserve">              Debt securities</t>
  </si>
  <si>
    <t>Q.N.#.W1.S121.S1.T.A.FA.R.F3.T.$.X1.M.N</t>
  </si>
  <si>
    <t>3EE100.A.A.A</t>
  </si>
  <si>
    <t xml:space="preserve">                   Short-term</t>
  </si>
  <si>
    <t>Q.N.#.W1.S121.S1.T.A.FA.R.F3.S.$.X1.M.N</t>
  </si>
  <si>
    <t>3EE100.A.A.S</t>
  </si>
  <si>
    <t xml:space="preserve">                   Long-term</t>
  </si>
  <si>
    <t>Q.N.#.W1.S121.S1.T.A.FA.R.F3.L.$.X1.M.N</t>
  </si>
  <si>
    <t>3EE100.A.A.L</t>
  </si>
  <si>
    <t xml:space="preserve">              Equity and investment fund shares</t>
  </si>
  <si>
    <t>Q.N.#.W1.S121.S1.T.A.FA.R.F5._Z.$.X1.M.N</t>
  </si>
  <si>
    <t>3EE200.A.A.A</t>
  </si>
  <si>
    <t xml:space="preserve">     Financial derivatives</t>
  </si>
  <si>
    <t>Q.N.#.W1.S121.S1.T.N.FA.R.F71.T.$.X1.T.N</t>
  </si>
  <si>
    <t>3EF000.A.A.A</t>
  </si>
  <si>
    <t xml:space="preserve">     Other claims</t>
  </si>
  <si>
    <t>Q.N.#.W1.S121.S1.T.A.FA.R.FR41._Z.$.X1._X.N</t>
  </si>
  <si>
    <t>3EG000.A.A.A</t>
  </si>
  <si>
    <t>Net errors and omissions</t>
  </si>
  <si>
    <t>Q.N.#.W1.S1.S1.T.N.EO._Z._Z._Z.$._T._X.N</t>
  </si>
  <si>
    <t>409999.N.A.A</t>
  </si>
  <si>
    <t>Memorandum items</t>
  </si>
  <si>
    <t>Exceptional financing</t>
  </si>
  <si>
    <t>Q.N.#.W1.S1.S1.T.L.FEF._Z._Z._Z.$._T._X.N</t>
  </si>
  <si>
    <t>4099E0.L.A.N</t>
  </si>
  <si>
    <t xml:space="preserve"> Secondary income</t>
  </si>
  <si>
    <t>Q.N.#.W1.S1.S1.T.C.D74EF._Z._Z._Z.$._T._X.N</t>
  </si>
  <si>
    <t>1D99E0.C.A.N</t>
  </si>
  <si>
    <t xml:space="preserve">     Other intergovernmental grants</t>
  </si>
  <si>
    <t>Q.N.#.W1.S1.S1.T.C.D74EF2._Z._Z._Z.$._T._X.N</t>
  </si>
  <si>
    <t>1D99E1.C.A.N</t>
  </si>
  <si>
    <t xml:space="preserve">     Grants received from IMF subsidy accounts</t>
  </si>
  <si>
    <t>Q.N.#.W1.S1.S1.T.C.D74EF1._Z._Z._Z.$._T._X.N</t>
  </si>
  <si>
    <t>1D99E2.C.A.N</t>
  </si>
  <si>
    <t xml:space="preserve"> Capital transfers</t>
  </si>
  <si>
    <t>Q.N.#.W1.S1.S1.T.C.D9EF._Z._Z._Z.$._T._X.N</t>
  </si>
  <si>
    <t>20A1E0.C.A.N</t>
  </si>
  <si>
    <t xml:space="preserve">     Debt forgiveness</t>
  </si>
  <si>
    <t>Q.N.#.W1.S1.S1.T.C.D99AEF._Z._Z._Z.$._T._X.N</t>
  </si>
  <si>
    <t>20A1E1.C.A.N</t>
  </si>
  <si>
    <t>Q.N.#.W1.S1.S1.T.C.D9Z._Z._Z._Z.$._T._X.N</t>
  </si>
  <si>
    <t>20A1E2.C.A.N</t>
  </si>
  <si>
    <t xml:space="preserve">     Other investment grants</t>
  </si>
  <si>
    <t>Q.N.#.W1.S1.S1.T.C.D9AEF._Z._Z._Z.$._T._X.N</t>
  </si>
  <si>
    <t>20A1E3.C.A.N</t>
  </si>
  <si>
    <t>Q.N.#.W1.S1.S1.T.L.FEF.D.F._Z.$._T._X.N</t>
  </si>
  <si>
    <t>3A99E0.L.A.A</t>
  </si>
  <si>
    <t xml:space="preserve">     Equity investment associated with debt reduction</t>
  </si>
  <si>
    <t>Q.N.#.W1.S1.S1.T.L.FEF1.D.F51._Z.$._T._X.N</t>
  </si>
  <si>
    <t>3AE100.L.A.A</t>
  </si>
  <si>
    <t xml:space="preserve">     Debt instruments</t>
  </si>
  <si>
    <t>Q.N.#.W1.S1.S1.T.L.FEF.D.FL._Z.$._T._X.N</t>
  </si>
  <si>
    <t>3AE200.L.A.A</t>
  </si>
  <si>
    <t xml:space="preserve">          Rescheduling of payments due in current reporting period</t>
  </si>
  <si>
    <t>Q.N.#.W1.S1.S1.T.L.FEF7.D.FL._Z.$._T._X.N</t>
  </si>
  <si>
    <t>3AE210.L.A.A</t>
  </si>
  <si>
    <t xml:space="preserve">              Principal</t>
  </si>
  <si>
    <t>Q.N.#.W1.S1.S1.T.L.FEF71.D.FL._Z.$._T._X.N</t>
  </si>
  <si>
    <t>3AE211.L.A.A</t>
  </si>
  <si>
    <t xml:space="preserve">              Interest/coupon</t>
  </si>
  <si>
    <t>Q.N.#.W1.S1.S1.T.L.FEF72.D.FL._Z.$._T._X.N</t>
  </si>
  <si>
    <t>3AE212.L.A.A</t>
  </si>
  <si>
    <t xml:space="preserve">        Accumulations of arrears</t>
  </si>
  <si>
    <t>Q.N.#.W1.S1.S1.T.L.FEF5.D.FL._Z.$._T._X.N</t>
  </si>
  <si>
    <t>3AE220.L.A.A</t>
  </si>
  <si>
    <t xml:space="preserve">             Principal</t>
  </si>
  <si>
    <t>Q.N.#.W1.S1.S1.T.L.FEF51.D.FL._Z.$._T._X.N</t>
  </si>
  <si>
    <t>3AE221.L.A.A</t>
  </si>
  <si>
    <t xml:space="preserve">             Original interest/coupon</t>
  </si>
  <si>
    <t>Q.N.#.W1.S1.S1.T.L.FEF52.D.FL._Z.$._T._X.N</t>
  </si>
  <si>
    <t>3AE222.L.A.A</t>
  </si>
  <si>
    <t xml:space="preserve">             Penalty interest</t>
  </si>
  <si>
    <t>Q.N.#.W1.S1.S1.T.L.FEF53.D.FL._Z.$._T._X.N</t>
  </si>
  <si>
    <t>3AE223.L.A.A</t>
  </si>
  <si>
    <t xml:space="preserve">        Repayment of arrears</t>
  </si>
  <si>
    <t>Q.N.#.W1.S1.S1.T.L.FEF6.D.FL._Z.$._T._X.N</t>
  </si>
  <si>
    <t>3AE230.L.A.A</t>
  </si>
  <si>
    <t>Q.N.#.W1.S1.S1.T.L.FEF61.D.FL._Z.$._T._X.N</t>
  </si>
  <si>
    <t>3AE231.L.A.A</t>
  </si>
  <si>
    <t xml:space="preserve">             Interest/coupon</t>
  </si>
  <si>
    <t>Q.N.#.W1.S1.S1.T.L.FEF62.D.FL._Z.$._T._X.N</t>
  </si>
  <si>
    <t>3AE232.L.A.A</t>
  </si>
  <si>
    <t xml:space="preserve">       Rescheduling of arrears</t>
  </si>
  <si>
    <t>Q.N.#.W1.S1.S1.T.L.FEF4.D.FL._Z.$._T._X.N</t>
  </si>
  <si>
    <t>3AE240.L.A.A</t>
  </si>
  <si>
    <t>Q.N.#.W1.S1.S1.T.L.FEF41.D.FL._Z.$._T._X.N</t>
  </si>
  <si>
    <t>3AE241.L.A.A</t>
  </si>
  <si>
    <t>Q.N.#.W1.S1.S1.T.L.FEF42.D.FL._Z.$._T._X.N</t>
  </si>
  <si>
    <t>3AE242.L.A.A</t>
  </si>
  <si>
    <t xml:space="preserve">       Cancellation of arrears</t>
  </si>
  <si>
    <t>Q.N.#.W1.S1.S1.T.L.FEF8.D.FL._Z.$._T._X.N</t>
  </si>
  <si>
    <t>3AE250.L.A.A</t>
  </si>
  <si>
    <t>Q.N.#.W1.S1.S1.T.L.FEF81.D.FL._Z.$._T._X.N</t>
  </si>
  <si>
    <t>3AE251.L.A.A</t>
  </si>
  <si>
    <t>Q.N.#.W1.S1.S1.T.L.FEF82.D.FL._Z.$._T._X.N</t>
  </si>
  <si>
    <t>3AE252.L.A.A</t>
  </si>
  <si>
    <t xml:space="preserve"> Portfolio investment—liabilities</t>
  </si>
  <si>
    <t>Q.N.#.W1.S1.S1.T.L.FEF.P.F._Z.$._T._X.N</t>
  </si>
  <si>
    <t>3B99E0.L.A.A</t>
  </si>
  <si>
    <t>Q.N.#.W1.S1.S1.T.L.FEF1.P.F51._Z.$._T._X.N</t>
  </si>
  <si>
    <t>3BE100.L.A.A</t>
  </si>
  <si>
    <t xml:space="preserve">        Central bank</t>
  </si>
  <si>
    <t>Q.N.#.W1.S121.S1.T.L.FEF1.P.F51._Z.$._T._X.N</t>
  </si>
  <si>
    <t>3BE100.L.C.A</t>
  </si>
  <si>
    <t xml:space="preserve">        Deposit-taking corporations, except central bank</t>
  </si>
  <si>
    <t>Q.N.#.W1.S122.S1.T.L.FEF1.P.F51._Z.$._T._X.N</t>
  </si>
  <si>
    <t>3BE100.L.D.A</t>
  </si>
  <si>
    <t xml:space="preserve">        General government</t>
  </si>
  <si>
    <t>Q.N.#.W1.S13.S1.T.L.FEF1.P.F51._Z.$._T._X.N</t>
  </si>
  <si>
    <t>3BE100.L.G.A</t>
  </si>
  <si>
    <t>Q.N.#.W1.S1P.S1.T.L.FEF1.P.F51._Z.$._T._X.N</t>
  </si>
  <si>
    <t>3BE100.L.O.A</t>
  </si>
  <si>
    <t xml:space="preserve">            Other financial corporations</t>
  </si>
  <si>
    <t>Q.N.#.W1.S12R.S1.T.L.FEF1.P.F51._Z.$._T._X.N</t>
  </si>
  <si>
    <t>3BE100.L.F.A</t>
  </si>
  <si>
    <t>Q.N.#.W1.S1V.S1.T.L.FEF1.P.F51._Z.$._T._X.N</t>
  </si>
  <si>
    <t>3BE100.L.N.A</t>
  </si>
  <si>
    <t xml:space="preserve">     Debt securities</t>
  </si>
  <si>
    <t>Q.N.#.W1.S1.S1.T.L.FEF.P.F3.T.$._T._X.N</t>
  </si>
  <si>
    <t>3BE200.L.A.A</t>
  </si>
  <si>
    <t xml:space="preserve">         Central bank</t>
  </si>
  <si>
    <t>Q.N.#.W1.S121.S1.T.L.FEF.P.F3.T.$._T._X.N</t>
  </si>
  <si>
    <t>3BE200.L.C.A</t>
  </si>
  <si>
    <t xml:space="preserve">              Issues of new securities</t>
  </si>
  <si>
    <t>Q.N.#.W1.S121.S1.T.L.FEF2.P.F3.T.$._T._X.N</t>
  </si>
  <si>
    <t>3BE210.L.C.A</t>
  </si>
  <si>
    <t xml:space="preserve">              Prepayment/buyback</t>
  </si>
  <si>
    <t>Q.N.#.W1.S121.S1.T.L.FEF3.P.F3.T.$._T._X.N</t>
  </si>
  <si>
    <t>3BE220.L.C.A</t>
  </si>
  <si>
    <t xml:space="preserve">              Rescheduling of payments due in current reporting period</t>
  </si>
  <si>
    <t>Q.N.#.W1.S121.S1.T.L.FEF7.P.F3.T.$._T._X.N</t>
  </si>
  <si>
    <t>3BE230.L.C.A</t>
  </si>
  <si>
    <t xml:space="preserve">                   Principal</t>
  </si>
  <si>
    <t>Q.N.#.W1.S121.S1.T.L.FEF71.P.F3.T.$._T._X.N</t>
  </si>
  <si>
    <t>3BE231.L.C.A</t>
  </si>
  <si>
    <t xml:space="preserve">                  Original interest/coupon</t>
  </si>
  <si>
    <t>Q.N.#.W1.S121.S1.T.L.FEF72.P.F3.T.$._T._X.N</t>
  </si>
  <si>
    <t>3BE232.L.C.A</t>
  </si>
  <si>
    <t xml:space="preserve">             Accumulation of arrears</t>
  </si>
  <si>
    <t>Q.N.#.W1.S121.S1.T.L.FEF5.P.F3.T.$._T._X.N</t>
  </si>
  <si>
    <t>3BE240.L.C.A</t>
  </si>
  <si>
    <t>Q.N.#.W1.S121.S1.T.L.FEF51.P.F3.T.$._T._X.N</t>
  </si>
  <si>
    <t>3BE241.L.C.A</t>
  </si>
  <si>
    <t>Q.N.#.W1.S121.S1.T.L.FEF52.P.F3.T.$._T._X.N</t>
  </si>
  <si>
    <t>3BE242.L.C.A</t>
  </si>
  <si>
    <t xml:space="preserve">                   Penalty interest</t>
  </si>
  <si>
    <t>Q.N.#.W1.S121.S1.T.L.FEF53.P.F3.T.$._T._X.N</t>
  </si>
  <si>
    <t>3BE243.L.C.A</t>
  </si>
  <si>
    <t xml:space="preserve">             Repayment of arrears</t>
  </si>
  <si>
    <t>Q.N.#.W1.S121.S1.T.L.FEF6.P.F3.T.$._T._X.N</t>
  </si>
  <si>
    <t>3BE250.L.C.A</t>
  </si>
  <si>
    <t xml:space="preserve">                  Principal</t>
  </si>
  <si>
    <t>Q.N.#.W1.S121.S1.T.L.FEF61.P.F3.T.$._T._X.N</t>
  </si>
  <si>
    <t>3BE251.L.C.A</t>
  </si>
  <si>
    <t>Q.N.#.W1.S121.S1.T.L.FEF62.P.F3.T.$._T._X.N</t>
  </si>
  <si>
    <t>3BE252.L.C.A</t>
  </si>
  <si>
    <t xml:space="preserve">             Rescheduling of arrears</t>
  </si>
  <si>
    <t>Q.N.#.W1.S121.S1.T.L.FEF4.P.F3.T.$._T._X.N</t>
  </si>
  <si>
    <t>3BE260.L.C.A</t>
  </si>
  <si>
    <t>Q.N.#.W1.S121.S1.T.L.FEF41.P.F3.T.$._T._X.N</t>
  </si>
  <si>
    <t>3BE261.L.C.A</t>
  </si>
  <si>
    <t>Q.N.#.W1.S121.S1.T.L.FEF42.P.F3.T.$._T._X.N</t>
  </si>
  <si>
    <t>3BE262.L.C.A</t>
  </si>
  <si>
    <t xml:space="preserve">            Cancellation of arrears</t>
  </si>
  <si>
    <t>Q.N.#.W1.S121.S1.T.L.FEF8.P.F3.T.$._T._X.N</t>
  </si>
  <si>
    <t>3BE270.L.C.A</t>
  </si>
  <si>
    <t xml:space="preserve">                 Principal</t>
  </si>
  <si>
    <t>Q.N.#.W1.S121.S1.T.L.FEF81.P.F3.T.$._T._X.N</t>
  </si>
  <si>
    <t>3BE271.L.C.A</t>
  </si>
  <si>
    <t xml:space="preserve">                 Original interest/coupon</t>
  </si>
  <si>
    <t>Q.N.#.W1.S121.S1.T.L.FEF82.P.F3.T.$._T._X.N</t>
  </si>
  <si>
    <t>3BE272.L.C.A</t>
  </si>
  <si>
    <t xml:space="preserve">         Deposit-taking corporations, except central bank</t>
  </si>
  <si>
    <t>Q.N.#.W1.S122.S1.T.L.FEF.P.F3.T.$._T._X.N</t>
  </si>
  <si>
    <t>3BE200.L.D.A</t>
  </si>
  <si>
    <t xml:space="preserve">              Issues of new securities on behalf of authorities</t>
  </si>
  <si>
    <t>Q.N.#.W1.S122.S1.T.L.FEF2.P.F3.T.$._T._X.N</t>
  </si>
  <si>
    <t>3BE210.L.D.A</t>
  </si>
  <si>
    <t>Q.N.#.W1.S122.S1.T.L.FEF3.P.F3.T.$._T._X.N</t>
  </si>
  <si>
    <t>3BE220.L.D.A</t>
  </si>
  <si>
    <t>Q.N.#.W1.S122.S1.T.L.FEF7.P.F3.T.$._T._X.N</t>
  </si>
  <si>
    <t>3BE230.L.D.A</t>
  </si>
  <si>
    <t>Q.N.#.W1.S122.S1.T.L.FEF71.P.F3.T.$._T._X.N</t>
  </si>
  <si>
    <t>3BE231.L.D.A</t>
  </si>
  <si>
    <t>Q.N.#.W1.S122.S1.T.L.FEF72.P.F3.T.$._T._X.N</t>
  </si>
  <si>
    <t>3BE232.L.D.A</t>
  </si>
  <si>
    <t>Q.N.#.W1.S122.S1.T.L.FEF5.P.F3.T.$._T._X.N</t>
  </si>
  <si>
    <t>3BE240.L.D.A</t>
  </si>
  <si>
    <t>Q.N.#.W1.S122.S1.T.L.FEF51.P.F3.T.$._T._X.N</t>
  </si>
  <si>
    <t>3BE241.L.D.A</t>
  </si>
  <si>
    <t>Q.N.#.W1.S122.S1.T.L.FEF52.P.F3.T.$._T._X.N</t>
  </si>
  <si>
    <t>3BE242.L.D.A</t>
  </si>
  <si>
    <t>Q.N.#.W1.S122.S1.T.L.FEF53.P.F3.T.$._T._X.N</t>
  </si>
  <si>
    <t>3BE243.L.D.A</t>
  </si>
  <si>
    <t>Q.N.#.W1.S122.S1.T.L.FEF6.P.F3.T.$._T._X.N</t>
  </si>
  <si>
    <t>3BE250.L.D.A</t>
  </si>
  <si>
    <t>Q.N.#.W1.S122.S1.T.L.FEF61.P.F3.T.$._T._X.N</t>
  </si>
  <si>
    <t>3BE251.L.D.A</t>
  </si>
  <si>
    <t>Q.N.#.W1.S122.S1.T.L.FEF62.P.F3.T.$._T._X.N</t>
  </si>
  <si>
    <t>3BE252.L.D.A</t>
  </si>
  <si>
    <t>Q.N.#.W1.S122.S1.T.L.FEF4.P.F3.T.$._T._X.N</t>
  </si>
  <si>
    <t>3BE260.L.D.A</t>
  </si>
  <si>
    <t>Q.N.#.W1.S122.S1.T.L.FEF41.P.F3.T.$._T._X.N</t>
  </si>
  <si>
    <t>3BE261.L.D.A</t>
  </si>
  <si>
    <t>Q.N.#.W1.S122.S1.T.L.FEF42.P.F3.T.$._T._X.N</t>
  </si>
  <si>
    <t>3BE262.L.D.A</t>
  </si>
  <si>
    <t>Q.N.#.W1.S122.S1.T.L.FEF8.P.F3.T.$._T._X.N</t>
  </si>
  <si>
    <t>3BE270.L.D.A</t>
  </si>
  <si>
    <t>Q.N.#.W1.S122.S1.T.L.FEF81.P.F3.T.$._T._X.N</t>
  </si>
  <si>
    <t>3BE271.L.D.A</t>
  </si>
  <si>
    <t>Q.N.#.W1.S122.S1.T.L.FEF82.P.F3.T.$._T._X.N</t>
  </si>
  <si>
    <t>3BE272.L.D.A</t>
  </si>
  <si>
    <t xml:space="preserve">         General government</t>
  </si>
  <si>
    <t>Q.N.#.W1.S13.S1.T.L.FEF.P.F3.T.$._T._X.N</t>
  </si>
  <si>
    <t>3BE200.L.G.A</t>
  </si>
  <si>
    <t>Q.N.#.W1.S13.S1.T.L.FEF2.P.F3.T.$._T._X.N</t>
  </si>
  <si>
    <t>3BE210.L.G.A</t>
  </si>
  <si>
    <t>Q.N.#.W1.S13.S1.T.L.FEF3.P.F3.T.$._T._X.N</t>
  </si>
  <si>
    <t>3BE220.L.G.A</t>
  </si>
  <si>
    <t>Q.N.#.W1.S13.S1.T.L.FEF7.P.F3.T.$._T._X.N</t>
  </si>
  <si>
    <t>3BE230.L.G.A</t>
  </si>
  <si>
    <t>Q.N.#.W1.S13.S1.T.L.FEF71.P.F3.T.$._T._X.N</t>
  </si>
  <si>
    <t>3BE231.L.G.A</t>
  </si>
  <si>
    <t>Q.N.#.W1.S13.S1.T.L.FEF72.P.F3.T.$._T._X.N</t>
  </si>
  <si>
    <t>3BE232.L.G.A</t>
  </si>
  <si>
    <t>Q.N.#.W1.S13.S1.T.L.FEF5.P.F3.T.$._T._X.N</t>
  </si>
  <si>
    <t>3BE240.L.G.A</t>
  </si>
  <si>
    <t>Q.N.#.W1.S13.S1.T.L.FEF51.P.F3.T.$._T._X.N</t>
  </si>
  <si>
    <t>3BE241.L.G.A</t>
  </si>
  <si>
    <t>Q.N.#.W1.S13.S1.T.L.FEF52.P.F3.T.$._T._X.N</t>
  </si>
  <si>
    <t>3BE242.L.G.A</t>
  </si>
  <si>
    <t>Q.N.#.W1.S13.S1.T.L.FEF53.P.F3.T.$._T._X.N</t>
  </si>
  <si>
    <t>3BE243.L.G.A</t>
  </si>
  <si>
    <t>Q.N.#.W1.S13.S1.T.L.FEF6.P.F3.T.$._T._X.N</t>
  </si>
  <si>
    <t>3BE250.L.G.A</t>
  </si>
  <si>
    <t>Q.N.#.W1.S13.S1.T.L.FEF61.P.F3.T.$._T._X.N</t>
  </si>
  <si>
    <t>3BE251.L.G.A</t>
  </si>
  <si>
    <t>Q.N.#.W1.S13.S1.T.L.FEF62.P.F3.T.$._T._X.N</t>
  </si>
  <si>
    <t>3BE252.L.G.A</t>
  </si>
  <si>
    <t>Q.N.#.W1.S13.S1.T.L.FEF4.P.F3.T.$._T._X.N</t>
  </si>
  <si>
    <t>3BE260.L.G.A</t>
  </si>
  <si>
    <t>Q.N.#.W1.S13.S1.T.L.FEF41.P.F3.T.$._T._X.N</t>
  </si>
  <si>
    <t>3BE261.L.G.A</t>
  </si>
  <si>
    <t>Q.N.#.W1.S13.S1.T.L.FEF42.P.F3.T.$._T._X.N</t>
  </si>
  <si>
    <t>3BE262.L.G.A</t>
  </si>
  <si>
    <t>Q.N.#.W1.S13.S1.T.L.FEF8.P.F3.T.$._T._X.N</t>
  </si>
  <si>
    <t>3BE270.L.G.A</t>
  </si>
  <si>
    <t>Q.N.#.W1.S13.S1.T.L.FEF81.P.F3.T.$._T._X.N</t>
  </si>
  <si>
    <t>3BE271.L.G.A</t>
  </si>
  <si>
    <t>Q.N.#.W1.S13.S1.T.L.FEF82.P.F3.T.$._T._X.N</t>
  </si>
  <si>
    <t>3BE272.L.G.A</t>
  </si>
  <si>
    <t xml:space="preserve">         Other sectors</t>
  </si>
  <si>
    <t>Q.N.#.W1.S1P.S1.T.L.FEF.P.F3.T.$._T._X.N</t>
  </si>
  <si>
    <t>3BE200.L.O.A</t>
  </si>
  <si>
    <t>Q.N.#.W1.S1P.S1.T.L.FEF2.P.F3.T.$._T._X.N</t>
  </si>
  <si>
    <t>3BE210.L.O.A</t>
  </si>
  <si>
    <t>Q.N.#.W1.S1P.S1.T.L.FEF3.P.F3.T.$._T._X.N</t>
  </si>
  <si>
    <t>3BE220.L.O.A</t>
  </si>
  <si>
    <t>Q.N.#.W1.S1P.S1.T.L.FEF7.P.F3.T.$._T._X.N</t>
  </si>
  <si>
    <t>3BE230.L.O.A</t>
  </si>
  <si>
    <t>Q.N.#.W1.S1P.S1.T.L.FEF71.P.F3.T.$._T._X.N</t>
  </si>
  <si>
    <t>3BE231.L.O.A</t>
  </si>
  <si>
    <t>Q.N.#.W1.S1P.S1.T.L.FEF72.P.F3.T.$._T._X.N</t>
  </si>
  <si>
    <t>3BE232.L.O.A</t>
  </si>
  <si>
    <t xml:space="preserve">              Accumulation of arrears</t>
  </si>
  <si>
    <t>Q.N.#.W1.S1P.S1.T.L.FEF5.P.F3.T.$._T._X.N</t>
  </si>
  <si>
    <t>3BE240.L.O.A</t>
  </si>
  <si>
    <t>Q.N.#.W1.S1P.S1.T.L.FEF51.P.F3.T.$._T._X.N</t>
  </si>
  <si>
    <t>3BE241.L.O.A</t>
  </si>
  <si>
    <t xml:space="preserve">                   Original interest/coupon</t>
  </si>
  <si>
    <t>Q.N.#.W1.S1P.S1.T.L.FEF52.P.F3.T.$._T._X.N</t>
  </si>
  <si>
    <t>3BE242.L.O.A</t>
  </si>
  <si>
    <t>Q.N.#.W1.S1P.S1.T.L.FEF53.P.F3.T.$._T._X.N</t>
  </si>
  <si>
    <t>3BE243.L.O.A</t>
  </si>
  <si>
    <t xml:space="preserve">              Repayment of arrears</t>
  </si>
  <si>
    <t>Q.N.#.W1.S1P.S1.T.L.FEF6.P.F3.T.$._T._X.N</t>
  </si>
  <si>
    <t>3BE250.L.O.A</t>
  </si>
  <si>
    <t>Q.N.#.W1.S1P.S1.T.L.FEF61.P.F3.T.$._T._X.N</t>
  </si>
  <si>
    <t>3BE251.L.O.A</t>
  </si>
  <si>
    <t>Q.N.#.W1.S1P.S1.T.L.FEF62.P.F3.T.$._T._X.N</t>
  </si>
  <si>
    <t>3BE252.L.O.A</t>
  </si>
  <si>
    <t xml:space="preserve">              Rescheduling of arrears</t>
  </si>
  <si>
    <t>Q.N.#.W1.S1P.S1.T.L.FEF4.P.F3.T.$._T._X.N</t>
  </si>
  <si>
    <t>3BE260.L.O.A</t>
  </si>
  <si>
    <t>Q.N.#.W1.S1P.S1.T.L.FEF41.P.F3.T.$._T._X.N</t>
  </si>
  <si>
    <t>3BE261.L.O.A</t>
  </si>
  <si>
    <t>Q.N.#.W1.S1P.S1.T.L.FEF42.P.F3.T.$._T._X.N</t>
  </si>
  <si>
    <t>3BE262.L.O.A</t>
  </si>
  <si>
    <t xml:space="preserve">              Cancellation of arrears</t>
  </si>
  <si>
    <t>Q.N.#.W1.S1P.S1.T.L.FEF8.P.F3.T.$._T._X.N</t>
  </si>
  <si>
    <t>3BE270.L.O.A</t>
  </si>
  <si>
    <t>Q.N.#.W1.S1P.S1.T.L.FEF81.P.F3.T.$._T._X.N</t>
  </si>
  <si>
    <t>3BE271.L.O.A</t>
  </si>
  <si>
    <t>Q.N.#.W1.S1P.S1.T.L.FEF82.P.F3.T.$._T._X.N</t>
  </si>
  <si>
    <t>3BE272.L.O.A</t>
  </si>
  <si>
    <t>Q.N.#.W1.S12R.S1.T.L.FEF.P.F3.T.$._T._X.N</t>
  </si>
  <si>
    <t>3BE200.L.F.A</t>
  </si>
  <si>
    <t>Q.N.#.W1.S12R.S1.T.L.FEF2.P.F3.T.$._T._X.N</t>
  </si>
  <si>
    <t>3BE210.L.F.A</t>
  </si>
  <si>
    <t>Q.N.#.W1.S12R.S1.T.L.FEF3.P.F3.T.$._T._X.N</t>
  </si>
  <si>
    <t>3BE220.L.F.A</t>
  </si>
  <si>
    <t>Q.N.#.W1.S12R.S1.T.L.FEF7.P.F3.T.$._T._X.N</t>
  </si>
  <si>
    <t>3BE230.L.F.A</t>
  </si>
  <si>
    <t>Q.N.#.W1.S12R.S1.T.L.FEF71.P.F3.T.$._T._X.N</t>
  </si>
  <si>
    <t>3BE231.L.F.A</t>
  </si>
  <si>
    <t>Q.N.#.W1.S12R.S1.T.L.FEF72.P.F3.T.$._T._X.N</t>
  </si>
  <si>
    <t>3BE232.L.F.A</t>
  </si>
  <si>
    <t>Q.N.#.W1.S12R.S1.T.L.FEF5.P.F3.T.$._T._X.N</t>
  </si>
  <si>
    <t>3BE240.L.F.A</t>
  </si>
  <si>
    <t>Q.N.#.W1.S12R.S1.T.L.FEF51.P.F3.T.$._T._X.N</t>
  </si>
  <si>
    <t>3BE241.L.F.A</t>
  </si>
  <si>
    <t>Q.N.#.W1.S12R.S1.T.L.FEF52.P.F3.T.$._T._X.N</t>
  </si>
  <si>
    <t>3BE242.L.F.A</t>
  </si>
  <si>
    <t>Q.N.#.W1.S12R.S1.T.L.FEF53.P.F3.T.$._T._X.N</t>
  </si>
  <si>
    <t>3BE243.L.F.A</t>
  </si>
  <si>
    <t>Q.N.#.W1.S12R.S1.T.L.FEF6.P.F3.T.$._T._X.N</t>
  </si>
  <si>
    <t>3BE250.L.F.A</t>
  </si>
  <si>
    <t>Q.N.#.W1.S12R.S1.T.L.FEF61.P.F3.T.$._T._X.N</t>
  </si>
  <si>
    <t>3BE251.L.F.A</t>
  </si>
  <si>
    <t>Q.N.#.W1.S12R.S1.T.L.FEF62.P.F3.T.$._T._X.N</t>
  </si>
  <si>
    <t>3BE252.L.F.A</t>
  </si>
  <si>
    <t>Q.N.#.W1.S12R.S1.T.L.FEF4.P.F3.T.$._T._X.N</t>
  </si>
  <si>
    <t>3BE260.L.F.A</t>
  </si>
  <si>
    <t>Q.N.#.W1.S12R.S1.T.L.FEF41.P.F3.T.$._T._X.N</t>
  </si>
  <si>
    <t>3BE261.L.F.A</t>
  </si>
  <si>
    <t>Q.N.#.W1.S12R.S1.T.L.FEF42.P.F3.T.$._T._X.N</t>
  </si>
  <si>
    <t>3BE262.L.F.A</t>
  </si>
  <si>
    <t>Q.N.#.W1.S12R.S1.T.L.FEF8.P.F3.T.$._T._X.N</t>
  </si>
  <si>
    <t>3BE270.L.F.A</t>
  </si>
  <si>
    <t>Q.N.#.W1.S12R.S1.T.L.FEF81.P.F3.T.$._T._X.N</t>
  </si>
  <si>
    <t>3BE271.L.F.A</t>
  </si>
  <si>
    <t>Q.N.#.W1.S12R.S1.T.L.FEF82.P.F3.T.$._T._X.N</t>
  </si>
  <si>
    <t>3BE272.L.F.A</t>
  </si>
  <si>
    <t>Q.N.#.W1.S1V.S1.T.L.FEF.P.F3.T.$._T._X.N</t>
  </si>
  <si>
    <t>3BE200.L.N.A</t>
  </si>
  <si>
    <t>Q.N.#.W1.S1V.S1.T.L.FEF2.P.F3.T.$._T._X.N</t>
  </si>
  <si>
    <t>3BE210.L.N.A</t>
  </si>
  <si>
    <t>Q.N.#.W1.S1V.S1.T.L.FEF3.P.F3.T.$._T._X.N</t>
  </si>
  <si>
    <t>3BE220.L.N.A</t>
  </si>
  <si>
    <t>Q.N.#.W1.S1V.S1.T.L.FEF7.P.F3.T.$._T._X.N</t>
  </si>
  <si>
    <t>3BE230.L.N.A</t>
  </si>
  <si>
    <t>Q.N.#.W1.S1V.S1.T.L.FEF71.P.F3.T.$._T._X.N</t>
  </si>
  <si>
    <t>3BE231.L.N.A</t>
  </si>
  <si>
    <t>Q.N.#.W1.S1V.S1.T.L.FEF72.P.F3.T.$._T._X.N</t>
  </si>
  <si>
    <t>3BE232.L.N.A</t>
  </si>
  <si>
    <t>Q.N.#.W1.S1V.S1.T.L.FEF5.P.F3.T.$._T._X.N</t>
  </si>
  <si>
    <t>3BE240.L.N.A</t>
  </si>
  <si>
    <t>Q.N.#.W1.S1V.S1.T.L.FEF51.P.F3.T.$._T._X.N</t>
  </si>
  <si>
    <t>3BE241.L.N.A</t>
  </si>
  <si>
    <t>Q.N.#.W1.S1V.S1.T.L.FEF52.P.F3.T.$._T._X.N</t>
  </si>
  <si>
    <t>3BE242.L.N.A</t>
  </si>
  <si>
    <t>Q.N.#.W1.S1V.S1.T.L.FEF53.P.F3.T.$._T._X.N</t>
  </si>
  <si>
    <t>3BE243.L.N.A</t>
  </si>
  <si>
    <t>Q.N.#.W1.S1V.S1.T.L.FEF6.P.F3.T.$._T._X.N</t>
  </si>
  <si>
    <t>3BE250.L.N.A</t>
  </si>
  <si>
    <t>Q.N.#.W1.S1V.S1.T.L.FEF61.P.F3.T.$._T._X.N</t>
  </si>
  <si>
    <t>3BE251.L.N.A</t>
  </si>
  <si>
    <t>Q.N.#.W1.S1V.S1.T.L.FEF62.P.F3.T.$._T._X.N</t>
  </si>
  <si>
    <t>3BE252.L.N.A</t>
  </si>
  <si>
    <t>Q.N.#.W1.S1V.S1.T.L.FEF4.P.F3.T.$._T._X.N</t>
  </si>
  <si>
    <t>3BE260.L.N.A</t>
  </si>
  <si>
    <t>Q.N.#.W1.S1V.S1.T.L.FEF41.P.F3.T.$._T._X.N</t>
  </si>
  <si>
    <t>3BE261.L.N.A</t>
  </si>
  <si>
    <t>Q.N.#.W1.S1V.S1.T.L.FEF42.P.F3.T.$._T._X.N</t>
  </si>
  <si>
    <t>3BE262.L.N.A</t>
  </si>
  <si>
    <t>Q.N.#.W1.S1V.S1.T.L.FEF8.P.F3.T.$._T._X.N</t>
  </si>
  <si>
    <t>3BE270.L.N.A</t>
  </si>
  <si>
    <t>Q.N.#.W1.S1V.S1.T.L.FEF81.P.F3.T.$._T._X.N</t>
  </si>
  <si>
    <t>3BE271.L.N.A</t>
  </si>
  <si>
    <t>Q.N.#.W1.S1V.S1.T.L.FEF82.P.F3.T.$._T._X.N</t>
  </si>
  <si>
    <t>3BE272.L.N.A</t>
  </si>
  <si>
    <t xml:space="preserve"> Other investment—liabilities</t>
  </si>
  <si>
    <t>Q.N.#.W1.S1.S1.T.L.FEF.O.F._Z.$._T._X.N</t>
  </si>
  <si>
    <t>3E99E0.L.A.A</t>
  </si>
  <si>
    <t>Q.N.#.W1.S1.S1.T.L.FEF1.O.F519._Z.$._T._X.N</t>
  </si>
  <si>
    <t>3EE100.L.A.A</t>
  </si>
  <si>
    <t xml:space="preserve">     SDR allocation</t>
  </si>
  <si>
    <t>Q.N.#.W1.S1.S1N.T.L.FEF.O.F12.T.$._T._X.N</t>
  </si>
  <si>
    <t>3EE200.L.A.A</t>
  </si>
  <si>
    <t xml:space="preserve">          Accumulation of arrears</t>
  </si>
  <si>
    <t>Q.N.#.W1.S1.S1.T.L.FEF5.O.F12.T.$._T._X.N</t>
  </si>
  <si>
    <t>3EE201.L.A.A</t>
  </si>
  <si>
    <t xml:space="preserve">          Repayment of arrears</t>
  </si>
  <si>
    <t>Q.N.#.W1.S1.S1.T.L.FEF6.O.F12.T.$._T._X.N</t>
  </si>
  <si>
    <t>3EE202.L.A.A</t>
  </si>
  <si>
    <t xml:space="preserve">          Rescheduling of arrears</t>
  </si>
  <si>
    <t>Q.N.#.W1.S1.S1.T.L.FEF4.O.F12.T.$._T._X.N</t>
  </si>
  <si>
    <t>3EE203.L.A.A</t>
  </si>
  <si>
    <t xml:space="preserve">          Cancellation of arrears</t>
  </si>
  <si>
    <t>Q.N.#.W1.S1.S1.T.L.FEF8.O.F12.T.$._T._X.N</t>
  </si>
  <si>
    <t>3EE204.L.A.A</t>
  </si>
  <si>
    <t xml:space="preserve">     Other debt instruments</t>
  </si>
  <si>
    <t>Q.N.#.W1.S1.S1.T.L.FEF.O.FLA1.T.$._T._X.N</t>
  </si>
  <si>
    <t>3EE300.L.A.A</t>
  </si>
  <si>
    <t xml:space="preserve">          Central bank</t>
  </si>
  <si>
    <t>Q.N.#.W1.S121.S1.T.L.FEF.O.FLA1.T.$._T._X.N</t>
  </si>
  <si>
    <t>3EE300.L.C.A</t>
  </si>
  <si>
    <t xml:space="preserve">               New drawings/deposits</t>
  </si>
  <si>
    <t>Q.N.#.W1.S121.S1.T.L.FEF2.O.FLA1.T.$._T._X.N</t>
  </si>
  <si>
    <t>3EE310.L.C.A</t>
  </si>
  <si>
    <t xml:space="preserve">               Prepayment</t>
  </si>
  <si>
    <t>Q.N.#.W1.S121.S1.T.L.FEF3.O.FLA1.T.$._T._X.N</t>
  </si>
  <si>
    <t>3EE320.L.C.A</t>
  </si>
  <si>
    <t xml:space="preserve">               Rescheduling of payments due in current reporting period</t>
  </si>
  <si>
    <t>Q.N.#.W1.S121.S1.T.L.FEF7.O.FLA1.T.$._T._X.N</t>
  </si>
  <si>
    <t>3EE330.L.C.A</t>
  </si>
  <si>
    <t>Q.N.#.W1.S121.S1.T.L.FEF71.O.FLA1.T.$._T._X.N</t>
  </si>
  <si>
    <t>3EE331.L.C.A</t>
  </si>
  <si>
    <t>Q.N.#.W1.S121.S1.T.L.FEF72.O.FLA1.T.$._T._X.N</t>
  </si>
  <si>
    <t>3EE332.L.C.A</t>
  </si>
  <si>
    <t>Q.N.#.W1.S121.S1.T.L.FEF5.O.FLA1.T.$._T._X.N</t>
  </si>
  <si>
    <t>3EE333.L.C.A</t>
  </si>
  <si>
    <t>Q.N.#.W1.S121.S1.T.L.FEF51.O.FLA1.T.$._T._X.N</t>
  </si>
  <si>
    <t>3EE33A.L.C.A</t>
  </si>
  <si>
    <t>Q.N.#.W1.S121.S1.T.L.FEF52.O.FLA1.T.$._T._X.N</t>
  </si>
  <si>
    <t>3EE33B.L.C.A</t>
  </si>
  <si>
    <t>Q.N.#.W1.S121.S1.T.L.FEF53.O.FLA1.T.$._T._X.N</t>
  </si>
  <si>
    <t>3EE33C.L.C.A</t>
  </si>
  <si>
    <t>Q.N.#.W1.S121.S1.T.L.FEF6.O.FLA1.T.$._T._X.N</t>
  </si>
  <si>
    <t>3EE334.L.C.A</t>
  </si>
  <si>
    <t>Q.N.#.W1.S121.S1.T.L.FEF61.O.FLA1.T.$._T._X.N</t>
  </si>
  <si>
    <t>3EE33D.L.C.A</t>
  </si>
  <si>
    <t>Q.N.#.W1.S121.S1.T.L.FEF62.O.FLA1.T.$._T._X.N</t>
  </si>
  <si>
    <t>3EE33E.L.C.A</t>
  </si>
  <si>
    <t>Q.N.#.W1.S121.S1.T.L.FEF4.O.FLA1.T.$._T._X.N</t>
  </si>
  <si>
    <t>3EE335.L.C.A</t>
  </si>
  <si>
    <t>Q.N.#.W1.S121.S1.T.L.FEF41.O.FLA1.T.$._T._X.N</t>
  </si>
  <si>
    <t>3EE33F.L.C.A</t>
  </si>
  <si>
    <t>Q.N.#.W1.S121.S1.T.L.FEF42.O.FLA1.T.$._T._X.N</t>
  </si>
  <si>
    <t>3EE33G.L.C.A</t>
  </si>
  <si>
    <t>Q.N.#.W1.S121.S1.T.L.FEF8.O.FLA1.T.$._T._X.N</t>
  </si>
  <si>
    <t>3EE336.L.C.A</t>
  </si>
  <si>
    <t>Q.N.#.W1.S121.S1.T.L.FEF81.O.FLA1.T.$._T._X.N</t>
  </si>
  <si>
    <t>3EE33H.L.C.A</t>
  </si>
  <si>
    <t>Q.N.#.W1.S121.S1.T.L.FEF82.O.FLA1.T.$._T._X.N</t>
  </si>
  <si>
    <t>3EE33J.L.C.A</t>
  </si>
  <si>
    <t>Q.N.#.W1.S122.S1.T.L.FEF.O.FLA1.T.$._T._X.N</t>
  </si>
  <si>
    <t>3EE300.L.D.A</t>
  </si>
  <si>
    <t xml:space="preserve">          New drawings/deposits on behalf of authorities</t>
  </si>
  <si>
    <t>Q.N.#.W1.S122.S1.T.L.FEF2.O.FLA1.T.$._T._X.N</t>
  </si>
  <si>
    <t>3EE310.L.D.A</t>
  </si>
  <si>
    <t>Q.N.#.W1.S122.S1.T.L.FEF3.O.FLA1.T.$._T._X.N</t>
  </si>
  <si>
    <t>3EE320.L.D.A</t>
  </si>
  <si>
    <t>Q.N.#.W1.S122.S1.T.L.FEF7.O.FLA1.T.$._T._X.N</t>
  </si>
  <si>
    <t>3EE330.L.D.A</t>
  </si>
  <si>
    <t>Q.N.#.W1.S122.S1.T.L.FEF71.O.FLA1.T.$._T._X.N</t>
  </si>
  <si>
    <t>3EE331.L.D.A</t>
  </si>
  <si>
    <t>Q.N.#.W1.S122.S1.T.L.FEF72.O.FLA1.T.$._T._X.N</t>
  </si>
  <si>
    <t>3EE332.L.D.A</t>
  </si>
  <si>
    <t>Q.N.#.W1.S122.S1.T.L.FEF5.O.FLA1.T.$._T._X.N</t>
  </si>
  <si>
    <t>3EE333.L.D.A</t>
  </si>
  <si>
    <t>Q.N.#.W1.S122.S1.T.L.FEF51.O.FLA1.T.$._T._X.N</t>
  </si>
  <si>
    <t>3EE33A.L.D.A</t>
  </si>
  <si>
    <t>Q.N.#.W1.S122.S1.T.L.FEF52.O.FLA1.T.$._T._X.N</t>
  </si>
  <si>
    <t>3EE33B.L.D.A</t>
  </si>
  <si>
    <t>Q.N.#.W1.S122.S1.T.L.FEF53.O.FLA1.T.$._T._X.N</t>
  </si>
  <si>
    <t>3EE33C.L.D.A</t>
  </si>
  <si>
    <t>Q.N.#.W1.S122.S1.T.L.FEF6.O.FLA1.T.$._T._X.N</t>
  </si>
  <si>
    <t>3EE334.L.D.A</t>
  </si>
  <si>
    <t>Q.N.#.W1.S122.S1.T.L.FEF61.O.FLA1.T.$._T._X.N</t>
  </si>
  <si>
    <t>3EE33D.L.D.A</t>
  </si>
  <si>
    <t>Q.N.#.W1.S122.S1.T.L.FEF62.O.FLA1.T.$._T._X.N</t>
  </si>
  <si>
    <t>3EE33E.L.D.A</t>
  </si>
  <si>
    <t>Q.N.#.W1.S122.S1.T.L.FEF4.O.FLA1.T.$._T._X.N</t>
  </si>
  <si>
    <t>3EE335.L.D.A</t>
  </si>
  <si>
    <t>Q.N.#.W1.S122.S1.T.L.FEF41.O.FLA1.T.$._T._X.N</t>
  </si>
  <si>
    <t>3EE33F.L.D.A</t>
  </si>
  <si>
    <t>Q.N.#.W1.S122.S1.T.L.FEF42.O.FLA1.T.$._T._X.N</t>
  </si>
  <si>
    <t>3EE33G.L.D.A</t>
  </si>
  <si>
    <t>Q.N.#.W1.S122.S1.T.L.FEF8.O.FLA1.T.$._T._X.N</t>
  </si>
  <si>
    <t>3EE336.L.D.A</t>
  </si>
  <si>
    <t>Q.N.#.W1.S122.S1.T.L.FEF81.O.FLA1.T.$._T._X.N</t>
  </si>
  <si>
    <t>3EE33H.L.D.A</t>
  </si>
  <si>
    <t>Q.N.#.W1.S122.S1.T.L.FEF82.O.FLA1.T.$._T._X.N</t>
  </si>
  <si>
    <t>3EE33J.L.D.A</t>
  </si>
  <si>
    <t>Q.N.#.W1.S13.S1.T.L.FEF.O.FLA1.T.$._T._X.N</t>
  </si>
  <si>
    <t>3EE300.L.G.A</t>
  </si>
  <si>
    <t xml:space="preserve">          New drawings/deposits</t>
  </si>
  <si>
    <t>Q.N.#.W1.S13.S1.T.L.FEF2.O.FLA1.T.$._T._X.N</t>
  </si>
  <si>
    <t>3EE310.L.G.A</t>
  </si>
  <si>
    <t>Q.N.#.W1.S13.S1.T.L.FEF3.O.FLA1.T.$._T._X.N</t>
  </si>
  <si>
    <t>3EE320.L.G.A</t>
  </si>
  <si>
    <t>Q.N.#.W1.S13.S1.T.L.FEF7.O.FLA1.T.$._T._X.N</t>
  </si>
  <si>
    <t>3EE330.L.G.A</t>
  </si>
  <si>
    <t>Q.N.#.W1.S13.S1.T.L.FEF71.O.FLA1.T.$._T._X.N</t>
  </si>
  <si>
    <t>3EE331.L.G.A</t>
  </si>
  <si>
    <t>Q.N.#.W1.S13.S1.T.L.FEF72.O.FLA1.T.$._T._X.N</t>
  </si>
  <si>
    <t>3EE332.L.G.A</t>
  </si>
  <si>
    <t>Q.N.#.W1.S13.S1.T.L.FEF5.O.FLA1.T.$._T._X.N</t>
  </si>
  <si>
    <t>3EE333.L.G.A</t>
  </si>
  <si>
    <t>Q.N.#.W1.S13.S1.T.L.FEF51.O.FLA1.T.$._T._X.N</t>
  </si>
  <si>
    <t>3EE33A.L.G.A</t>
  </si>
  <si>
    <t>Q.N.#.W1.S13.S1.T.L.FEF52.O.FLA1.T.$._T._X.N</t>
  </si>
  <si>
    <t>3EE33B.L.G.A</t>
  </si>
  <si>
    <t>Q.N.#.W1.S13.S1.T.L.FEF53.O.FLA1.T.$._T._X.N</t>
  </si>
  <si>
    <t>3EE33C.L.G.A</t>
  </si>
  <si>
    <t>Q.N.#.W1.S13.S1.T.L.FEF6.O.FLA1.T.$._T._X.N</t>
  </si>
  <si>
    <t>3EE334.L.G.A</t>
  </si>
  <si>
    <t>Q.N.#.W1.S13.S1.T.L.FEF61.O.FLA1.T.$._T._X.N</t>
  </si>
  <si>
    <t>3EE33D.L.G.A</t>
  </si>
  <si>
    <t>Q.N.#.W1.S13.S1.T.L.FEF62.O.FLA1.T.$._T._X.N</t>
  </si>
  <si>
    <t>3EE33E.L.G.A</t>
  </si>
  <si>
    <t>Q.N.#.W1.S13.S1.T.L.FEF4.O.FLA1.T.$._T._X.N</t>
  </si>
  <si>
    <t>3EE335.L.G.A</t>
  </si>
  <si>
    <t>Q.N.#.W1.S13.S1.T.L.FEF41.O.FLA1.T.$._T._X.N</t>
  </si>
  <si>
    <t>3EE33F.L.G.A</t>
  </si>
  <si>
    <t>Q.N.#.W1.S13.S1.T.L.FEF42.O.FLA1.T.$._T._X.N</t>
  </si>
  <si>
    <t>3EE33G.L.G.A</t>
  </si>
  <si>
    <t>Q.N.#.W1.S13.S1.T.L.FEF8.O.FLA1.T.$._T._X.N</t>
  </si>
  <si>
    <t>3EE336.L.G.A</t>
  </si>
  <si>
    <t>Q.N.#.W1.S13.S1.T.L.FEF81.O.FLA1.T.$._T._X.N</t>
  </si>
  <si>
    <t>3EE33H.L.G.A</t>
  </si>
  <si>
    <t>Q.N.#.W1.S13.S1.T.L.FEF82.O.FLA1.T.$._T._X.N</t>
  </si>
  <si>
    <t>3EE33J.L.G.A</t>
  </si>
  <si>
    <t>Q.N.#.W1.S1P.S1.T.L.FEF.O.FLA1.T.$._T._X.N</t>
  </si>
  <si>
    <t>3EE300.L.O.A</t>
  </si>
  <si>
    <t>Q.N.#.W1.S1P.S1.T.L.FEF2.O.FLA1.T.$._T._X.N</t>
  </si>
  <si>
    <t>3EE310.L.O.A</t>
  </si>
  <si>
    <t>Q.N.#.W1.S1P.S1.T.L.FEF3.O.FLA1.T.$._T._X.N</t>
  </si>
  <si>
    <t>3EE320.L.O.A</t>
  </si>
  <si>
    <t>Q.N.#.W1.S1P.S1.T.L.FEF7.O.FLA1.T.$._T._X.N</t>
  </si>
  <si>
    <t>3EE330.L.O.A</t>
  </si>
  <si>
    <t>Q.N.#.W1.S1P.S1.T.L.FEF71.O.FLA1.T.$._T._X.N</t>
  </si>
  <si>
    <t>3EE331.L.O.A</t>
  </si>
  <si>
    <t xml:space="preserve">                  Original interest</t>
  </si>
  <si>
    <t>Q.N.#.W1.S1P.S1.T.L.FEF72.O.FLA1.T.$._T._X.N</t>
  </si>
  <si>
    <t>3EE332.L.O.A</t>
  </si>
  <si>
    <t>Q.N.#.W1.S1P.S1.T.L.FEF5.O.FLA1.T.$._T._X.N</t>
  </si>
  <si>
    <t>3EE333.L.O.A</t>
  </si>
  <si>
    <t>Q.N.#.W1.S1P.S1.T.L.FEF51.O.FLA1.T.$._T._X.N</t>
  </si>
  <si>
    <t>3EE33A.L.O.A</t>
  </si>
  <si>
    <t xml:space="preserve">                   Original interest</t>
  </si>
  <si>
    <t>Q.N.#.W1.S1P.S1.T.L.FEF52.O.FLA1.T.$._T._X.N</t>
  </si>
  <si>
    <t>3EE33B.L.O.A</t>
  </si>
  <si>
    <t>Q.N.#.W1.S1P.S1.T.L.FEF53.O.FLA1.T.$._T._X.N</t>
  </si>
  <si>
    <t>3EE33C.L.O.A</t>
  </si>
  <si>
    <t>Q.N.#.W1.S1P.S1.T.L.FEF6.O.FLA1.T.$._T._X.N</t>
  </si>
  <si>
    <t>3EE334.L.O.A</t>
  </si>
  <si>
    <t>Q.N.#.W1.S1P.S1.T.L.FEF61.O.FLA1.T.$._T._X.N</t>
  </si>
  <si>
    <t>3EE33D.L.O.A</t>
  </si>
  <si>
    <t>Q.N.#.W1.S1P.S1.T.L.FEF62.O.FLA1.T.$._T._X.N</t>
  </si>
  <si>
    <t>3EE33E.L.O.A</t>
  </si>
  <si>
    <t>Q.N.#.W1.S1P.S1.T.L.FEF4.O.FLA1.T.$._T._X.N</t>
  </si>
  <si>
    <t>3EE335.L.O.A</t>
  </si>
  <si>
    <t>Q.N.#.W1.S1P.S1.T.L.FEF41.O.FLA1.T.$._T._X.N</t>
  </si>
  <si>
    <t>3EE33F.L.O.A</t>
  </si>
  <si>
    <t>Q.N.#.W1.S1P.S1.T.L.FEF42.O.FLA1.T.$._T._X.N</t>
  </si>
  <si>
    <t>3EE33G.L.O.A</t>
  </si>
  <si>
    <t>Q.N.#.W1.S1P.S1.T.L.FEF8.O.FLA1.T.$._T._X.N</t>
  </si>
  <si>
    <t>3EE336.L.O.A</t>
  </si>
  <si>
    <t>Q.N.#.W1.S1P.S1.T.L.FEF81.O.FLA1.T.$._T._X.N</t>
  </si>
  <si>
    <t>3EE33H.L.O.A</t>
  </si>
  <si>
    <t>Q.N.#.W1.S1P.S1.T.L.FEF82.O.FLA1.T.$._T._X.N</t>
  </si>
  <si>
    <t>3EE33J.L.O.A</t>
  </si>
  <si>
    <t xml:space="preserve">      Other financial corporations</t>
  </si>
  <si>
    <t>Q.N.#.W1.S12R.S1.T.L.FEF.O.FLA1.T.$._T._X.N</t>
  </si>
  <si>
    <t>3EE300.L.F.A</t>
  </si>
  <si>
    <t>Q.N.#.W1.S12R.S1.T.L.FEF2.O.FLA1.T.$._T._X.N</t>
  </si>
  <si>
    <t>3EE310.L.F.A</t>
  </si>
  <si>
    <t>Q.N.#.W1.S12R.S1.T.L.FEF3.O.FLA1.T.$._T._X.N</t>
  </si>
  <si>
    <t>3EE320.L.F.A</t>
  </si>
  <si>
    <t>Q.N.#.W1.S12R.S1.T.L.FEF7.O.FLA1.T.$._T._X.N</t>
  </si>
  <si>
    <t>3EE330.L.F.A</t>
  </si>
  <si>
    <t>Q.N.#.W1.S12R.S1.T.L.FEF71.O.FLA1.T.$._T._X.N</t>
  </si>
  <si>
    <t>3EE331.L.F.A</t>
  </si>
  <si>
    <t>Q.N.#.W1.S12R.S1.T.L.FEF72.O.FLA1.T.$._T._X.N</t>
  </si>
  <si>
    <t>3EE332.L.F.A</t>
  </si>
  <si>
    <t>Q.N.#.W1.S12R.S1.T.L.FEF5.O.FLA1.T.$._T._X.N</t>
  </si>
  <si>
    <t>3EE333.L.F.A</t>
  </si>
  <si>
    <t>Q.N.#.W1.S12R.S1.T.L.FEF51.O.FLA1.T.$._T._X.N</t>
  </si>
  <si>
    <t>3EE33A.L.F.A</t>
  </si>
  <si>
    <t>Q.N.#.W1.S12R.S1.T.L.FEF52.O.FLA1.T.$._T._X.N</t>
  </si>
  <si>
    <t>3EE33B.L.F.A</t>
  </si>
  <si>
    <t>Q.N.#.W1.S12R.S1.T.L.FEF53.O.FLA1.T.$._T._X.N</t>
  </si>
  <si>
    <t>3EE33C.L.F.A</t>
  </si>
  <si>
    <t>Q.N.#.W1.S12R.S1.T.L.FEF6.O.FLA1.T.$._T._X.N</t>
  </si>
  <si>
    <t>3EE334.L.F.A</t>
  </si>
  <si>
    <t>Q.N.#.W1.S12R.S1.T.L.FEF61.O.FLA1.T.$._T._X.N</t>
  </si>
  <si>
    <t>3EE33D.L.F.A</t>
  </si>
  <si>
    <t>Q.N.#.W1.S12R.S1.T.L.FEF62.O.FLA1.T.$._T._X.N</t>
  </si>
  <si>
    <t>3EE33E.L.F.A</t>
  </si>
  <si>
    <t>Q.N.#.W1.S12R.S1.T.L.FEF4.O.FLA1.T.$._T._X.N</t>
  </si>
  <si>
    <t>3EE335.L.F.A</t>
  </si>
  <si>
    <t>Q.N.#.W1.S12R.S1.T.L.FEF41.O.FLA1.T.$._T._X.N</t>
  </si>
  <si>
    <t>3EE33F.L.F.A</t>
  </si>
  <si>
    <t>Q.N.#.W1.S12R.S1.T.L.FEF42.O.FLA1.T.$._T._X.N</t>
  </si>
  <si>
    <t>3EE33G.L.F.A</t>
  </si>
  <si>
    <t>Q.N.#.W1.S12R.S1.T.L.FEF8.O.FLA1.T.$._T._X.N</t>
  </si>
  <si>
    <t>3EE336.L.F.A</t>
  </si>
  <si>
    <t>Q.N.#.W1.S12R.S1.T.L.FEF81.O.FLA1.T.$._T._X.N</t>
  </si>
  <si>
    <t>3EE33H.L.F.A</t>
  </si>
  <si>
    <t>Q.N.#.W1.S12R.S1.T.L.FEF82.O.FLA1.T.$._T._X.N</t>
  </si>
  <si>
    <t>3EE33J.L.F.A</t>
  </si>
  <si>
    <t xml:space="preserve">     Nonfinancial corporations, households, NPISHs</t>
  </si>
  <si>
    <t>Q.N.#.W1.S1V.S1.T.L.FEF.O.FLA1.T.$._T._X.N</t>
  </si>
  <si>
    <t>3EE300.L.N.A</t>
  </si>
  <si>
    <t>Q.N.#.W1.S1V.S1.T.L.FEF2.O.FLA1.T.$._T._X.N</t>
  </si>
  <si>
    <t>3EE310.L.N.A</t>
  </si>
  <si>
    <t>Q.N.#.W1.S1V.S1.T.L.FEF3.O.FLA1.T.$._T._X.N</t>
  </si>
  <si>
    <t>3EE320.L.N.A</t>
  </si>
  <si>
    <t>Q.N.#.W1.S1V.S1.T.L.FEF7.O.FLA1.T.$._T._X.N</t>
  </si>
  <si>
    <t>3EE330.L.N.A</t>
  </si>
  <si>
    <t>Q.N.#.W1.S1V.S1.T.L.FEF71.O.FLA1.T.$._T._X.N</t>
  </si>
  <si>
    <t>3EE331.L.N.A</t>
  </si>
  <si>
    <t>Q.N.#.W1.S1V.S1.T.L.FEF72.O.FLA1.T.$._T._X.N</t>
  </si>
  <si>
    <t>3EE332.L.N.A</t>
  </si>
  <si>
    <t>Q.N.#.W1.S1V.S1.T.L.FEF5.O.FLA1.T.$._T._X.N</t>
  </si>
  <si>
    <t>3EE333.L.N.A</t>
  </si>
  <si>
    <t>Q.N.#.W1.S1V.S1.T.L.FEF51.O.FLA1.T.$._T._X.N</t>
  </si>
  <si>
    <t>3EE33A.L.N.A</t>
  </si>
  <si>
    <t>Q.N.#.W1.S1V.S1.T.L.FEF52.O.FLA1.T.$._T._X.N</t>
  </si>
  <si>
    <t>3EE33B.L.N.A</t>
  </si>
  <si>
    <t>Q.N.#.W1.S1V.S1.T.L.FEF53.O.FLA1.T.$._T._X.N</t>
  </si>
  <si>
    <t>3EE33C.L.N.A</t>
  </si>
  <si>
    <t>Q.N.#.W1.S1V.S1.T.L.FEF6.O.FLA1.T.$._T._X.N</t>
  </si>
  <si>
    <t>3EE334.L.N.A</t>
  </si>
  <si>
    <t>Q.N.#.W1.S1V.S1.T.L.FEF61.O.FLA1.T.$._T._X.N</t>
  </si>
  <si>
    <t>3EE33D.L.N.A</t>
  </si>
  <si>
    <t>Q.N.#.W1.S1V.S1.T.L.FEF62.O.FLA1.T.$._T._X.N</t>
  </si>
  <si>
    <t>3EE33E.L.N.A</t>
  </si>
  <si>
    <t>Q.N.#.W1.S1V.S1.T.L.FEF4.O.FLA1.T.$._T._X.N</t>
  </si>
  <si>
    <t>3EE335.L.N.A</t>
  </si>
  <si>
    <t>Q.N.#.W1.S1V.S1.T.L.FEF41.O.FLA1.T.$._T._X.N</t>
  </si>
  <si>
    <t>3EE33F.L.N.A</t>
  </si>
  <si>
    <t>Q.N.#.W1.S1V.S1.T.L.FEF42.O.FLA1.T.$._T._X.N</t>
  </si>
  <si>
    <t>3EE33G.L.N.A</t>
  </si>
  <si>
    <t>Q.N.#.W1.S1V.S1.T.L.FEF8.O.FLA1.T.$._T._X.N</t>
  </si>
  <si>
    <t>3EE336.L.N.A</t>
  </si>
  <si>
    <t>Q.N.#.W1.S1V.S1.T.L.FEF81.O.FLA1.T.$._T._X.N</t>
  </si>
  <si>
    <t>3EE33H.L.N.A</t>
  </si>
  <si>
    <t>Q.N.#.W1.S1V.S1.T.L.FEF82.O.FLA1.T.$._T._X.N</t>
  </si>
  <si>
    <t>3EE33J.L.N.A</t>
  </si>
  <si>
    <t>Supplementary Items</t>
  </si>
  <si>
    <t xml:space="preserve"> Arrears not in exceptional financing</t>
  </si>
  <si>
    <t>Q.N.#.W1.S1.S1.T.L.FEF9._Z.F.T.$._T._X.N</t>
  </si>
  <si>
    <t>6099Ez.L.A.A</t>
  </si>
  <si>
    <t xml:space="preserve"> Personal remittances: Credit</t>
  </si>
  <si>
    <t>Q.N.#.W1.S1W.S1.T.C.R1._Z._Z._Z.$._T._X.N</t>
  </si>
  <si>
    <t>6099Ey.C.A.N</t>
  </si>
  <si>
    <t xml:space="preserve"> Personal remittances: Debit</t>
  </si>
  <si>
    <t>Q.N.#.W1.S1W.S1.T.D.R1._Z._Z._Z.$._T._X.N</t>
  </si>
  <si>
    <t>6099Ey.D.A.N</t>
  </si>
  <si>
    <t xml:space="preserve"> Total remittances: Credit</t>
  </si>
  <si>
    <t>Q.N.#.W1.S1.S1.T.C.R2._Z._Z._Z.$._T._X.N</t>
  </si>
  <si>
    <t>6099Ex.C.A.N</t>
  </si>
  <si>
    <t xml:space="preserve"> Total remittances: Debit</t>
  </si>
  <si>
    <t>Q.N.#.W1.S1.S1.T.D.R2._Z._Z._Z.$._T._X.N</t>
  </si>
  <si>
    <t>6099Ex.D.A.N</t>
  </si>
  <si>
    <t xml:space="preserve"> Total remittances and transfers to NIPISHs: Credit</t>
  </si>
  <si>
    <t>Q.N.#.W1.S1.S1.T.C.R3._Z._Z._Z.$._T._X.N</t>
  </si>
  <si>
    <t>6099Ew.C.A.N</t>
  </si>
  <si>
    <t xml:space="preserve"> Total remittances and transfers to NIPISHs: Debit</t>
  </si>
  <si>
    <t>Q.N.#.W1.S1.S1.T.D.R3._Z._Z._Z.$._T._X.N</t>
  </si>
  <si>
    <t>6099Ew.D.A.N</t>
  </si>
  <si>
    <t>International Monetary Fund</t>
  </si>
  <si>
    <t>Instructions to the Compiler</t>
  </si>
  <si>
    <t>What to check for</t>
  </si>
  <si>
    <t>Validation Checks</t>
  </si>
  <si>
    <t>-</t>
  </si>
  <si>
    <t>Q.N.#.W1.S13.S1.T.D.D62._Z._Z._Z.$._T._X.N</t>
  </si>
  <si>
    <t>Q.N.#.W1.S1.S1.T.B.D41G.D.FLA.T.$._T._X.N</t>
  </si>
  <si>
    <t>Q.N.#.W1.S1.S1.T.B.D4Q.D.FL._Z.$._T._X.N</t>
  </si>
  <si>
    <t>Q.N.#.W1.S1.S1.T.B.D4S.D.F52._Z.$._T._X.N</t>
  </si>
  <si>
    <t>Q.N.#.W1.S1.S1.T.B.D44P.D.F5._Z.$._T._X.N</t>
  </si>
  <si>
    <t>Q.N.#.W1.S1.S1.T.B.D43S.D.F5._Z.$._T._X.N</t>
  </si>
  <si>
    <t>Q.N.#.W1.S1.S1.T.B.D42S.D.F5._Z.$._T._X.N</t>
  </si>
  <si>
    <t>Q.N.#.W1.S1.S1.T.B.D4S.D.F5._Z.$._T._X.N</t>
  </si>
  <si>
    <t>Q.N.#.W1.S1.S1.T.B.D4P.D.F._Z.$._T._X.N</t>
  </si>
  <si>
    <t>ReportFormControl</t>
  </si>
  <si>
    <t>V1</t>
  </si>
  <si>
    <t>Scale</t>
  </si>
  <si>
    <t>Currency</t>
  </si>
  <si>
    <t>Currency Code</t>
  </si>
  <si>
    <t>A</t>
  </si>
  <si>
    <t>Thousand</t>
  </si>
  <si>
    <t>Domestic Currency</t>
  </si>
  <si>
    <t>XDC</t>
  </si>
  <si>
    <t>Q4</t>
  </si>
  <si>
    <t>EUR</t>
  </si>
  <si>
    <t>Q3</t>
  </si>
  <si>
    <t>Billion</t>
  </si>
  <si>
    <t>US Dollars</t>
  </si>
  <si>
    <t>USD</t>
  </si>
  <si>
    <t>Q2</t>
  </si>
  <si>
    <t>Trillion</t>
  </si>
  <si>
    <t>Q1</t>
  </si>
  <si>
    <t>i.</t>
  </si>
  <si>
    <t>The concepts and principles underlying the collection and compilation of balance of payments statistics</t>
  </si>
  <si>
    <t>The IMF’s Balance of Payments and International Investment Position Manual, sixth edition (BPM6)</t>
  </si>
  <si>
    <t>ii.</t>
  </si>
  <si>
    <t>The collection methods for the survey, as well as other practical issues are outlined in:</t>
  </si>
  <si>
    <t>The Balance of Payments and International Investment Position Compilation Guide</t>
  </si>
  <si>
    <t>iii.</t>
  </si>
  <si>
    <t>iv.</t>
  </si>
  <si>
    <t>How to fill out the report forms</t>
  </si>
  <si>
    <t>Date Range</t>
  </si>
  <si>
    <t>Protection</t>
  </si>
  <si>
    <t>Updates are permitted to data observation fields only.  Please do not insert or delete any rows or columns as report form structure is protected. You cannot modify the series codes.</t>
  </si>
  <si>
    <t>Reporting Currency &amp; Scale</t>
  </si>
  <si>
    <t>Data Entry</t>
  </si>
  <si>
    <t xml:space="preserve">For data on BPM6 methodology:                                                                                      (i) in current and capital accounts, both credits and debits are registered with positive signs (exceptions are: direct investment income and merchanting which may result in negative entries).                                                                                                                         (ii) in the financial account, increases in assets and liabilities are registered with positive signs and decreases with negative signs.                                                               </t>
  </si>
  <si>
    <t>Exceptional Financing</t>
  </si>
  <si>
    <t>Zero Values</t>
  </si>
  <si>
    <t>Zero values are observations actually collected, which are zero (0)  They should not be confused with not available data.</t>
  </si>
  <si>
    <t>Confidential Data</t>
  </si>
  <si>
    <t>Not Available Data</t>
  </si>
  <si>
    <r>
      <t xml:space="preserve">Not available or missing values are data, which are not collected, and refer to lack of data, but not that the data is “0”. Thus, they should be left </t>
    </r>
    <r>
      <rPr>
        <b/>
        <sz val="10"/>
        <rFont val="Tahoma"/>
        <family val="2"/>
      </rPr>
      <t>blank</t>
    </r>
  </si>
  <si>
    <t>Totals</t>
  </si>
  <si>
    <t>For current data, the totals are the sum of related components as calculated by the formulas in the grey cells. 
For revisions to previously reported data, there are no aggregation formulas. These totals are provided as they exist in our database. The aggregates for revised data should be updated.</t>
  </si>
  <si>
    <t>Validation</t>
  </si>
  <si>
    <t>Confidential data should be reported with the symbol "C".</t>
  </si>
  <si>
    <t xml:space="preserve">Please review to ensure that reported data and any derived aggregates are consistent with officially published data.  </t>
  </si>
  <si>
    <r>
      <t xml:space="preserve">For questions regarding this report form, please send an email to </t>
    </r>
    <r>
      <rPr>
        <u val="single"/>
        <sz val="10"/>
        <rFont val="Tahoma"/>
        <family val="2"/>
      </rPr>
      <t>STABalancePayments6@imf.org</t>
    </r>
    <r>
      <rPr>
        <sz val="10"/>
        <rFont val="Tahoma"/>
        <family val="2"/>
      </rPr>
      <t>.</t>
    </r>
  </si>
  <si>
    <r>
      <t xml:space="preserve">The date range provided at the top of the table indicates the year and the periodicity of the data and is set at the time of download. The date range can be extended in the report form by simply clicking on the corresponding date field (rows 6-8) and selecting the desired dates / frequency from the drop down list. If you report balance of payments statistics on a quarterly basis, we kindly ask you to report all quarters of the reporting year with each submission. When making historical revisions, kindly provide complete revisions to all necessary quarters and years.                                                                                                  </t>
    </r>
    <r>
      <rPr>
        <b/>
        <sz val="10"/>
        <rFont val="Tahoma"/>
        <family val="2"/>
      </rPr>
      <t xml:space="preserve">Note: Once the new ICS report form is downloaded, you may upload current and revised data with the same form multiple times by extending the date field as explained above. </t>
    </r>
    <r>
      <rPr>
        <b/>
        <i/>
        <u val="single"/>
        <sz val="10"/>
        <rFont val="Tahoma"/>
        <family val="2"/>
      </rPr>
      <t xml:space="preserve">However, we recommend that a new form is downloaded from the ICS periodically to ensure consistency between our databases. </t>
    </r>
  </si>
  <si>
    <r>
      <t xml:space="preserve">The content and order of presentation is the same as the previous versions of the ICS report form.  However, we have removed a number of unnecessary blank rows from the form.  In addition, all time series codes have changed.  Thus, you'll need to perform a new mapping from your database to the new report form. The new series codes listed in the left hand column reflect the series as they now are stored in the STA's Database. </t>
    </r>
    <r>
      <rPr>
        <sz val="10"/>
        <color rgb="FFFF0000"/>
        <rFont val="Tahoma"/>
        <family val="2"/>
      </rPr>
      <t>For your convenience, a mapping between the old and new series codes is provided in hidden columns D and E.</t>
    </r>
  </si>
  <si>
    <t xml:space="preserve">The reporting currency is either Domestic Currency (XDC), Euros (EUR) or USD. The reporting currency and scale are predefined in the IMF database based on previous reporting. If you wish to report data in a different magnitude or currency, please make the desired change in cells B3/B4 and update the data observation fields accordingly.  </t>
  </si>
  <si>
    <t xml:space="preserve">For data on BPM6 methodology: exceptional financing transactions in the report form are listed as memorandum items at the end of the form.  Figures reported in the section should also be incorporated into the corresponding standard component item.                                                                          </t>
  </si>
  <si>
    <r>
      <t xml:space="preserve">The data columns for current reporting periods contain equations to calculate the aggregates. Rows with equations are shaded </t>
    </r>
    <r>
      <rPr>
        <b/>
        <sz val="10"/>
        <rFont val="Tahoma"/>
        <family val="2"/>
      </rPr>
      <t>grey</t>
    </r>
    <r>
      <rPr>
        <sz val="10"/>
        <rFont val="Tahoma"/>
        <family val="2"/>
      </rPr>
      <t xml:space="preserve"> for your convenience. Data should be entered in the </t>
    </r>
    <r>
      <rPr>
        <b/>
        <sz val="10"/>
        <rFont val="Tahoma"/>
        <family val="2"/>
      </rPr>
      <t>white</t>
    </r>
    <r>
      <rPr>
        <sz val="10"/>
        <rFont val="Tahoma"/>
        <family val="2"/>
      </rPr>
      <t xml:space="preserve"> data entry cells of the report form. Should you have insufficient source data to provide full details, values can provided directly in the </t>
    </r>
    <r>
      <rPr>
        <b/>
        <sz val="10"/>
        <rFont val="Tahoma"/>
        <family val="2"/>
      </rPr>
      <t>grey</t>
    </r>
    <r>
      <rPr>
        <sz val="10"/>
        <rFont val="Tahoma"/>
        <family val="2"/>
      </rPr>
      <t xml:space="preserve"> cells by overwriting the equation.  Series highlighted </t>
    </r>
    <r>
      <rPr>
        <b/>
        <sz val="10"/>
        <rFont val="Tahoma"/>
        <family val="2"/>
      </rPr>
      <t xml:space="preserve">blue </t>
    </r>
    <r>
      <rPr>
        <sz val="10"/>
        <rFont val="Tahoma"/>
        <family val="2"/>
      </rPr>
      <t xml:space="preserve">are supplemental information and are not included in any calculations.                                                                                                          </t>
    </r>
    <r>
      <rPr>
        <b/>
        <sz val="10"/>
        <rFont val="Tahoma"/>
        <family val="2"/>
      </rPr>
      <t>Note: Upon download, columns containing previously reported data do not contain equations. Therefore, if you revise previously reported data, the aggregates will not be recalculated.</t>
    </r>
    <r>
      <rPr>
        <sz val="10"/>
        <rFont val="Tahoma"/>
        <family val="2"/>
      </rPr>
      <t xml:space="preserve"> If you would like the revised aggregates to be calculated automatically, copy the formulas from the current period column(s) to the to be revised column(s). WARNING: PASTEING THE COLUMN WILL DELETE ALL THE DATA IN THE PREVIOUSLY REPORTED COLUMNS. All data for this column will need to be re-entered.</t>
    </r>
  </si>
  <si>
    <t>Signs Convention</t>
  </si>
  <si>
    <r>
      <t xml:space="preserve">Default parameters for reporting currency and reporting scale are based on previous reporting and maintained at the IMF database level.  Should you wish to change these defaults, please send an email to </t>
    </r>
    <r>
      <rPr>
        <u val="single"/>
        <sz val="10"/>
        <rFont val="Tahoma"/>
        <family val="2"/>
      </rPr>
      <t>STABalancePayments6@imf.org</t>
    </r>
    <r>
      <rPr>
        <sz val="10"/>
        <rFont val="Tahoma"/>
        <family val="2"/>
      </rPr>
      <t>.</t>
    </r>
  </si>
  <si>
    <t>Report Form Structure and Series Codes</t>
  </si>
  <si>
    <t>2013</t>
  </si>
  <si>
    <t>2014</t>
  </si>
  <si>
    <t>2015</t>
  </si>
  <si>
    <t>2016</t>
  </si>
  <si>
    <t>2017</t>
  </si>
  <si>
    <t>2018</t>
  </si>
  <si>
    <t>2019</t>
  </si>
  <si>
    <t>826</t>
  </si>
  <si>
    <t>Kiribati</t>
  </si>
  <si>
    <t>826BOPBPM6_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</si>
</sst>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Times New Roman"/>
      <family val="2"/>
    </font>
    <font>
      <sz val="10"/>
      <color theme="1"/>
      <name val="Arial"/>
      <family val="2"/>
    </font>
    <font>
      <sz val="11"/>
      <color theme="1"/>
      <name val="Calibri"/>
      <family val="2"/>
      <scheme val="minor"/>
    </font>
    <font>
      <sz val="18"/>
      <name val="Times New Roman"/>
      <family val="1"/>
    </font>
    <font>
      <sz val="12"/>
      <name val="Times New Roman"/>
      <family val="2"/>
    </font>
    <font>
      <b/>
      <sz val="11"/>
      <name val="Times New Roman"/>
      <family val="1"/>
    </font>
    <font>
      <sz val="11"/>
      <name val="Times New Roman"/>
      <family val="1"/>
    </font>
    <font>
      <b/>
      <sz val="10"/>
      <name val="Times New Roman"/>
      <family val="1"/>
    </font>
    <font>
      <i/>
      <sz val="10"/>
      <name val="Times New Roman"/>
      <family val="1"/>
    </font>
    <font>
      <b/>
      <sz val="9"/>
      <name val="Tahoma"/>
      <family val="2"/>
    </font>
    <font>
      <sz val="9"/>
      <name val="Tahoma"/>
      <family val="2"/>
    </font>
    <font>
      <b/>
      <sz val="12"/>
      <name val="Times New Roman"/>
      <family val="1"/>
    </font>
    <font>
      <sz val="14"/>
      <name val="Times New Roman"/>
      <family val="1"/>
    </font>
    <font>
      <sz val="10"/>
      <name val="Tahoma"/>
      <family val="2"/>
    </font>
    <font>
      <u val="single"/>
      <sz val="10"/>
      <color indexed="12"/>
      <name val="Times New Roman"/>
      <family val="1"/>
    </font>
    <font>
      <u val="single"/>
      <sz val="10"/>
      <color indexed="12"/>
      <name val="Tahoma"/>
      <family val="2"/>
    </font>
    <font>
      <b/>
      <sz val="10"/>
      <name val="Tahoma"/>
      <family val="2"/>
    </font>
    <font>
      <b/>
      <i/>
      <u val="single"/>
      <sz val="10"/>
      <name val="Tahoma"/>
      <family val="2"/>
    </font>
    <font>
      <u val="single"/>
      <sz val="10"/>
      <name val="Tahoma"/>
      <family val="2"/>
    </font>
    <font>
      <sz val="10"/>
      <color rgb="FFFF0000"/>
      <name val="Tahoma"/>
      <family val="2"/>
    </font>
  </fonts>
  <fills count="6">
    <fill>
      <patternFill patternType="none"/>
    </fill>
    <fill>
      <patternFill patternType="gray125"/>
    </fill>
    <fill>
      <patternFill patternType="solid">
        <fgColor theme="4" tint="0.599960029125214"/>
        <bgColor indexed="64"/>
      </patternFill>
    </fill>
    <fill>
      <patternFill patternType="solid">
        <fgColor rgb="FFDCDCDC"/>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border>
    <border>
      <left style="thin">
        <color auto="1"/>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right/>
      <top/>
      <bottom style="thin">
        <color auto="1"/>
      </bottom>
    </border>
    <border>
      <left style="medium">
        <color auto="1"/>
      </left>
      <right/>
      <top/>
      <bottom/>
    </border>
    <border>
      <left/>
      <right style="medium">
        <color auto="1"/>
      </right>
      <top/>
      <bottom/>
    </border>
    <border>
      <left style="thin">
        <color auto="1"/>
      </left>
      <right style="medium">
        <color auto="1"/>
      </right>
      <top/>
      <bottom/>
    </border>
    <border>
      <left style="medium">
        <color auto="1"/>
      </left>
      <right style="thin">
        <color auto="1"/>
      </right>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right/>
      <top style="thin">
        <color auto="1"/>
      </top>
      <bottom/>
    </border>
    <border>
      <left style="thin">
        <color auto="1"/>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s>
  <cellStyleXfs count="2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vertical="top"/>
      <protection/>
    </xf>
    <xf numFmtId="0" fontId="14" fillId="0" borderId="0" applyNumberFormat="0" applyFill="0" applyBorder="0">
      <alignment/>
      <protection locked="0"/>
    </xf>
    <xf numFmtId="0" fontId="0" fillId="0" borderId="0">
      <alignment/>
      <protection/>
    </xf>
  </cellStyleXfs>
  <cellXfs count="123">
    <xf numFmtId="0" fontId="0" fillId="0" borderId="0" xfId="0" applyAlignment="1">
      <alignment vertical="top"/>
    </xf>
    <xf numFmtId="164" fontId="0" fillId="0" borderId="0" xfId="0" applyNumberFormat="1" applyFont="1" applyFill="1" applyBorder="1" applyAlignment="1" applyProtection="1">
      <alignment/>
      <protection locked="0"/>
    </xf>
    <xf numFmtId="0" fontId="3"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5" fillId="0" borderId="1"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0" fillId="0" borderId="0" xfId="0" applyFont="1" applyAlignment="1" applyProtection="1">
      <alignment/>
      <protection/>
    </xf>
    <xf numFmtId="0" fontId="5" fillId="0" borderId="3" xfId="0" applyFont="1" applyFill="1" applyBorder="1" applyAlignment="1" applyProtection="1">
      <alignment horizontal="left" vertical="top" wrapText="1"/>
      <protection/>
    </xf>
    <xf numFmtId="0" fontId="5" fillId="0" borderId="4" xfId="0" applyFont="1" applyFill="1" applyBorder="1" applyAlignment="1" applyProtection="1">
      <alignment horizontal="left" vertical="top" wrapText="1"/>
      <protection/>
    </xf>
    <xf numFmtId="0" fontId="6" fillId="0" borderId="2" xfId="0" applyFont="1" applyBorder="1" applyAlignment="1" applyProtection="1">
      <alignment horizontal="center" vertical="center"/>
      <protection/>
    </xf>
    <xf numFmtId="2" fontId="0" fillId="0" borderId="0" xfId="20" applyNumberFormat="1" applyFont="1" applyFill="1" applyBorder="1" applyAlignment="1" applyProtection="1">
      <alignment horizontal="left" vertical="top" wrapText="1"/>
      <protection/>
    </xf>
    <xf numFmtId="0" fontId="0" fillId="0" borderId="0" xfId="20" applyFont="1" applyFill="1" applyBorder="1" applyAlignment="1" applyProtection="1">
      <alignment/>
      <protection/>
    </xf>
    <xf numFmtId="0" fontId="0" fillId="0" borderId="0" xfId="0" applyFont="1" applyFill="1" applyBorder="1" applyAlignment="1" applyProtection="1">
      <alignment/>
      <protection/>
    </xf>
    <xf numFmtId="2" fontId="8" fillId="2" borderId="0" xfId="20" applyNumberFormat="1" applyFont="1" applyFill="1" applyBorder="1" applyAlignment="1" applyProtection="1">
      <alignment horizontal="left" vertical="top" wrapText="1"/>
      <protection/>
    </xf>
    <xf numFmtId="2" fontId="0" fillId="0" borderId="0" xfId="20" applyNumberFormat="1" applyFont="1" applyFill="1" applyBorder="1" applyAlignment="1" applyProtection="1">
      <alignment horizontal="left"/>
      <protection/>
    </xf>
    <xf numFmtId="0" fontId="2" fillId="0" borderId="0" xfId="20" applyProtection="1">
      <alignment/>
      <protection/>
    </xf>
    <xf numFmtId="0" fontId="0" fillId="0" borderId="0" xfId="0" applyFont="1" applyFill="1" applyAlignment="1" applyProtection="1">
      <alignment vertical="top"/>
      <protection/>
    </xf>
    <xf numFmtId="2" fontId="7" fillId="0" borderId="0" xfId="20" applyNumberFormat="1" applyFont="1" applyFill="1" applyBorder="1" applyAlignment="1" applyProtection="1">
      <alignment horizontal="left" vertical="top" wrapText="1"/>
      <protection/>
    </xf>
    <xf numFmtId="0" fontId="0" fillId="0" borderId="5" xfId="0" applyFont="1" applyFill="1" applyBorder="1" applyAlignment="1" applyProtection="1">
      <alignment vertical="top"/>
      <protection/>
    </xf>
    <xf numFmtId="164" fontId="0" fillId="0" borderId="5" xfId="0" applyNumberFormat="1" applyFont="1" applyFill="1" applyBorder="1" applyAlignment="1" applyProtection="1">
      <alignment/>
      <protection locked="0"/>
    </xf>
    <xf numFmtId="0" fontId="11" fillId="0" borderId="0" xfId="0" applyFont="1" applyAlignment="1" applyProtection="1">
      <alignment horizontal="left"/>
      <protection/>
    </xf>
    <xf numFmtId="0" fontId="11" fillId="0" borderId="0" xfId="0" applyFont="1" applyAlignment="1" applyProtection="1">
      <alignment/>
      <protection/>
    </xf>
    <xf numFmtId="2" fontId="7" fillId="0" borderId="0" xfId="20" applyNumberFormat="1" applyFont="1" applyFill="1" applyBorder="1" applyAlignment="1" applyProtection="1">
      <alignment vertical="top" wrapText="1"/>
      <protection/>
    </xf>
    <xf numFmtId="11" fontId="0" fillId="0" borderId="0" xfId="20" applyNumberFormat="1" applyFont="1" applyFill="1" applyBorder="1" applyAlignment="1" applyProtection="1">
      <alignment/>
      <protection/>
    </xf>
    <xf numFmtId="164" fontId="0" fillId="3" borderId="0" xfId="0" applyNumberFormat="1" applyFont="1" applyFill="1" applyBorder="1" applyAlignment="1" applyProtection="1">
      <alignment/>
      <protection locked="0"/>
    </xf>
    <xf numFmtId="0" fontId="7" fillId="4" borderId="6" xfId="0" applyFont="1" applyFill="1" applyBorder="1" applyAlignment="1" applyProtection="1">
      <alignment horizontal="centerContinuous"/>
      <protection/>
    </xf>
    <xf numFmtId="0" fontId="7" fillId="4" borderId="7" xfId="0" applyFont="1" applyFill="1" applyBorder="1" applyAlignment="1" applyProtection="1">
      <alignment horizontal="centerContinuous"/>
      <protection/>
    </xf>
    <xf numFmtId="0" fontId="0" fillId="0" borderId="0" xfId="0" applyFont="1" applyFill="1" applyBorder="1" applyAlignment="1" applyProtection="1">
      <alignment horizontal="left"/>
      <protection/>
    </xf>
    <xf numFmtId="0" fontId="5" fillId="4" borderId="0" xfId="0" applyFont="1" applyFill="1" applyBorder="1" applyAlignment="1" applyProtection="1">
      <alignment horizontal="center"/>
      <protection/>
    </xf>
    <xf numFmtId="0" fontId="0" fillId="4" borderId="6" xfId="0" applyFont="1" applyFill="1" applyBorder="1" applyAlignment="1" applyProtection="1">
      <alignment horizontal="left"/>
      <protection/>
    </xf>
    <xf numFmtId="0" fontId="0" fillId="4" borderId="8" xfId="0" applyFont="1" applyFill="1" applyBorder="1" applyAlignment="1" applyProtection="1">
      <alignment horizontal="left"/>
      <protection/>
    </xf>
    <xf numFmtId="0" fontId="0" fillId="4" borderId="6" xfId="0" applyFont="1" applyFill="1" applyBorder="1" applyAlignment="1" applyProtection="1">
      <alignment horizontal="left" wrapText="1"/>
      <protection/>
    </xf>
    <xf numFmtId="0" fontId="0" fillId="4" borderId="7"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4" borderId="6" xfId="0" applyFont="1" applyFill="1" applyBorder="1" applyAlignment="1" applyProtection="1">
      <alignment horizontal="center" vertical="center"/>
      <protection/>
    </xf>
    <xf numFmtId="0" fontId="0" fillId="4" borderId="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4" borderId="7" xfId="0" applyFont="1" applyFill="1" applyBorder="1" applyAlignment="1" applyProtection="1">
      <alignment horizontal="left"/>
      <protection/>
    </xf>
    <xf numFmtId="0" fontId="0" fillId="4" borderId="9" xfId="0" applyFont="1" applyFill="1" applyBorder="1" applyAlignment="1" applyProtection="1">
      <alignment horizontal="left"/>
      <protection/>
    </xf>
    <xf numFmtId="0" fontId="0" fillId="0" borderId="0" xfId="0" applyAlignment="1">
      <alignment/>
    </xf>
    <xf numFmtId="0" fontId="7" fillId="0" borderId="0" xfId="0" applyFont="1" applyAlignment="1">
      <alignment/>
    </xf>
    <xf numFmtId="0" fontId="7" fillId="0" borderId="2" xfId="0" applyFont="1" applyBorder="1" applyAlignment="1">
      <alignment/>
    </xf>
    <xf numFmtId="0" fontId="0" fillId="0" borderId="2" xfId="21" applyBorder="1" applyAlignment="1">
      <alignment/>
      <protection/>
    </xf>
    <xf numFmtId="0" fontId="0" fillId="0" borderId="2" xfId="21" applyFont="1" applyBorder="1" applyAlignment="1">
      <alignment/>
      <protection/>
    </xf>
    <xf numFmtId="0" fontId="4" fillId="0" borderId="2" xfId="0" applyFont="1" applyBorder="1" applyAlignment="1">
      <alignment/>
    </xf>
    <xf numFmtId="0" fontId="4" fillId="0" borderId="0" xfId="0" applyFont="1" applyAlignment="1" applyProtection="1">
      <alignment/>
      <protection locked="0"/>
    </xf>
    <xf numFmtId="0" fontId="0" fillId="4" borderId="10" xfId="0" applyFont="1" applyFill="1" applyBorder="1" applyAlignment="1" applyProtection="1">
      <alignment horizontal="left" vertical="top"/>
      <protection/>
    </xf>
    <xf numFmtId="0" fontId="0" fillId="4" borderId="11" xfId="0" applyFont="1" applyFill="1" applyBorder="1" applyAlignment="1" applyProtection="1">
      <alignment horizontal="left" vertical="top"/>
      <protection/>
    </xf>
    <xf numFmtId="0" fontId="0" fillId="4" borderId="12" xfId="0" applyFont="1" applyFill="1" applyBorder="1" applyAlignment="1" applyProtection="1">
      <alignment horizontal="left" vertical="top"/>
      <protection/>
    </xf>
    <xf numFmtId="0" fontId="13" fillId="4" borderId="12" xfId="0" applyFont="1" applyFill="1" applyBorder="1" applyAlignment="1" applyProtection="1">
      <alignment horizontal="left" vertical="top"/>
      <protection/>
    </xf>
    <xf numFmtId="0" fontId="13" fillId="4" borderId="10" xfId="0" applyFont="1" applyFill="1" applyBorder="1" applyAlignment="1" applyProtection="1">
      <alignment horizontal="center" vertical="center"/>
      <protection/>
    </xf>
    <xf numFmtId="0" fontId="13" fillId="4" borderId="12" xfId="23" applyFont="1" applyFill="1" applyBorder="1" applyAlignment="1">
      <alignment vertical="top" wrapText="1"/>
      <protection/>
    </xf>
    <xf numFmtId="0" fontId="13" fillId="4" borderId="12" xfId="0" applyFont="1" applyFill="1" applyBorder="1" applyAlignment="1" applyProtection="1">
      <alignment horizontal="left" vertical="top" wrapText="1"/>
      <protection/>
    </xf>
    <xf numFmtId="0" fontId="13" fillId="4" borderId="10" xfId="0" applyFont="1" applyFill="1" applyBorder="1" applyAlignment="1" applyProtection="1">
      <alignment horizontal="left" vertical="top"/>
      <protection/>
    </xf>
    <xf numFmtId="0" fontId="13" fillId="4" borderId="2" xfId="0" applyFont="1" applyFill="1" applyBorder="1" applyAlignment="1" applyProtection="1">
      <alignment horizontal="left" vertical="top"/>
      <protection/>
    </xf>
    <xf numFmtId="0" fontId="13" fillId="4" borderId="11" xfId="0" applyFont="1" applyFill="1" applyBorder="1" applyAlignment="1" applyProtection="1">
      <alignment horizontal="right" vertical="top"/>
      <protection/>
    </xf>
    <xf numFmtId="0" fontId="13" fillId="5" borderId="12" xfId="0" applyFont="1" applyFill="1" applyBorder="1" applyAlignment="1" applyProtection="1">
      <alignment horizontal="left" vertical="top"/>
      <protection/>
    </xf>
    <xf numFmtId="0" fontId="13" fillId="5" borderId="10" xfId="0" applyFont="1" applyFill="1" applyBorder="1" applyAlignment="1" applyProtection="1">
      <alignment horizontal="center" vertical="center"/>
      <protection/>
    </xf>
    <xf numFmtId="0" fontId="13" fillId="5" borderId="12" xfId="0" applyFont="1" applyFill="1" applyBorder="1" applyAlignment="1" applyProtection="1">
      <alignment horizontal="left" vertical="top" wrapText="1"/>
      <protection/>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0" fillId="4" borderId="14" xfId="0" applyFont="1" applyFill="1" applyBorder="1" applyAlignment="1" applyProtection="1" quotePrefix="1">
      <alignment horizontal="left" vertical="top" wrapText="1"/>
      <protection/>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3" fillId="4" borderId="1" xfId="0" applyFont="1" applyFill="1" applyBorder="1" applyAlignment="1" applyProtection="1">
      <alignment horizontal="left" vertical="top"/>
      <protection/>
    </xf>
    <xf numFmtId="0" fontId="13" fillId="0" borderId="3" xfId="0" applyFont="1" applyBorder="1" applyAlignment="1">
      <alignment horizontal="left" vertical="top"/>
    </xf>
    <xf numFmtId="0" fontId="0" fillId="0" borderId="4" xfId="0" applyBorder="1" applyAlignment="1">
      <alignment horizontal="left" vertical="top"/>
    </xf>
    <xf numFmtId="0" fontId="13" fillId="4" borderId="14" xfId="0" applyFont="1" applyFill="1" applyBorder="1" applyAlignment="1" applyProtection="1">
      <alignment horizontal="center" vertical="center"/>
      <protection/>
    </xf>
    <xf numFmtId="0" fontId="13" fillId="0" borderId="16" xfId="0" applyFont="1" applyBorder="1" applyAlignment="1">
      <alignment horizontal="center" vertical="center"/>
    </xf>
    <xf numFmtId="0" fontId="0" fillId="0" borderId="18" xfId="0" applyBorder="1" applyAlignment="1">
      <alignment horizontal="center" vertical="center"/>
    </xf>
    <xf numFmtId="0" fontId="13" fillId="4" borderId="15" xfId="23" applyFont="1" applyFill="1" applyBorder="1" applyAlignment="1" applyProtection="1">
      <alignment vertical="top" wrapText="1"/>
      <protection locked="0"/>
    </xf>
    <xf numFmtId="0" fontId="13" fillId="0" borderId="17" xfId="0" applyFont="1" applyBorder="1" applyAlignment="1">
      <alignment vertical="top" wrapText="1"/>
    </xf>
    <xf numFmtId="0" fontId="0" fillId="0" borderId="19" xfId="0" applyBorder="1" applyAlignment="1">
      <alignment vertical="top" wrapText="1"/>
    </xf>
    <xf numFmtId="0" fontId="13" fillId="4" borderId="1" xfId="0" applyFont="1" applyFill="1" applyBorder="1" applyAlignment="1" applyProtection="1">
      <alignment horizontal="right" vertical="top" wrapText="1"/>
      <protection/>
    </xf>
    <xf numFmtId="0" fontId="13" fillId="0" borderId="3" xfId="0" applyFont="1" applyBorder="1" applyAlignment="1">
      <alignment vertical="top"/>
    </xf>
    <xf numFmtId="0" fontId="13" fillId="0" borderId="4" xfId="0" applyFont="1" applyBorder="1" applyAlignment="1">
      <alignment vertical="top"/>
    </xf>
    <xf numFmtId="0" fontId="13" fillId="4" borderId="13" xfId="0" applyFont="1" applyFill="1" applyBorder="1" applyAlignment="1" applyProtection="1">
      <alignment horizontal="left" vertical="top" wrapText="1"/>
      <protection/>
    </xf>
    <xf numFmtId="0" fontId="13" fillId="0" borderId="15" xfId="0" applyFont="1" applyBorder="1" applyAlignment="1">
      <alignment horizontal="left" vertical="top"/>
    </xf>
    <xf numFmtId="0" fontId="13" fillId="0" borderId="0" xfId="0" applyFont="1" applyBorder="1" applyAlignment="1">
      <alignment horizontal="left" vertical="top"/>
    </xf>
    <xf numFmtId="0" fontId="13" fillId="0" borderId="17" xfId="0" applyFont="1" applyBorder="1" applyAlignment="1">
      <alignment horizontal="left" vertical="top"/>
    </xf>
    <xf numFmtId="0" fontId="13" fillId="0" borderId="5" xfId="0" applyFont="1" applyBorder="1" applyAlignment="1">
      <alignment vertical="top"/>
    </xf>
    <xf numFmtId="0" fontId="13" fillId="0" borderId="19" xfId="0" applyFont="1" applyBorder="1" applyAlignment="1">
      <alignment vertical="top"/>
    </xf>
    <xf numFmtId="0" fontId="13" fillId="0" borderId="4" xfId="0" applyFont="1" applyBorder="1" applyAlignment="1">
      <alignment horizontal="right" vertical="top" wrapText="1"/>
    </xf>
    <xf numFmtId="0" fontId="13" fillId="4" borderId="14" xfId="0" applyFont="1" applyFill="1" applyBorder="1" applyAlignment="1" applyProtection="1">
      <alignment horizontal="left" vertical="top" wrapText="1"/>
      <protection/>
    </xf>
    <xf numFmtId="0" fontId="13" fillId="4" borderId="15" xfId="0" applyFont="1" applyFill="1" applyBorder="1" applyAlignment="1" applyProtection="1">
      <alignment horizontal="left" vertical="top" wrapText="1"/>
      <protection/>
    </xf>
    <xf numFmtId="0" fontId="13" fillId="0" borderId="18" xfId="0" applyFont="1" applyBorder="1" applyAlignment="1">
      <alignment horizontal="left" vertical="top" wrapText="1"/>
    </xf>
    <xf numFmtId="0" fontId="13" fillId="0" borderId="5" xfId="0" applyFont="1" applyBorder="1" applyAlignment="1">
      <alignment horizontal="left" vertical="top" wrapText="1"/>
    </xf>
    <xf numFmtId="0" fontId="13" fillId="0" borderId="19" xfId="0" applyFont="1" applyBorder="1" applyAlignment="1">
      <alignment horizontal="left" vertical="top" wrapText="1"/>
    </xf>
    <xf numFmtId="0" fontId="13" fillId="4" borderId="14" xfId="0" applyFont="1" applyFill="1" applyBorder="1" applyAlignment="1" applyProtection="1">
      <alignment horizontal="right" vertical="top" wrapText="1"/>
      <protection/>
    </xf>
    <xf numFmtId="0" fontId="13" fillId="4" borderId="13" xfId="0" applyFont="1" applyFill="1" applyBorder="1" applyAlignment="1" applyProtection="1">
      <alignment horizontal="right" vertical="top" wrapText="1"/>
      <protection/>
    </xf>
    <xf numFmtId="0" fontId="13" fillId="4" borderId="15" xfId="0" applyFont="1" applyFill="1" applyBorder="1" applyAlignment="1" applyProtection="1">
      <alignment horizontal="right" vertical="top" wrapText="1"/>
      <protection/>
    </xf>
    <xf numFmtId="0" fontId="13" fillId="0" borderId="18" xfId="0" applyFont="1" applyBorder="1" applyAlignment="1">
      <alignment horizontal="right" vertical="top"/>
    </xf>
    <xf numFmtId="0" fontId="13" fillId="0" borderId="5" xfId="0" applyFont="1" applyBorder="1" applyAlignment="1">
      <alignment horizontal="right" vertical="top"/>
    </xf>
    <xf numFmtId="0" fontId="13" fillId="0" borderId="19" xfId="0" applyFont="1" applyBorder="1" applyAlignment="1">
      <alignment horizontal="right" vertical="top"/>
    </xf>
    <xf numFmtId="0" fontId="15" fillId="4" borderId="1" xfId="22" applyFont="1" applyFill="1" applyBorder="1" applyAlignment="1" applyProtection="1">
      <alignment horizontal="center" vertical="center"/>
      <protection locked="0"/>
    </xf>
    <xf numFmtId="0" fontId="15" fillId="0" borderId="4" xfId="22" applyFont="1" applyBorder="1" applyAlignment="1" applyProtection="1">
      <alignment horizontal="center" vertical="center"/>
      <protection locked="0"/>
    </xf>
    <xf numFmtId="0" fontId="3" fillId="4" borderId="13"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0" fontId="12" fillId="4" borderId="14" xfId="0" applyFont="1" applyFill="1" applyBorder="1" applyAlignment="1" applyProtection="1">
      <alignment horizontal="center" vertical="center"/>
      <protection/>
    </xf>
    <xf numFmtId="0" fontId="12" fillId="4" borderId="13" xfId="0" applyFont="1" applyFill="1" applyBorder="1" applyAlignment="1" applyProtection="1">
      <alignment horizontal="center" vertical="center"/>
      <protection/>
    </xf>
    <xf numFmtId="0" fontId="12" fillId="4" borderId="18" xfId="0" applyFont="1" applyFill="1" applyBorder="1" applyAlignment="1" applyProtection="1">
      <alignment horizontal="center" vertical="center"/>
      <protection/>
    </xf>
    <xf numFmtId="0" fontId="12" fillId="4" borderId="5" xfId="0" applyFont="1" applyFill="1" applyBorder="1" applyAlignment="1" applyProtection="1">
      <alignment horizontal="center" vertical="center"/>
      <protection/>
    </xf>
    <xf numFmtId="0" fontId="13" fillId="4" borderId="1" xfId="0" applyFont="1" applyFill="1" applyBorder="1" applyAlignment="1" applyProtection="1">
      <alignment horizontal="right" vertical="top"/>
      <protection/>
    </xf>
    <xf numFmtId="0" fontId="13" fillId="0" borderId="16" xfId="0" applyFont="1" applyBorder="1" applyAlignment="1">
      <alignment horizontal="right" vertical="top"/>
    </xf>
    <xf numFmtId="0" fontId="13" fillId="0" borderId="0" xfId="0" applyFont="1" applyBorder="1" applyAlignment="1">
      <alignment horizontal="right" vertical="top"/>
    </xf>
    <xf numFmtId="0" fontId="13" fillId="0" borderId="17" xfId="0" applyFont="1" applyBorder="1" applyAlignment="1">
      <alignment horizontal="right" vertical="top"/>
    </xf>
    <xf numFmtId="0" fontId="15" fillId="4" borderId="1" xfId="22" applyFont="1" applyFill="1" applyBorder="1" applyAlignment="1" applyProtection="1">
      <alignment horizontal="center" vertical="center" wrapText="1"/>
      <protection/>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1" xfId="0" applyFont="1" applyFill="1" applyBorder="1" applyAlignment="1" applyProtection="1">
      <alignment horizontal="left" vertical="top" wrapText="1"/>
      <protection/>
    </xf>
    <xf numFmtId="0" fontId="5" fillId="0" borderId="3" xfId="0" applyFont="1" applyFill="1" applyBorder="1" applyAlignment="1" applyProtection="1">
      <alignment horizontal="left" vertical="top" wrapText="1"/>
      <protection/>
    </xf>
    <xf numFmtId="0" fontId="5" fillId="0" borderId="4" xfId="0" applyFont="1" applyFill="1" applyBorder="1" applyAlignment="1" applyProtection="1">
      <alignment horizontal="left" vertical="top" wrapText="1"/>
      <protection/>
    </xf>
    <xf numFmtId="0" fontId="5" fillId="0" borderId="2" xfId="0" applyFont="1" applyBorder="1" applyAlignment="1" applyProtection="1">
      <alignment horizontal="center"/>
      <protection locked="0"/>
    </xf>
    <xf numFmtId="0" fontId="5" fillId="0" borderId="2" xfId="0" applyFont="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Normal 8" xfId="20"/>
    <cellStyle name="Normal 2" xfId="21"/>
    <cellStyle name="Hyperlink" xfId="22"/>
    <cellStyle name="Normal_bopInstruct" xfId="23"/>
  </cellStyles>
  <dxfs count="2">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calcChain" Target="calcChain.xml" /><Relationship Id="rId6" Type="http://schemas.openxmlformats.org/officeDocument/2006/relationships/sharedStrings" Target="sharedStrings.xml" /><Relationship Id="rId7" Type="http://schemas.openxmlformats.org/officeDocument/2006/relationships/externalLink" Target="externalLinks/externalLink1.xml" /><Relationship Id="rId5"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DOC\SI\External%20Sector\BPM6%20SSA\New%20forms\Originals\BOPBPM6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printerSettings" Target="../printerSettings/printerSettings1.bin" /><Relationship Id="rId2" Type="http://schemas.openxmlformats.org/officeDocument/2006/relationships/hyperlink" Target="http://www.imf.org/external/pubs/ft/cpis/2002/pdf/cpis_index.pdf" TargetMode="External" /><Relationship Id="rId3" Type="http://schemas.openxmlformats.org/officeDocument/2006/relationships/hyperlink" Target="http://www.imf.org/external/pubs/ft/bop/2007/bop6comp.htm" TargetMode="External" /><Relationship Id="rId1" Type="http://schemas.openxmlformats.org/officeDocument/2006/relationships/hyperlink" Target="http://www.imf.org/external/pubs/ft/bop/2007/bopman6.htm" TargetMode="Externa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5"/>
  <sheetViews>
    <sheetView tabSelected="1" workbookViewId="0" topLeftCell="A1">
      <selection pane="topLeft" activeCell="C1" sqref="C1:G1"/>
    </sheetView>
  </sheetViews>
  <sheetFormatPr defaultColWidth="4.16333333333333" defaultRowHeight="0" customHeight="1" zeroHeight="1"/>
  <cols>
    <col min="1" max="1" width="4.33333333333333" style="29" customWidth="1"/>
    <col min="2" max="2" width="5.16666666666667" style="29" customWidth="1"/>
    <col min="3" max="3" width="4.33333333333333" style="29" customWidth="1"/>
    <col min="4" max="4" width="5.83333333333333" style="29" customWidth="1"/>
    <col min="5" max="5" width="47" style="29" customWidth="1"/>
    <col min="6" max="6" width="3.66666666666667" style="29" customWidth="1"/>
    <col min="7" max="7" width="87.6666666666667" style="29" customWidth="1"/>
    <col min="8" max="16384" width="4.16666666666667" style="29"/>
  </cols>
  <sheetData>
    <row r="1" spans="2:8" ht="38.25" customHeight="1">
      <c r="B1" s="27"/>
      <c r="C1" s="105" t="s">
        <v>2637</v>
      </c>
      <c r="D1" s="105"/>
      <c r="E1" s="105"/>
      <c r="F1" s="105"/>
      <c r="G1" s="105"/>
      <c r="H1" s="28"/>
    </row>
    <row r="2" spans="2:8" ht="19.5" customHeight="1">
      <c r="B2" s="27"/>
      <c r="C2" s="106" t="s">
        <v>0</v>
      </c>
      <c r="D2" s="106"/>
      <c r="E2" s="106"/>
      <c r="F2" s="106"/>
      <c r="G2" s="106"/>
      <c r="H2" s="28"/>
    </row>
    <row r="3" spans="2:8" ht="14.25">
      <c r="B3" s="27"/>
      <c r="C3" s="30"/>
      <c r="D3" s="30"/>
      <c r="E3" s="30"/>
      <c r="F3" s="30"/>
      <c r="G3" s="30"/>
      <c r="H3" s="28"/>
    </row>
    <row r="4" spans="2:8" ht="19.5" customHeight="1">
      <c r="B4" s="31"/>
      <c r="C4" s="107" t="s">
        <v>2638</v>
      </c>
      <c r="D4" s="108"/>
      <c r="E4" s="108"/>
      <c r="F4" s="108"/>
      <c r="G4" s="108"/>
      <c r="H4" s="32"/>
    </row>
    <row r="5" spans="2:8" ht="12.75" customHeight="1">
      <c r="B5" s="31"/>
      <c r="C5" s="109"/>
      <c r="D5" s="110"/>
      <c r="E5" s="110"/>
      <c r="F5" s="110"/>
      <c r="G5" s="110"/>
      <c r="H5" s="32"/>
    </row>
    <row r="6" spans="1:8" s="35" customFormat="1" ht="15" customHeight="1">
      <c r="A6" s="29"/>
      <c r="B6" s="31"/>
      <c r="C6" s="111" t="s">
        <v>2669</v>
      </c>
      <c r="D6" s="97" t="s">
        <v>2670</v>
      </c>
      <c r="E6" s="98"/>
      <c r="F6" s="99"/>
      <c r="G6" s="115" t="s">
        <v>2671</v>
      </c>
      <c r="H6" s="39"/>
    </row>
    <row r="7" spans="1:8" s="38" customFormat="1" ht="27.75" customHeight="1">
      <c r="A7" s="29"/>
      <c r="B7" s="31"/>
      <c r="C7" s="83"/>
      <c r="D7" s="112"/>
      <c r="E7" s="113"/>
      <c r="F7" s="114"/>
      <c r="G7" s="116"/>
      <c r="H7" s="39"/>
    </row>
    <row r="8" spans="1:8" s="35" customFormat="1" ht="12.75">
      <c r="A8" s="29"/>
      <c r="B8" s="31"/>
      <c r="C8" s="84"/>
      <c r="D8" s="100"/>
      <c r="E8" s="101"/>
      <c r="F8" s="102"/>
      <c r="G8" s="117"/>
      <c r="H8" s="39"/>
    </row>
    <row r="9" spans="1:8" s="35" customFormat="1" ht="12.75" customHeight="1">
      <c r="A9" s="29"/>
      <c r="B9" s="31"/>
      <c r="C9" s="82" t="s">
        <v>2672</v>
      </c>
      <c r="D9" s="97" t="s">
        <v>2673</v>
      </c>
      <c r="E9" s="98"/>
      <c r="F9" s="99"/>
      <c r="G9" s="103" t="s">
        <v>2674</v>
      </c>
      <c r="H9" s="39"/>
    </row>
    <row r="10" spans="1:8" s="38" customFormat="1" ht="12.75">
      <c r="A10" s="29"/>
      <c r="B10" s="31"/>
      <c r="C10" s="84"/>
      <c r="D10" s="100"/>
      <c r="E10" s="101"/>
      <c r="F10" s="102"/>
      <c r="G10" s="104"/>
      <c r="H10" s="39"/>
    </row>
    <row r="11" spans="2:8" ht="12.75" customHeight="1">
      <c r="B11" s="31"/>
      <c r="C11" s="82" t="s">
        <v>2675</v>
      </c>
      <c r="D11" s="85" t="s">
        <v>2702</v>
      </c>
      <c r="E11" s="85"/>
      <c r="F11" s="85"/>
      <c r="G11" s="86"/>
      <c r="H11" s="39"/>
    </row>
    <row r="12" spans="2:8" ht="12.75">
      <c r="B12" s="31"/>
      <c r="C12" s="83"/>
      <c r="D12" s="87"/>
      <c r="E12" s="87"/>
      <c r="F12" s="87"/>
      <c r="G12" s="88"/>
      <c r="H12" s="39"/>
    </row>
    <row r="13" spans="2:8" ht="12.75">
      <c r="B13" s="31"/>
      <c r="C13" s="84"/>
      <c r="D13" s="89"/>
      <c r="E13" s="89"/>
      <c r="F13" s="89"/>
      <c r="G13" s="90"/>
      <c r="H13" s="39"/>
    </row>
    <row r="14" spans="1:8" s="38" customFormat="1" ht="27.75" customHeight="1">
      <c r="A14" s="29"/>
      <c r="B14" s="31"/>
      <c r="C14" s="82" t="s">
        <v>2676</v>
      </c>
      <c r="D14" s="92" t="s">
        <v>2695</v>
      </c>
      <c r="E14" s="85"/>
      <c r="F14" s="85"/>
      <c r="G14" s="93"/>
      <c r="H14" s="39"/>
    </row>
    <row r="15" spans="2:8" ht="4.5" customHeight="1">
      <c r="B15" s="31"/>
      <c r="C15" s="91"/>
      <c r="D15" s="94"/>
      <c r="E15" s="95"/>
      <c r="F15" s="95"/>
      <c r="G15" s="96"/>
      <c r="H15" s="39"/>
    </row>
    <row r="16" spans="2:8" ht="12.75" customHeight="1">
      <c r="B16" s="31"/>
      <c r="C16" s="64" t="s">
        <v>2677</v>
      </c>
      <c r="D16" s="65"/>
      <c r="E16" s="65"/>
      <c r="F16" s="65"/>
      <c r="G16" s="65"/>
      <c r="H16" s="39"/>
    </row>
    <row r="17" spans="1:8" ht="12.75" customHeight="1">
      <c r="A17" s="35"/>
      <c r="B17" s="33"/>
      <c r="C17" s="66"/>
      <c r="D17" s="66"/>
      <c r="E17" s="66"/>
      <c r="F17" s="66"/>
      <c r="G17" s="66"/>
      <c r="H17" s="34"/>
    </row>
    <row r="18" spans="1:8" ht="37.5" customHeight="1">
      <c r="A18" s="38"/>
      <c r="B18" s="36"/>
      <c r="C18" s="67">
        <v>1</v>
      </c>
      <c r="D18" s="68"/>
      <c r="E18" s="73" t="s">
        <v>2678</v>
      </c>
      <c r="F18" s="76" t="s">
        <v>2641</v>
      </c>
      <c r="G18" s="79" t="s">
        <v>2696</v>
      </c>
      <c r="H18" s="37"/>
    </row>
    <row r="19" spans="1:8" ht="37.5" customHeight="1">
      <c r="A19" s="35"/>
      <c r="B19" s="33"/>
      <c r="C19" s="69"/>
      <c r="D19" s="70"/>
      <c r="E19" s="74"/>
      <c r="F19" s="77"/>
      <c r="G19" s="80"/>
      <c r="H19" s="34"/>
    </row>
    <row r="20" spans="1:8" ht="37.5" customHeight="1">
      <c r="A20" s="35"/>
      <c r="B20" s="33"/>
      <c r="C20" s="69"/>
      <c r="D20" s="70"/>
      <c r="E20" s="74"/>
      <c r="F20" s="77"/>
      <c r="G20" s="80"/>
      <c r="H20" s="34"/>
    </row>
    <row r="21" spans="1:8" ht="36" customHeight="1">
      <c r="A21" s="35"/>
      <c r="B21" s="33"/>
      <c r="C21" s="71"/>
      <c r="D21" s="72"/>
      <c r="E21" s="75"/>
      <c r="F21" s="78"/>
      <c r="G21" s="81"/>
      <c r="H21" s="34"/>
    </row>
    <row r="22" spans="1:8" ht="38.25">
      <c r="A22" s="35"/>
      <c r="B22" s="33"/>
      <c r="C22" s="48">
        <v>2</v>
      </c>
      <c r="D22" s="50"/>
      <c r="E22" s="51" t="s">
        <v>2679</v>
      </c>
      <c r="F22" s="52" t="s">
        <v>2641</v>
      </c>
      <c r="G22" s="53" t="s">
        <v>2680</v>
      </c>
      <c r="H22" s="34"/>
    </row>
    <row r="23" spans="1:8" ht="89.25">
      <c r="A23" s="35"/>
      <c r="B23" s="33"/>
      <c r="C23" s="48">
        <v>3</v>
      </c>
      <c r="D23" s="50"/>
      <c r="E23" s="51" t="s">
        <v>2703</v>
      </c>
      <c r="F23" s="52" t="s">
        <v>2641</v>
      </c>
      <c r="G23" s="53" t="s">
        <v>2697</v>
      </c>
      <c r="H23" s="34"/>
    </row>
    <row r="24" spans="2:8" ht="51">
      <c r="B24" s="33"/>
      <c r="C24" s="48">
        <v>4</v>
      </c>
      <c r="D24" s="50"/>
      <c r="E24" s="51" t="s">
        <v>2681</v>
      </c>
      <c r="F24" s="52" t="s">
        <v>2641</v>
      </c>
      <c r="G24" s="54" t="s">
        <v>2698</v>
      </c>
      <c r="H24" s="39"/>
    </row>
    <row r="25" spans="2:8" ht="165.75">
      <c r="B25" s="33"/>
      <c r="C25" s="48">
        <v>5</v>
      </c>
      <c r="D25" s="50"/>
      <c r="E25" s="51" t="s">
        <v>2682</v>
      </c>
      <c r="F25" s="52" t="s">
        <v>2641</v>
      </c>
      <c r="G25" s="53" t="s">
        <v>2700</v>
      </c>
      <c r="H25" s="39"/>
    </row>
    <row r="26" spans="2:8" ht="76.5">
      <c r="B26" s="33"/>
      <c r="C26" s="48">
        <v>6</v>
      </c>
      <c r="D26" s="50"/>
      <c r="E26" s="51" t="s">
        <v>2701</v>
      </c>
      <c r="F26" s="52" t="s">
        <v>2641</v>
      </c>
      <c r="G26" s="54" t="s">
        <v>2683</v>
      </c>
      <c r="H26" s="39"/>
    </row>
    <row r="27" spans="2:8" ht="38.25">
      <c r="B27" s="40"/>
      <c r="C27" s="48">
        <v>7</v>
      </c>
      <c r="D27" s="50"/>
      <c r="E27" s="51" t="s">
        <v>2684</v>
      </c>
      <c r="F27" s="52" t="s">
        <v>2641</v>
      </c>
      <c r="G27" s="54" t="s">
        <v>2699</v>
      </c>
      <c r="H27" s="39"/>
    </row>
    <row r="28" spans="1:8" ht="25.5">
      <c r="A28" s="38"/>
      <c r="B28" s="36"/>
      <c r="C28" s="48">
        <v>8</v>
      </c>
      <c r="D28" s="50"/>
      <c r="E28" s="51" t="s">
        <v>2685</v>
      </c>
      <c r="F28" s="52" t="s">
        <v>2641</v>
      </c>
      <c r="G28" s="54" t="s">
        <v>2686</v>
      </c>
      <c r="H28" s="37"/>
    </row>
    <row r="29" spans="3:7" ht="12.75">
      <c r="C29" s="48">
        <v>9</v>
      </c>
      <c r="D29" s="50"/>
      <c r="E29" s="58" t="s">
        <v>2687</v>
      </c>
      <c r="F29" s="59" t="s">
        <v>2641</v>
      </c>
      <c r="G29" s="60" t="s">
        <v>2693</v>
      </c>
    </row>
    <row r="30" spans="3:7" ht="25.5">
      <c r="C30" s="48">
        <v>10</v>
      </c>
      <c r="D30" s="50"/>
      <c r="E30" s="51" t="s">
        <v>2688</v>
      </c>
      <c r="F30" s="52" t="s">
        <v>2641</v>
      </c>
      <c r="G30" s="54" t="s">
        <v>2689</v>
      </c>
    </row>
    <row r="31" spans="3:7" ht="12.75" customHeight="1">
      <c r="C31" s="49"/>
      <c r="D31" s="49"/>
      <c r="E31" s="49"/>
      <c r="F31" s="49"/>
      <c r="G31" s="49"/>
    </row>
    <row r="32" spans="3:7" ht="12.75" customHeight="1">
      <c r="C32" s="61" t="s">
        <v>2639</v>
      </c>
      <c r="D32" s="62"/>
      <c r="E32" s="62"/>
      <c r="F32" s="62"/>
      <c r="G32" s="63"/>
    </row>
    <row r="33" spans="3:7" ht="25.5">
      <c r="C33" s="55">
        <v>11</v>
      </c>
      <c r="D33" s="51"/>
      <c r="E33" s="56" t="s">
        <v>2640</v>
      </c>
      <c r="F33" s="57" t="s">
        <v>2641</v>
      </c>
      <c r="G33" s="54" t="s">
        <v>2694</v>
      </c>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row r="49" ht="12.75"/>
    <row r="50" ht="12.75"/>
    <row r="51" ht="12.75"/>
    <row r="52" ht="12.75" customHeight="1"/>
    <row r="53" ht="0" customHeight="1" hidden="1"/>
    <row r="54" ht="0" customHeight="1" hidden="1"/>
    <row r="55" ht="0" customHeight="1" hidden="1"/>
    <row r="56" ht="0" customHeight="1" hidden="1"/>
    <row r="57" ht="0" customHeight="1" hidden="1"/>
    <row r="58" ht="0" customHeight="1" hidden="1"/>
    <row r="59" ht="0" customHeight="1" hidden="1"/>
    <row r="60" ht="0" customHeight="1" hidden="1"/>
    <row r="61" ht="0" customHeight="1" hidden="1"/>
    <row r="62" spans="3:7" ht="0" customHeight="1" hidden="1">
      <c r="C62" s="64" t="s">
        <v>2639</v>
      </c>
      <c r="D62" s="65"/>
      <c r="E62" s="65"/>
      <c r="F62" s="65"/>
      <c r="G62" s="65"/>
    </row>
    <row r="63" spans="3:7" ht="0" customHeight="1" hidden="1">
      <c r="C63" s="66"/>
      <c r="D63" s="66"/>
      <c r="E63" s="66"/>
      <c r="F63" s="66"/>
      <c r="G63" s="66"/>
    </row>
    <row r="64" spans="3:7" ht="0" customHeight="1" hidden="1">
      <c r="C64" s="48">
        <v>10</v>
      </c>
      <c r="D64" s="50"/>
      <c r="E64" s="51" t="s">
        <v>2690</v>
      </c>
      <c r="F64" s="52" t="s">
        <v>2641</v>
      </c>
      <c r="G64" s="54" t="s">
        <v>2691</v>
      </c>
    </row>
    <row r="65" spans="3:7" ht="0" customHeight="1" hidden="1">
      <c r="C65" s="48">
        <v>11</v>
      </c>
      <c r="D65" s="50"/>
      <c r="E65" s="51" t="s">
        <v>2692</v>
      </c>
      <c r="F65" s="52" t="s">
        <v>2641</v>
      </c>
      <c r="G65" s="54"/>
    </row>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sheetData>
  <sheetProtection password="EE94" sheet="1" objects="1" scenarios="1" formatCells="0" formatColumns="0" formatRows="0"/>
  <mergeCells count="20">
    <mergeCell ref="C9:C10"/>
    <mergeCell ref="D9:F10"/>
    <mergeCell ref="G9:G10"/>
    <mergeCell ref="C1:G1"/>
    <mergeCell ref="C2:G2"/>
    <mergeCell ref="C4:G5"/>
    <mergeCell ref="C6:C8"/>
    <mergeCell ref="D6:F8"/>
    <mergeCell ref="G6:G8"/>
    <mergeCell ref="C11:C13"/>
    <mergeCell ref="D11:G13"/>
    <mergeCell ref="C14:C15"/>
    <mergeCell ref="D14:G15"/>
    <mergeCell ref="C16:G17"/>
    <mergeCell ref="C32:G32"/>
    <mergeCell ref="C62:G63"/>
    <mergeCell ref="C18:D21"/>
    <mergeCell ref="E18:E21"/>
    <mergeCell ref="F18:F21"/>
    <mergeCell ref="G18:G21"/>
  </mergeCells>
  <hyperlinks>
    <hyperlink ref="G6" r:id="rId1" display="The IMF’s Balance of Payments and International Investment Position Manual, sixth edition (BPM6)"/>
    <hyperlink ref="G9" r:id="rId2" display="The Balance of Payments and International Investment Position Compilation Guide"/>
    <hyperlink ref="G9:G10" r:id="rId3" display="The Balance of Payments and International Investment Position Compilation Guide"/>
  </hyperlinks>
  <pageMargins left="0.5" right="0.5" top="0.5" bottom="0.5" header="0.5" footer="0.5"/>
  <pageSetup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I1136"/>
  <sheetViews>
    <sheetView workbookViewId="0" topLeftCell="A1">
      <pane xSplit="5" ySplit="8" topLeftCell="F9" activePane="bottomRight" state="frozen"/>
      <selection pane="topLeft" activeCell="A1" sqref="A1"/>
      <selection pane="bottomLeft" activeCell="A9" sqref="A9"/>
      <selection pane="topRight" activeCell="F1" sqref="F1"/>
      <selection pane="bottomRight" activeCell="F6" sqref="F6"/>
    </sheetView>
  </sheetViews>
  <sheetFormatPr defaultColWidth="15.5033333333333" defaultRowHeight="12.75"/>
  <cols>
    <col min="1" max="1" width="28.1666666666667" style="3" customWidth="1"/>
    <col min="2" max="2" width="85" style="3" bestFit="1" customWidth="1"/>
    <col min="3" max="3" width="50" style="3" hidden="1" customWidth="1"/>
    <col min="4" max="4" width="15.5" style="3" hidden="1" customWidth="1"/>
    <col min="5" max="5" width="29.1666666666667" style="3" hidden="1" customWidth="1"/>
    <col min="6" max="165" width="18.3333333333333" style="3" customWidth="1"/>
    <col min="166" max="16384" width="15.5" style="3"/>
  </cols>
  <sheetData>
    <row r="1" spans="1:165" ht="23.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row>
    <row r="2" spans="1:5" ht="15.75">
      <c r="A2" s="22" t="s">
        <v>1</v>
      </c>
      <c r="B2" s="4" t="s">
        <v>2712</v>
      </c>
      <c r="C2" s="4"/>
      <c r="D2" s="4"/>
      <c r="E2" s="3" t="s">
        <v>2711</v>
      </c>
    </row>
    <row r="3" spans="1:4" ht="15.75">
      <c r="A3" s="23" t="s">
        <v>2</v>
      </c>
      <c r="B3" s="47" t="s">
        <v>2658</v>
      </c>
      <c r="C3" s="5" t="str">
        <f>VLOOKUP(B3,'Report Form'!B5:C7,2,FALSE)</f>
        <v>XDC</v>
      </c>
      <c r="D3" s="5"/>
    </row>
    <row r="4" spans="1:4" ht="15.75">
      <c r="A4" s="23" t="s">
        <v>4</v>
      </c>
      <c r="B4" s="47" t="s">
        <v>5</v>
      </c>
      <c r="C4" s="5"/>
      <c r="D4" s="5"/>
    </row>
    <row r="6" spans="2:165" s="8" customFormat="1" ht="15">
      <c r="B6" s="118" t="s">
        <v>6</v>
      </c>
      <c r="C6" s="6" t="s">
        <v>7</v>
      </c>
      <c r="D6" s="6" t="s">
        <v>8</v>
      </c>
      <c r="E6" s="118" t="s">
        <v>9</v>
      </c>
      <c r="F6" s="121" t="s">
        <v>2704</v>
      </c>
      <c r="G6" s="121" t="s">
        <v>2704</v>
      </c>
      <c r="H6" s="121" t="s">
        <v>2704</v>
      </c>
      <c r="I6" s="121" t="s">
        <v>2704</v>
      </c>
      <c r="J6" s="121" t="s">
        <v>2704</v>
      </c>
      <c r="K6" s="121" t="s">
        <v>2705</v>
      </c>
      <c r="L6" s="121" t="s">
        <v>2705</v>
      </c>
      <c r="M6" s="121" t="s">
        <v>2705</v>
      </c>
      <c r="N6" s="121" t="s">
        <v>2705</v>
      </c>
      <c r="O6" s="121" t="s">
        <v>2705</v>
      </c>
      <c r="P6" s="121" t="s">
        <v>2706</v>
      </c>
      <c r="Q6" s="121" t="s">
        <v>2706</v>
      </c>
      <c r="R6" s="121" t="s">
        <v>2706</v>
      </c>
      <c r="S6" s="121" t="s">
        <v>2706</v>
      </c>
      <c r="T6" s="121" t="s">
        <v>2706</v>
      </c>
      <c r="U6" s="121" t="s">
        <v>2707</v>
      </c>
      <c r="V6" s="121" t="s">
        <v>2707</v>
      </c>
      <c r="W6" s="121" t="s">
        <v>2707</v>
      </c>
      <c r="X6" s="121" t="s">
        <v>2707</v>
      </c>
      <c r="Y6" s="121" t="s">
        <v>2707</v>
      </c>
      <c r="Z6" s="121" t="s">
        <v>2708</v>
      </c>
      <c r="AA6" s="121" t="s">
        <v>2708</v>
      </c>
      <c r="AB6" s="121" t="s">
        <v>2708</v>
      </c>
      <c r="AC6" s="121" t="s">
        <v>2708</v>
      </c>
      <c r="AD6" s="121" t="s">
        <v>2708</v>
      </c>
      <c r="AE6" s="121" t="s">
        <v>2709</v>
      </c>
      <c r="AF6" s="121" t="s">
        <v>2709</v>
      </c>
      <c r="AG6" s="121" t="s">
        <v>2709</v>
      </c>
      <c r="AH6" s="121" t="s">
        <v>2709</v>
      </c>
      <c r="AI6" s="121" t="s">
        <v>2709</v>
      </c>
      <c r="AJ6" s="121" t="s">
        <v>2710</v>
      </c>
      <c r="AK6" s="121" t="s">
        <v>2710</v>
      </c>
      <c r="AL6" s="121" t="s">
        <v>2710</v>
      </c>
      <c r="AM6" s="121" t="s">
        <v>2710</v>
      </c>
      <c r="AN6" s="121" t="s">
        <v>2710</v>
      </c>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row>
    <row r="7" spans="2:165" s="8" customFormat="1" ht="15">
      <c r="B7" s="119"/>
      <c r="C7" s="9"/>
      <c r="D7" s="9"/>
      <c r="E7" s="119"/>
      <c r="F7" s="121" t="s">
        <v>2668</v>
      </c>
      <c r="G7" s="121" t="s">
        <v>2666</v>
      </c>
      <c r="H7" s="121" t="s">
        <v>2662</v>
      </c>
      <c r="I7" s="121" t="s">
        <v>2660</v>
      </c>
      <c r="J7" s="121" t="s">
        <v>2656</v>
      </c>
      <c r="K7" s="121" t="s">
        <v>2668</v>
      </c>
      <c r="L7" s="121" t="s">
        <v>2666</v>
      </c>
      <c r="M7" s="121" t="s">
        <v>2662</v>
      </c>
      <c r="N7" s="121" t="s">
        <v>2660</v>
      </c>
      <c r="O7" s="121" t="s">
        <v>2656</v>
      </c>
      <c r="P7" s="121" t="s">
        <v>2668</v>
      </c>
      <c r="Q7" s="121" t="s">
        <v>2666</v>
      </c>
      <c r="R7" s="121" t="s">
        <v>2662</v>
      </c>
      <c r="S7" s="121" t="s">
        <v>2660</v>
      </c>
      <c r="T7" s="121" t="s">
        <v>2656</v>
      </c>
      <c r="U7" s="121" t="s">
        <v>2668</v>
      </c>
      <c r="V7" s="121" t="s">
        <v>2666</v>
      </c>
      <c r="W7" s="121" t="s">
        <v>2662</v>
      </c>
      <c r="X7" s="121" t="s">
        <v>2660</v>
      </c>
      <c r="Y7" s="121" t="s">
        <v>2656</v>
      </c>
      <c r="Z7" s="121" t="s">
        <v>2668</v>
      </c>
      <c r="AA7" s="121" t="s">
        <v>2666</v>
      </c>
      <c r="AB7" s="121" t="s">
        <v>2662</v>
      </c>
      <c r="AC7" s="121" t="s">
        <v>2660</v>
      </c>
      <c r="AD7" s="121" t="s">
        <v>2656</v>
      </c>
      <c r="AE7" s="121" t="s">
        <v>2668</v>
      </c>
      <c r="AF7" s="121" t="s">
        <v>2666</v>
      </c>
      <c r="AG7" s="121" t="s">
        <v>2662</v>
      </c>
      <c r="AH7" s="121" t="s">
        <v>2660</v>
      </c>
      <c r="AI7" s="121" t="s">
        <v>2656</v>
      </c>
      <c r="AJ7" s="121" t="s">
        <v>2668</v>
      </c>
      <c r="AK7" s="121" t="s">
        <v>2666</v>
      </c>
      <c r="AL7" s="121" t="s">
        <v>2662</v>
      </c>
      <c r="AM7" s="121" t="s">
        <v>2660</v>
      </c>
      <c r="AN7" s="121" t="s">
        <v>2656</v>
      </c>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row>
    <row r="8" spans="2:165" s="8" customFormat="1" ht="15" customHeight="1">
      <c r="B8" s="120"/>
      <c r="C8" s="10"/>
      <c r="D8" s="10"/>
      <c r="E8" s="120" t="s">
        <v>10</v>
      </c>
      <c r="F8" s="122" t="str">
        <f t="shared" si="0" ref="F8:BQ8">F6&amp;F7</f>
        <v>2013Q1</v>
      </c>
      <c r="G8" s="122" t="str">
        <f t="shared" si="0"/>
        <v>2013Q2</v>
      </c>
      <c r="H8" s="122" t="str">
        <f t="shared" si="0"/>
        <v>2013Q3</v>
      </c>
      <c r="I8" s="122" t="str">
        <f t="shared" si="0"/>
        <v>2013Q4</v>
      </c>
      <c r="J8" s="122" t="str">
        <f t="shared" si="0"/>
        <v>2013A</v>
      </c>
      <c r="K8" s="122" t="str">
        <f t="shared" si="0"/>
        <v>2014Q1</v>
      </c>
      <c r="L8" s="122" t="str">
        <f t="shared" si="0"/>
        <v>2014Q2</v>
      </c>
      <c r="M8" s="122" t="str">
        <f t="shared" si="0"/>
        <v>2014Q3</v>
      </c>
      <c r="N8" s="122" t="str">
        <f t="shared" si="0"/>
        <v>2014Q4</v>
      </c>
      <c r="O8" s="122" t="str">
        <f t="shared" si="0"/>
        <v>2014A</v>
      </c>
      <c r="P8" s="122" t="str">
        <f t="shared" si="0"/>
        <v>2015Q1</v>
      </c>
      <c r="Q8" s="122" t="str">
        <f t="shared" si="0"/>
        <v>2015Q2</v>
      </c>
      <c r="R8" s="122" t="str">
        <f t="shared" si="0"/>
        <v>2015Q3</v>
      </c>
      <c r="S8" s="122" t="str">
        <f t="shared" si="0"/>
        <v>2015Q4</v>
      </c>
      <c r="T8" s="122" t="str">
        <f t="shared" si="0"/>
        <v>2015A</v>
      </c>
      <c r="U8" s="122" t="str">
        <f t="shared" si="0"/>
        <v>2016Q1</v>
      </c>
      <c r="V8" s="122" t="str">
        <f t="shared" si="0"/>
        <v>2016Q2</v>
      </c>
      <c r="W8" s="122" t="str">
        <f t="shared" si="0"/>
        <v>2016Q3</v>
      </c>
      <c r="X8" s="122" t="str">
        <f t="shared" si="0"/>
        <v>2016Q4</v>
      </c>
      <c r="Y8" s="122" t="str">
        <f t="shared" si="0"/>
        <v>2016A</v>
      </c>
      <c r="Z8" s="122" t="str">
        <f t="shared" si="0"/>
        <v>2017Q1</v>
      </c>
      <c r="AA8" s="122" t="str">
        <f t="shared" si="0"/>
        <v>2017Q2</v>
      </c>
      <c r="AB8" s="122" t="str">
        <f t="shared" si="0"/>
        <v>2017Q3</v>
      </c>
      <c r="AC8" s="122" t="str">
        <f t="shared" si="0"/>
        <v>2017Q4</v>
      </c>
      <c r="AD8" s="122" t="str">
        <f t="shared" si="0"/>
        <v>2017A</v>
      </c>
      <c r="AE8" s="122" t="str">
        <f t="shared" si="0"/>
        <v>2018Q1</v>
      </c>
      <c r="AF8" s="122" t="str">
        <f t="shared" si="0"/>
        <v>2018Q2</v>
      </c>
      <c r="AG8" s="122" t="str">
        <f t="shared" si="0"/>
        <v>2018Q3</v>
      </c>
      <c r="AH8" s="122" t="str">
        <f t="shared" si="0"/>
        <v>2018Q4</v>
      </c>
      <c r="AI8" s="122" t="str">
        <f t="shared" si="0"/>
        <v>2018A</v>
      </c>
      <c r="AJ8" s="122" t="str">
        <f t="shared" si="0"/>
        <v>2019Q1</v>
      </c>
      <c r="AK8" s="122" t="str">
        <f t="shared" si="0"/>
        <v>2019Q2</v>
      </c>
      <c r="AL8" s="122" t="str">
        <f t="shared" si="0"/>
        <v>2019Q3</v>
      </c>
      <c r="AM8" s="122" t="str">
        <f t="shared" si="0"/>
        <v>2019Q4</v>
      </c>
      <c r="AN8" s="122" t="str">
        <f t="shared" si="0"/>
        <v>2019A</v>
      </c>
      <c r="AO8" s="122" t="str">
        <f t="shared" si="0"/>
        <v/>
      </c>
      <c r="AP8" s="122" t="str">
        <f t="shared" si="0"/>
        <v/>
      </c>
      <c r="AQ8" s="122" t="str">
        <f t="shared" si="0"/>
        <v/>
      </c>
      <c r="AR8" s="122" t="str">
        <f t="shared" si="0"/>
        <v/>
      </c>
      <c r="AS8" s="122" t="str">
        <f t="shared" si="0"/>
        <v/>
      </c>
      <c r="AT8" s="122" t="str">
        <f t="shared" si="0"/>
        <v/>
      </c>
      <c r="AU8" s="122" t="str">
        <f t="shared" si="0"/>
        <v/>
      </c>
      <c r="AV8" s="122" t="str">
        <f t="shared" si="0"/>
        <v/>
      </c>
      <c r="AW8" s="122" t="str">
        <f t="shared" si="0"/>
        <v/>
      </c>
      <c r="AX8" s="122" t="str">
        <f t="shared" si="0"/>
        <v/>
      </c>
      <c r="AY8" s="122" t="str">
        <f t="shared" si="0"/>
        <v/>
      </c>
      <c r="AZ8" s="122" t="str">
        <f t="shared" si="0"/>
        <v/>
      </c>
      <c r="BA8" s="122" t="str">
        <f t="shared" si="0"/>
        <v/>
      </c>
      <c r="BB8" s="122" t="str">
        <f t="shared" si="0"/>
        <v/>
      </c>
      <c r="BC8" s="122" t="str">
        <f t="shared" si="0"/>
        <v/>
      </c>
      <c r="BD8" s="122" t="str">
        <f t="shared" si="0"/>
        <v/>
      </c>
      <c r="BE8" s="122" t="str">
        <f t="shared" si="0"/>
        <v/>
      </c>
      <c r="BF8" s="122" t="str">
        <f t="shared" si="0"/>
        <v/>
      </c>
      <c r="BG8" s="122" t="str">
        <f t="shared" si="0"/>
        <v/>
      </c>
      <c r="BH8" s="122" t="str">
        <f t="shared" si="0"/>
        <v/>
      </c>
      <c r="BI8" s="122" t="str">
        <f t="shared" si="0"/>
        <v/>
      </c>
      <c r="BJ8" s="122" t="str">
        <f t="shared" si="0"/>
        <v/>
      </c>
      <c r="BK8" s="122" t="str">
        <f t="shared" si="0"/>
        <v/>
      </c>
      <c r="BL8" s="122" t="str">
        <f t="shared" si="0"/>
        <v/>
      </c>
      <c r="BM8" s="122" t="str">
        <f t="shared" si="0"/>
        <v/>
      </c>
      <c r="BN8" s="122" t="str">
        <f t="shared" si="0"/>
        <v/>
      </c>
      <c r="BO8" s="122" t="str">
        <f t="shared" si="0"/>
        <v/>
      </c>
      <c r="BP8" s="122" t="str">
        <f t="shared" si="0"/>
        <v/>
      </c>
      <c r="BQ8" s="122" t="str">
        <f t="shared" si="0"/>
        <v/>
      </c>
      <c r="BR8" s="122" t="str">
        <f t="shared" si="1" ref="BR8:EC8">BR6&amp;BR7</f>
        <v/>
      </c>
      <c r="BS8" s="122" t="str">
        <f t="shared" si="1"/>
        <v/>
      </c>
      <c r="BT8" s="122" t="str">
        <f t="shared" si="1"/>
        <v/>
      </c>
      <c r="BU8" s="122" t="str">
        <f t="shared" si="1"/>
        <v/>
      </c>
      <c r="BV8" s="122" t="str">
        <f t="shared" si="1"/>
        <v/>
      </c>
      <c r="BW8" s="122" t="str">
        <f t="shared" si="1"/>
        <v/>
      </c>
      <c r="BX8" s="122" t="str">
        <f t="shared" si="1"/>
        <v/>
      </c>
      <c r="BY8" s="122" t="str">
        <f t="shared" si="1"/>
        <v/>
      </c>
      <c r="BZ8" s="122" t="str">
        <f t="shared" si="1"/>
        <v/>
      </c>
      <c r="CA8" s="122" t="str">
        <f t="shared" si="1"/>
        <v/>
      </c>
      <c r="CB8" s="122" t="str">
        <f t="shared" si="1"/>
        <v/>
      </c>
      <c r="CC8" s="122" t="str">
        <f t="shared" si="1"/>
        <v/>
      </c>
      <c r="CD8" s="122" t="str">
        <f t="shared" si="1"/>
        <v/>
      </c>
      <c r="CE8" s="122" t="str">
        <f t="shared" si="1"/>
        <v/>
      </c>
      <c r="CF8" s="122" t="str">
        <f t="shared" si="1"/>
        <v/>
      </c>
      <c r="CG8" s="122" t="str">
        <f t="shared" si="1"/>
        <v/>
      </c>
      <c r="CH8" s="122" t="str">
        <f t="shared" si="1"/>
        <v/>
      </c>
      <c r="CI8" s="122" t="str">
        <f t="shared" si="1"/>
        <v/>
      </c>
      <c r="CJ8" s="122" t="str">
        <f t="shared" si="1"/>
        <v/>
      </c>
      <c r="CK8" s="122" t="str">
        <f t="shared" si="1"/>
        <v/>
      </c>
      <c r="CL8" s="122" t="str">
        <f t="shared" si="1"/>
        <v/>
      </c>
      <c r="CM8" s="122" t="str">
        <f t="shared" si="1"/>
        <v/>
      </c>
      <c r="CN8" s="122" t="str">
        <f t="shared" si="1"/>
        <v/>
      </c>
      <c r="CO8" s="122" t="str">
        <f t="shared" si="1"/>
        <v/>
      </c>
      <c r="CP8" s="122" t="str">
        <f t="shared" si="1"/>
        <v/>
      </c>
      <c r="CQ8" s="122" t="str">
        <f t="shared" si="1"/>
        <v/>
      </c>
      <c r="CR8" s="122" t="str">
        <f t="shared" si="1"/>
        <v/>
      </c>
      <c r="CS8" s="122" t="str">
        <f t="shared" si="1"/>
        <v/>
      </c>
      <c r="CT8" s="122" t="str">
        <f t="shared" si="1"/>
        <v/>
      </c>
      <c r="CU8" s="122" t="str">
        <f t="shared" si="1"/>
        <v/>
      </c>
      <c r="CV8" s="122" t="str">
        <f t="shared" si="1"/>
        <v/>
      </c>
      <c r="CW8" s="122" t="str">
        <f t="shared" si="1"/>
        <v/>
      </c>
      <c r="CX8" s="122" t="str">
        <f t="shared" si="1"/>
        <v/>
      </c>
      <c r="CY8" s="122" t="str">
        <f t="shared" si="1"/>
        <v/>
      </c>
      <c r="CZ8" s="122" t="str">
        <f t="shared" si="1"/>
        <v/>
      </c>
      <c r="DA8" s="122" t="str">
        <f t="shared" si="1"/>
        <v/>
      </c>
      <c r="DB8" s="122" t="str">
        <f t="shared" si="1"/>
        <v/>
      </c>
      <c r="DC8" s="122" t="str">
        <f t="shared" si="1"/>
        <v/>
      </c>
      <c r="DD8" s="122" t="str">
        <f t="shared" si="1"/>
        <v/>
      </c>
      <c r="DE8" s="122" t="str">
        <f t="shared" si="1"/>
        <v/>
      </c>
      <c r="DF8" s="122" t="str">
        <f t="shared" si="1"/>
        <v/>
      </c>
      <c r="DG8" s="122" t="str">
        <f t="shared" si="1"/>
        <v/>
      </c>
      <c r="DH8" s="122" t="str">
        <f t="shared" si="1"/>
        <v/>
      </c>
      <c r="DI8" s="122" t="str">
        <f t="shared" si="1"/>
        <v/>
      </c>
      <c r="DJ8" s="122" t="str">
        <f t="shared" si="1"/>
        <v/>
      </c>
      <c r="DK8" s="122" t="str">
        <f t="shared" si="1"/>
        <v/>
      </c>
      <c r="DL8" s="122" t="str">
        <f t="shared" si="1"/>
        <v/>
      </c>
      <c r="DM8" s="122" t="str">
        <f t="shared" si="1"/>
        <v/>
      </c>
      <c r="DN8" s="122" t="str">
        <f t="shared" si="1"/>
        <v/>
      </c>
      <c r="DO8" s="122" t="str">
        <f t="shared" si="1"/>
        <v/>
      </c>
      <c r="DP8" s="122" t="str">
        <f t="shared" si="1"/>
        <v/>
      </c>
      <c r="DQ8" s="122" t="str">
        <f t="shared" si="1"/>
        <v/>
      </c>
      <c r="DR8" s="122" t="str">
        <f t="shared" si="1"/>
        <v/>
      </c>
      <c r="DS8" s="122" t="str">
        <f t="shared" si="1"/>
        <v/>
      </c>
      <c r="DT8" s="122" t="str">
        <f t="shared" si="1"/>
        <v/>
      </c>
      <c r="DU8" s="122" t="str">
        <f t="shared" si="1"/>
        <v/>
      </c>
      <c r="DV8" s="122" t="str">
        <f t="shared" si="1"/>
        <v/>
      </c>
      <c r="DW8" s="122" t="str">
        <f t="shared" si="1"/>
        <v/>
      </c>
      <c r="DX8" s="122" t="str">
        <f t="shared" si="1"/>
        <v/>
      </c>
      <c r="DY8" s="122" t="str">
        <f t="shared" si="1"/>
        <v/>
      </c>
      <c r="DZ8" s="122" t="str">
        <f t="shared" si="1"/>
        <v/>
      </c>
      <c r="EA8" s="122" t="str">
        <f t="shared" si="1"/>
        <v/>
      </c>
      <c r="EB8" s="122" t="str">
        <f t="shared" si="1"/>
        <v/>
      </c>
      <c r="EC8" s="122" t="str">
        <f t="shared" si="1"/>
        <v/>
      </c>
      <c r="ED8" s="122" t="str">
        <f t="shared" si="2" ref="ED8:FI8">ED6&amp;ED7</f>
        <v/>
      </c>
      <c r="EE8" s="122" t="str">
        <f t="shared" si="2"/>
        <v/>
      </c>
      <c r="EF8" s="122" t="str">
        <f t="shared" si="2"/>
        <v/>
      </c>
      <c r="EG8" s="122" t="str">
        <f t="shared" si="2"/>
        <v/>
      </c>
      <c r="EH8" s="122" t="str">
        <f t="shared" si="2"/>
        <v/>
      </c>
      <c r="EI8" s="122" t="str">
        <f t="shared" si="2"/>
        <v/>
      </c>
      <c r="EJ8" s="122" t="str">
        <f t="shared" si="2"/>
        <v/>
      </c>
      <c r="EK8" s="122" t="str">
        <f t="shared" si="2"/>
        <v/>
      </c>
      <c r="EL8" s="122" t="str">
        <f t="shared" si="2"/>
        <v/>
      </c>
      <c r="EM8" s="122" t="str">
        <f t="shared" si="2"/>
        <v/>
      </c>
      <c r="EN8" s="122" t="str">
        <f t="shared" si="2"/>
        <v/>
      </c>
      <c r="EO8" s="122" t="str">
        <f t="shared" si="2"/>
        <v/>
      </c>
      <c r="EP8" s="122" t="str">
        <f t="shared" si="2"/>
        <v/>
      </c>
      <c r="EQ8" s="122" t="str">
        <f t="shared" si="2"/>
        <v/>
      </c>
      <c r="ER8" s="122" t="str">
        <f t="shared" si="2"/>
        <v/>
      </c>
      <c r="ES8" s="122" t="str">
        <f t="shared" si="2"/>
        <v/>
      </c>
      <c r="ET8" s="122" t="str">
        <f t="shared" si="2"/>
        <v/>
      </c>
      <c r="EU8" s="122" t="str">
        <f t="shared" si="2"/>
        <v/>
      </c>
      <c r="EV8" s="122" t="str">
        <f t="shared" si="2"/>
        <v/>
      </c>
      <c r="EW8" s="122" t="str">
        <f t="shared" si="2"/>
        <v/>
      </c>
      <c r="EX8" s="122" t="str">
        <f t="shared" si="2"/>
        <v/>
      </c>
      <c r="EY8" s="122" t="str">
        <f t="shared" si="2"/>
        <v/>
      </c>
      <c r="EZ8" s="122" t="str">
        <f t="shared" si="2"/>
        <v/>
      </c>
      <c r="FA8" s="122" t="str">
        <f t="shared" si="2"/>
        <v/>
      </c>
      <c r="FB8" s="122" t="str">
        <f t="shared" si="2"/>
        <v/>
      </c>
      <c r="FC8" s="122" t="str">
        <f t="shared" si="2"/>
        <v/>
      </c>
      <c r="FD8" s="122" t="str">
        <f t="shared" si="2"/>
        <v/>
      </c>
      <c r="FE8" s="122" t="str">
        <f t="shared" si="2"/>
        <v/>
      </c>
      <c r="FF8" s="122" t="str">
        <f t="shared" si="2"/>
        <v/>
      </c>
      <c r="FG8" s="122" t="str">
        <f t="shared" si="2"/>
        <v/>
      </c>
      <c r="FH8" s="122" t="str">
        <f t="shared" si="2"/>
        <v/>
      </c>
      <c r="FI8" s="122" t="str">
        <f t="shared" si="2"/>
        <v/>
      </c>
    </row>
    <row r="9" spans="1:165" s="8" customFormat="1" ht="15" customHeight="1">
      <c r="A9" s="8" t="str">
        <f>E9</f>
        <v>BCA_BP6_XDC</v>
      </c>
      <c r="B9" s="24" t="s">
        <v>11</v>
      </c>
      <c r="C9" s="13" t="s">
        <v>12</v>
      </c>
      <c r="D9" s="13" t="s">
        <v>13</v>
      </c>
      <c r="E9" s="14" t="str">
        <f>"BCA_BP6_"&amp;C3</f>
        <v>BCA_BP6_XDC</v>
      </c>
      <c r="F9" s="26">
        <v>-17.849055544820299</v>
      </c>
      <c r="G9" s="26">
        <v>-5.2839465948191302</v>
      </c>
      <c r="H9" s="26">
        <v>-9.7144467573843301</v>
      </c>
      <c r="I9" s="26">
        <v>24.299534320106702</v>
      </c>
      <c r="J9" s="26">
        <v>-8.5479145769169502</v>
      </c>
      <c r="K9" s="26">
        <v>-14.6859807346025</v>
      </c>
      <c r="L9" s="26">
        <v>2.1612316680000099</v>
      </c>
      <c r="M9" s="26">
        <v>44.383968403700003</v>
      </c>
      <c r="N9" s="26">
        <v>30.562664300658898</v>
      </c>
      <c r="O9" s="26">
        <v>62.421883637756302</v>
      </c>
      <c r="P9" s="26">
        <v>14.414041811399599</v>
      </c>
      <c r="Q9" s="26">
        <v>24.135118522067302</v>
      </c>
      <c r="R9" s="26">
        <v>-1.3196958664852201</v>
      </c>
      <c r="S9" s="26">
        <v>37.6235966016609</v>
      </c>
      <c r="T9" s="26">
        <v>74.853061068642702</v>
      </c>
      <c r="U9" s="26">
        <v>-14.2885895845296</v>
      </c>
      <c r="V9" s="26">
        <v>4.5148944737554997</v>
      </c>
      <c r="W9" s="26">
        <v>5.6447475729539898</v>
      </c>
      <c r="X9" s="26">
        <v>29.171057599934901</v>
      </c>
      <c r="Y9" s="26">
        <v>25.042110062114499</v>
      </c>
      <c r="Z9" s="26">
        <v>54.963852428912297</v>
      </c>
      <c r="AA9" s="26">
        <v>-3.3499954391308799</v>
      </c>
      <c r="AB9" s="26">
        <v>34.242971915134</v>
      </c>
      <c r="AC9" s="26">
        <v>5.6396457284569799</v>
      </c>
      <c r="AD9" s="26">
        <v>91.496474633373097</v>
      </c>
      <c r="AE9" s="26">
        <v>20.9525349835572</v>
      </c>
      <c r="AF9" s="26">
        <v>29.815946914883899</v>
      </c>
      <c r="AG9" s="26">
        <v>23.4006922544785</v>
      </c>
      <c r="AH9" s="26">
        <v>28.9481779380822</v>
      </c>
      <c r="AI9" s="26">
        <v>103.117352091002</v>
      </c>
      <c r="AJ9" s="26">
        <v>50.887666265831399</v>
      </c>
      <c r="AK9" s="26">
        <v>0.29023639670336399</v>
      </c>
      <c r="AL9" s="26">
        <v>36.3669612796132</v>
      </c>
      <c r="AM9" s="26">
        <v>37.228436465523103</v>
      </c>
      <c r="AN9" s="26">
        <v>124.773300407671</v>
      </c>
      <c r="AO9" s="26" t="str">
        <f>IF(AND(AO10="",AO11=""),"",SUM(AO10)-SUM(AO11))</f>
        <v/>
      </c>
      <c r="AP9" s="26" t="str">
        <f>IF(AND(AP10="",AP11=""),"",SUM(AP10)-SUM(AP11))</f>
        <v/>
      </c>
      <c r="AQ9" s="26" t="str">
        <f>IF(AND(AQ10="",AQ11=""),"",SUM(AQ10)-SUM(AQ11))</f>
        <v/>
      </c>
      <c r="AR9" s="26" t="str">
        <f>IF(AND(AR10="",AR11=""),"",SUM(AR10)-SUM(AR11))</f>
        <v/>
      </c>
      <c r="AS9" s="26" t="str">
        <f>IF(AND(AS10="",AS11=""),"",SUM(AS10)-SUM(AS11))</f>
        <v/>
      </c>
      <c r="AT9" s="26" t="str">
        <f>IF(AND(AT10="",AT11=""),"",SUM(AT10)-SUM(AT11))</f>
        <v/>
      </c>
      <c r="AU9" s="26" t="str">
        <f>IF(AND(AU10="",AU11=""),"",SUM(AU10)-SUM(AU11))</f>
        <v/>
      </c>
      <c r="AV9" s="26" t="str">
        <f>IF(AND(AV10="",AV11=""),"",SUM(AV10)-SUM(AV11))</f>
        <v/>
      </c>
      <c r="AW9" s="26" t="str">
        <f>IF(AND(AW10="",AW11=""),"",SUM(AW10)-SUM(AW11))</f>
        <v/>
      </c>
      <c r="AX9" s="26" t="str">
        <f>IF(AND(AX10="",AX11=""),"",SUM(AX10)-SUM(AX11))</f>
        <v/>
      </c>
      <c r="AY9" s="26" t="str">
        <f>IF(AND(AY10="",AY11=""),"",SUM(AY10)-SUM(AY11))</f>
        <v/>
      </c>
      <c r="AZ9" s="26" t="str">
        <f>IF(AND(AZ10="",AZ11=""),"",SUM(AZ10)-SUM(AZ11))</f>
        <v/>
      </c>
      <c r="BA9" s="26" t="str">
        <f>IF(AND(BA10="",BA11=""),"",SUM(BA10)-SUM(BA11))</f>
        <v/>
      </c>
      <c r="BB9" s="26" t="str">
        <f>IF(AND(BB10="",BB11=""),"",SUM(BB10)-SUM(BB11))</f>
        <v/>
      </c>
      <c r="BC9" s="26" t="str">
        <f>IF(AND(BC10="",BC11=""),"",SUM(BC10)-SUM(BC11))</f>
        <v/>
      </c>
      <c r="BD9" s="26" t="str">
        <f>IF(AND(BD10="",BD11=""),"",SUM(BD10)-SUM(BD11))</f>
        <v/>
      </c>
      <c r="BE9" s="26" t="str">
        <f>IF(AND(BE10="",BE11=""),"",SUM(BE10)-SUM(BE11))</f>
        <v/>
      </c>
      <c r="BF9" s="26" t="str">
        <f>IF(AND(BF10="",BF11=""),"",SUM(BF10)-SUM(BF11))</f>
        <v/>
      </c>
      <c r="BG9" s="26" t="str">
        <f>IF(AND(BG10="",BG11=""),"",SUM(BG10)-SUM(BG11))</f>
        <v/>
      </c>
      <c r="BH9" s="26" t="str">
        <f>IF(AND(BH10="",BH11=""),"",SUM(BH10)-SUM(BH11))</f>
        <v/>
      </c>
      <c r="BI9" s="26" t="str">
        <f>IF(AND(BI10="",BI11=""),"",SUM(BI10)-SUM(BI11))</f>
        <v/>
      </c>
      <c r="BJ9" s="26" t="str">
        <f>IF(AND(BJ10="",BJ11=""),"",SUM(BJ10)-SUM(BJ11))</f>
        <v/>
      </c>
      <c r="BK9" s="26" t="str">
        <f>IF(AND(BK10="",BK11=""),"",SUM(BK10)-SUM(BK11))</f>
        <v/>
      </c>
      <c r="BL9" s="26" t="str">
        <f>IF(AND(BL10="",BL11=""),"",SUM(BL10)-SUM(BL11))</f>
        <v/>
      </c>
      <c r="BM9" s="26" t="str">
        <f>IF(AND(BM10="",BM11=""),"",SUM(BM10)-SUM(BM11))</f>
        <v/>
      </c>
      <c r="BN9" s="26" t="str">
        <f>IF(AND(BN10="",BN11=""),"",SUM(BN10)-SUM(BN11))</f>
        <v/>
      </c>
      <c r="BO9" s="26" t="str">
        <f>IF(AND(BO10="",BO11=""),"",SUM(BO10)-SUM(BO11))</f>
        <v/>
      </c>
      <c r="BP9" s="26" t="str">
        <f>IF(AND(BP10="",BP11=""),"",SUM(BP10)-SUM(BP11))</f>
        <v/>
      </c>
      <c r="BQ9" s="26" t="str">
        <f>IF(AND(BQ10="",BQ11=""),"",SUM(BQ10)-SUM(BQ11))</f>
        <v/>
      </c>
      <c r="BR9" s="26" t="str">
        <f>IF(AND(BR10="",BR11=""),"",SUM(BR10)-SUM(BR11))</f>
        <v/>
      </c>
      <c r="BS9" s="26" t="str">
        <f t="shared" si="3" ref="BS9:ED9">IF(AND(BS10="",BS11=""),"",SUM(BS10)-SUM(BS11))</f>
        <v/>
      </c>
      <c r="BT9" s="26" t="str">
        <f t="shared" si="3"/>
        <v/>
      </c>
      <c r="BU9" s="26" t="str">
        <f t="shared" si="3"/>
        <v/>
      </c>
      <c r="BV9" s="26" t="str">
        <f t="shared" si="3"/>
        <v/>
      </c>
      <c r="BW9" s="26" t="str">
        <f t="shared" si="3"/>
        <v/>
      </c>
      <c r="BX9" s="26" t="str">
        <f t="shared" si="3"/>
        <v/>
      </c>
      <c r="BY9" s="26" t="str">
        <f t="shared" si="3"/>
        <v/>
      </c>
      <c r="BZ9" s="26" t="str">
        <f t="shared" si="3"/>
        <v/>
      </c>
      <c r="CA9" s="26" t="str">
        <f t="shared" si="3"/>
        <v/>
      </c>
      <c r="CB9" s="26" t="str">
        <f t="shared" si="3"/>
        <v/>
      </c>
      <c r="CC9" s="26" t="str">
        <f t="shared" si="3"/>
        <v/>
      </c>
      <c r="CD9" s="26" t="str">
        <f t="shared" si="3"/>
        <v/>
      </c>
      <c r="CE9" s="26" t="str">
        <f t="shared" si="3"/>
        <v/>
      </c>
      <c r="CF9" s="26" t="str">
        <f t="shared" si="3"/>
        <v/>
      </c>
      <c r="CG9" s="26" t="str">
        <f t="shared" si="3"/>
        <v/>
      </c>
      <c r="CH9" s="26" t="str">
        <f t="shared" si="3"/>
        <v/>
      </c>
      <c r="CI9" s="26" t="str">
        <f t="shared" si="3"/>
        <v/>
      </c>
      <c r="CJ9" s="26" t="str">
        <f t="shared" si="3"/>
        <v/>
      </c>
      <c r="CK9" s="26" t="str">
        <f t="shared" si="3"/>
        <v/>
      </c>
      <c r="CL9" s="26" t="str">
        <f t="shared" si="3"/>
        <v/>
      </c>
      <c r="CM9" s="26" t="str">
        <f t="shared" si="3"/>
        <v/>
      </c>
      <c r="CN9" s="26" t="str">
        <f t="shared" si="3"/>
        <v/>
      </c>
      <c r="CO9" s="26" t="str">
        <f t="shared" si="3"/>
        <v/>
      </c>
      <c r="CP9" s="26" t="str">
        <f t="shared" si="3"/>
        <v/>
      </c>
      <c r="CQ9" s="26" t="str">
        <f t="shared" si="3"/>
        <v/>
      </c>
      <c r="CR9" s="26" t="str">
        <f t="shared" si="3"/>
        <v/>
      </c>
      <c r="CS9" s="26" t="str">
        <f t="shared" si="3"/>
        <v/>
      </c>
      <c r="CT9" s="26" t="str">
        <f t="shared" si="3"/>
        <v/>
      </c>
      <c r="CU9" s="26" t="str">
        <f t="shared" si="3"/>
        <v/>
      </c>
      <c r="CV9" s="26" t="str">
        <f t="shared" si="3"/>
        <v/>
      </c>
      <c r="CW9" s="26" t="str">
        <f t="shared" si="3"/>
        <v/>
      </c>
      <c r="CX9" s="26" t="str">
        <f t="shared" si="3"/>
        <v/>
      </c>
      <c r="CY9" s="26" t="str">
        <f t="shared" si="3"/>
        <v/>
      </c>
      <c r="CZ9" s="26" t="str">
        <f t="shared" si="3"/>
        <v/>
      </c>
      <c r="DA9" s="26" t="str">
        <f t="shared" si="3"/>
        <v/>
      </c>
      <c r="DB9" s="26" t="str">
        <f t="shared" si="3"/>
        <v/>
      </c>
      <c r="DC9" s="26" t="str">
        <f t="shared" si="3"/>
        <v/>
      </c>
      <c r="DD9" s="26" t="str">
        <f t="shared" si="3"/>
        <v/>
      </c>
      <c r="DE9" s="26" t="str">
        <f t="shared" si="3"/>
        <v/>
      </c>
      <c r="DF9" s="26" t="str">
        <f t="shared" si="3"/>
        <v/>
      </c>
      <c r="DG9" s="26" t="str">
        <f t="shared" si="3"/>
        <v/>
      </c>
      <c r="DH9" s="26" t="str">
        <f t="shared" si="3"/>
        <v/>
      </c>
      <c r="DI9" s="26" t="str">
        <f t="shared" si="3"/>
        <v/>
      </c>
      <c r="DJ9" s="26" t="str">
        <f t="shared" si="3"/>
        <v/>
      </c>
      <c r="DK9" s="26" t="str">
        <f t="shared" si="3"/>
        <v/>
      </c>
      <c r="DL9" s="26" t="str">
        <f t="shared" si="3"/>
        <v/>
      </c>
      <c r="DM9" s="26" t="str">
        <f t="shared" si="3"/>
        <v/>
      </c>
      <c r="DN9" s="26" t="str">
        <f t="shared" si="3"/>
        <v/>
      </c>
      <c r="DO9" s="26" t="str">
        <f t="shared" si="3"/>
        <v/>
      </c>
      <c r="DP9" s="26" t="str">
        <f t="shared" si="3"/>
        <v/>
      </c>
      <c r="DQ9" s="26" t="str">
        <f t="shared" si="3"/>
        <v/>
      </c>
      <c r="DR9" s="26" t="str">
        <f t="shared" si="3"/>
        <v/>
      </c>
      <c r="DS9" s="26" t="str">
        <f t="shared" si="3"/>
        <v/>
      </c>
      <c r="DT9" s="26" t="str">
        <f t="shared" si="3"/>
        <v/>
      </c>
      <c r="DU9" s="26" t="str">
        <f t="shared" si="3"/>
        <v/>
      </c>
      <c r="DV9" s="26" t="str">
        <f t="shared" si="3"/>
        <v/>
      </c>
      <c r="DW9" s="26" t="str">
        <f t="shared" si="3"/>
        <v/>
      </c>
      <c r="DX9" s="26" t="str">
        <f t="shared" si="3"/>
        <v/>
      </c>
      <c r="DY9" s="26" t="str">
        <f t="shared" si="3"/>
        <v/>
      </c>
      <c r="DZ9" s="26" t="str">
        <f t="shared" si="3"/>
        <v/>
      </c>
      <c r="EA9" s="26" t="str">
        <f t="shared" si="3"/>
        <v/>
      </c>
      <c r="EB9" s="26" t="str">
        <f t="shared" si="3"/>
        <v/>
      </c>
      <c r="EC9" s="26" t="str">
        <f t="shared" si="3"/>
        <v/>
      </c>
      <c r="ED9" s="26" t="str">
        <f t="shared" si="3"/>
        <v/>
      </c>
      <c r="EE9" s="26" t="str">
        <f t="shared" si="4" ref="EE9:FI9">IF(AND(EE10="",EE11=""),"",SUM(EE10)-SUM(EE11))</f>
        <v/>
      </c>
      <c r="EF9" s="26" t="str">
        <f t="shared" si="4"/>
        <v/>
      </c>
      <c r="EG9" s="26" t="str">
        <f t="shared" si="4"/>
        <v/>
      </c>
      <c r="EH9" s="26" t="str">
        <f t="shared" si="4"/>
        <v/>
      </c>
      <c r="EI9" s="26" t="str">
        <f t="shared" si="4"/>
        <v/>
      </c>
      <c r="EJ9" s="26" t="str">
        <f t="shared" si="4"/>
        <v/>
      </c>
      <c r="EK9" s="26" t="str">
        <f t="shared" si="4"/>
        <v/>
      </c>
      <c r="EL9" s="26" t="str">
        <f t="shared" si="4"/>
        <v/>
      </c>
      <c r="EM9" s="26" t="str">
        <f t="shared" si="4"/>
        <v/>
      </c>
      <c r="EN9" s="26" t="str">
        <f t="shared" si="4"/>
        <v/>
      </c>
      <c r="EO9" s="26" t="str">
        <f t="shared" si="4"/>
        <v/>
      </c>
      <c r="EP9" s="26" t="str">
        <f t="shared" si="4"/>
        <v/>
      </c>
      <c r="EQ9" s="26" t="str">
        <f t="shared" si="4"/>
        <v/>
      </c>
      <c r="ER9" s="26" t="str">
        <f t="shared" si="4"/>
        <v/>
      </c>
      <c r="ES9" s="26" t="str">
        <f t="shared" si="4"/>
        <v/>
      </c>
      <c r="ET9" s="26" t="str">
        <f t="shared" si="4"/>
        <v/>
      </c>
      <c r="EU9" s="26" t="str">
        <f t="shared" si="4"/>
        <v/>
      </c>
      <c r="EV9" s="26" t="str">
        <f t="shared" si="4"/>
        <v/>
      </c>
      <c r="EW9" s="26" t="str">
        <f t="shared" si="4"/>
        <v/>
      </c>
      <c r="EX9" s="26" t="str">
        <f t="shared" si="4"/>
        <v/>
      </c>
      <c r="EY9" s="26" t="str">
        <f t="shared" si="4"/>
        <v/>
      </c>
      <c r="EZ9" s="26" t="str">
        <f t="shared" si="4"/>
        <v/>
      </c>
      <c r="FA9" s="26" t="str">
        <f t="shared" si="4"/>
        <v/>
      </c>
      <c r="FB9" s="26" t="str">
        <f t="shared" si="4"/>
        <v/>
      </c>
      <c r="FC9" s="26" t="str">
        <f t="shared" si="4"/>
        <v/>
      </c>
      <c r="FD9" s="26" t="str">
        <f t="shared" si="4"/>
        <v/>
      </c>
      <c r="FE9" s="26" t="str">
        <f t="shared" si="4"/>
        <v/>
      </c>
      <c r="FF9" s="26" t="str">
        <f t="shared" si="4"/>
        <v/>
      </c>
      <c r="FG9" s="26" t="str">
        <f t="shared" si="4"/>
        <v/>
      </c>
      <c r="FH9" s="26" t="str">
        <f t="shared" si="4"/>
        <v/>
      </c>
      <c r="FI9" s="26" t="str">
        <f t="shared" si="4"/>
        <v/>
      </c>
    </row>
    <row r="10" spans="1:165" s="8" customFormat="1" ht="15" customHeight="1">
      <c r="A10" s="8" t="str">
        <f t="shared" si="5" ref="A10:A73">E10</f>
        <v>BXCA_BP6_XDC</v>
      </c>
      <c r="B10" s="19" t="s">
        <v>14</v>
      </c>
      <c r="C10" s="13" t="s">
        <v>15</v>
      </c>
      <c r="D10" s="13" t="s">
        <v>16</v>
      </c>
      <c r="E10" s="14" t="str">
        <f>"BXCA_BP6_"&amp;C3</f>
        <v>BXCA_BP6_XDC</v>
      </c>
      <c r="F10" s="26">
        <v>29.570610455219601</v>
      </c>
      <c r="G10" s="26">
        <v>40.7152316168958</v>
      </c>
      <c r="H10" s="26">
        <v>36.565494222230598</v>
      </c>
      <c r="I10" s="26">
        <v>72.328418406755006</v>
      </c>
      <c r="J10" s="26">
        <v>179.17975470110099</v>
      </c>
      <c r="K10" s="26">
        <v>35.400777353842699</v>
      </c>
      <c r="L10" s="26">
        <v>53.195235521257104</v>
      </c>
      <c r="M10" s="26">
        <v>91.860858653448304</v>
      </c>
      <c r="N10" s="26">
        <v>95.847602412933497</v>
      </c>
      <c r="O10" s="26">
        <v>276.304473941482</v>
      </c>
      <c r="P10" s="26">
        <v>62.349906398896998</v>
      </c>
      <c r="Q10" s="26">
        <v>84.441325325364602</v>
      </c>
      <c r="R10" s="26">
        <v>61.253431294412202</v>
      </c>
      <c r="S10" s="26">
        <v>116.010989426858</v>
      </c>
      <c r="T10" s="26">
        <v>324.05565244553202</v>
      </c>
      <c r="U10" s="26">
        <v>46.541008998665397</v>
      </c>
      <c r="V10" s="26">
        <v>72.591765446550497</v>
      </c>
      <c r="W10" s="26">
        <v>79.627125391048907</v>
      </c>
      <c r="X10" s="26">
        <v>99.736255820329902</v>
      </c>
      <c r="Y10" s="26">
        <v>298.49615565659502</v>
      </c>
      <c r="Z10" s="26">
        <v>115.547853247945</v>
      </c>
      <c r="AA10" s="26">
        <v>56.264304403683298</v>
      </c>
      <c r="AB10" s="26">
        <v>107.08752174311</v>
      </c>
      <c r="AC10" s="26">
        <v>75.860576714420105</v>
      </c>
      <c r="AD10" s="26">
        <v>354.760256109159</v>
      </c>
      <c r="AE10" s="26">
        <v>84.307328157003397</v>
      </c>
      <c r="AF10" s="26">
        <v>87.971277692527593</v>
      </c>
      <c r="AG10" s="26">
        <v>83.773590441511004</v>
      </c>
      <c r="AH10" s="26">
        <v>81.380164869913202</v>
      </c>
      <c r="AI10" s="26">
        <v>337.432361160955</v>
      </c>
      <c r="AJ10" s="26">
        <v>88.639675947461498</v>
      </c>
      <c r="AK10" s="26">
        <v>99.125853605504503</v>
      </c>
      <c r="AL10" s="26">
        <v>100.106725879555</v>
      </c>
      <c r="AM10" s="26">
        <v>98.426996094988198</v>
      </c>
      <c r="AN10" s="26">
        <v>386.29925152751002</v>
      </c>
      <c r="AO10" s="26" t="str">
        <f>IF(AND(AO13="",AND(AO229="",AO356="")),"",SUM(AO13,AO229,AO356))</f>
        <v/>
      </c>
      <c r="AP10" s="26" t="str">
        <f>IF(AND(AP13="",AND(AP229="",AP356="")),"",SUM(AP13,AP229,AP356))</f>
        <v/>
      </c>
      <c r="AQ10" s="26" t="str">
        <f>IF(AND(AQ13="",AND(AQ229="",AQ356="")),"",SUM(AQ13,AQ229,AQ356))</f>
        <v/>
      </c>
      <c r="AR10" s="26" t="str">
        <f>IF(AND(AR13="",AND(AR229="",AR356="")),"",SUM(AR13,AR229,AR356))</f>
        <v/>
      </c>
      <c r="AS10" s="26" t="str">
        <f>IF(AND(AS13="",AND(AS229="",AS356="")),"",SUM(AS13,AS229,AS356))</f>
        <v/>
      </c>
      <c r="AT10" s="26" t="str">
        <f>IF(AND(AT13="",AND(AT229="",AT356="")),"",SUM(AT13,AT229,AT356))</f>
        <v/>
      </c>
      <c r="AU10" s="26" t="str">
        <f>IF(AND(AU13="",AND(AU229="",AU356="")),"",SUM(AU13,AU229,AU356))</f>
        <v/>
      </c>
      <c r="AV10" s="26" t="str">
        <f>IF(AND(AV13="",AND(AV229="",AV356="")),"",SUM(AV13,AV229,AV356))</f>
        <v/>
      </c>
      <c r="AW10" s="26" t="str">
        <f>IF(AND(AW13="",AND(AW229="",AW356="")),"",SUM(AW13,AW229,AW356))</f>
        <v/>
      </c>
      <c r="AX10" s="26" t="str">
        <f>IF(AND(AX13="",AND(AX229="",AX356="")),"",SUM(AX13,AX229,AX356))</f>
        <v/>
      </c>
      <c r="AY10" s="26" t="str">
        <f>IF(AND(AY13="",AND(AY229="",AY356="")),"",SUM(AY13,AY229,AY356))</f>
        <v/>
      </c>
      <c r="AZ10" s="26" t="str">
        <f>IF(AND(AZ13="",AND(AZ229="",AZ356="")),"",SUM(AZ13,AZ229,AZ356))</f>
        <v/>
      </c>
      <c r="BA10" s="26" t="str">
        <f>IF(AND(BA13="",AND(BA229="",BA356="")),"",SUM(BA13,BA229,BA356))</f>
        <v/>
      </c>
      <c r="BB10" s="26" t="str">
        <f>IF(AND(BB13="",AND(BB229="",BB356="")),"",SUM(BB13,BB229,BB356))</f>
        <v/>
      </c>
      <c r="BC10" s="26" t="str">
        <f>IF(AND(BC13="",AND(BC229="",BC356="")),"",SUM(BC13,BC229,BC356))</f>
        <v/>
      </c>
      <c r="BD10" s="26" t="str">
        <f>IF(AND(BD13="",AND(BD229="",BD356="")),"",SUM(BD13,BD229,BD356))</f>
        <v/>
      </c>
      <c r="BE10" s="26" t="str">
        <f>IF(AND(BE13="",AND(BE229="",BE356="")),"",SUM(BE13,BE229,BE356))</f>
        <v/>
      </c>
      <c r="BF10" s="26" t="str">
        <f>IF(AND(BF13="",AND(BF229="",BF356="")),"",SUM(BF13,BF229,BF356))</f>
        <v/>
      </c>
      <c r="BG10" s="26" t="str">
        <f>IF(AND(BG13="",AND(BG229="",BG356="")),"",SUM(BG13,BG229,BG356))</f>
        <v/>
      </c>
      <c r="BH10" s="26" t="str">
        <f>IF(AND(BH13="",AND(BH229="",BH356="")),"",SUM(BH13,BH229,BH356))</f>
        <v/>
      </c>
      <c r="BI10" s="26" t="str">
        <f>IF(AND(BI13="",AND(BI229="",BI356="")),"",SUM(BI13,BI229,BI356))</f>
        <v/>
      </c>
      <c r="BJ10" s="26" t="str">
        <f>IF(AND(BJ13="",AND(BJ229="",BJ356="")),"",SUM(BJ13,BJ229,BJ356))</f>
        <v/>
      </c>
      <c r="BK10" s="26" t="str">
        <f>IF(AND(BK13="",AND(BK229="",BK356="")),"",SUM(BK13,BK229,BK356))</f>
        <v/>
      </c>
      <c r="BL10" s="26" t="str">
        <f>IF(AND(BL13="",AND(BL229="",BL356="")),"",SUM(BL13,BL229,BL356))</f>
        <v/>
      </c>
      <c r="BM10" s="26" t="str">
        <f>IF(AND(BM13="",AND(BM229="",BM356="")),"",SUM(BM13,BM229,BM356))</f>
        <v/>
      </c>
      <c r="BN10" s="26" t="str">
        <f>IF(AND(BN13="",AND(BN229="",BN356="")),"",SUM(BN13,BN229,BN356))</f>
        <v/>
      </c>
      <c r="BO10" s="26" t="str">
        <f>IF(AND(BO13="",AND(BO229="",BO356="")),"",SUM(BO13,BO229,BO356))</f>
        <v/>
      </c>
      <c r="BP10" s="26" t="str">
        <f>IF(AND(BP13="",AND(BP229="",BP356="")),"",SUM(BP13,BP229,BP356))</f>
        <v/>
      </c>
      <c r="BQ10" s="26" t="str">
        <f>IF(AND(BQ13="",AND(BQ229="",BQ356="")),"",SUM(BQ13,BQ229,BQ356))</f>
        <v/>
      </c>
      <c r="BR10" s="26" t="str">
        <f>IF(AND(BR13="",AND(BR229="",BR356="")),"",SUM(BR13,BR229,BR356))</f>
        <v/>
      </c>
      <c r="BS10" s="26" t="str">
        <f t="shared" si="6" ref="BS10:ED10">IF(AND(BS13="",AND(BS229="",BS356="")),"",SUM(BS13,BS229,BS356))</f>
        <v/>
      </c>
      <c r="BT10" s="26" t="str">
        <f t="shared" si="6"/>
        <v/>
      </c>
      <c r="BU10" s="26" t="str">
        <f t="shared" si="6"/>
        <v/>
      </c>
      <c r="BV10" s="26" t="str">
        <f t="shared" si="6"/>
        <v/>
      </c>
      <c r="BW10" s="26" t="str">
        <f t="shared" si="6"/>
        <v/>
      </c>
      <c r="BX10" s="26" t="str">
        <f t="shared" si="6"/>
        <v/>
      </c>
      <c r="BY10" s="26" t="str">
        <f t="shared" si="6"/>
        <v/>
      </c>
      <c r="BZ10" s="26" t="str">
        <f t="shared" si="6"/>
        <v/>
      </c>
      <c r="CA10" s="26" t="str">
        <f t="shared" si="6"/>
        <v/>
      </c>
      <c r="CB10" s="26" t="str">
        <f t="shared" si="6"/>
        <v/>
      </c>
      <c r="CC10" s="26" t="str">
        <f t="shared" si="6"/>
        <v/>
      </c>
      <c r="CD10" s="26" t="str">
        <f t="shared" si="6"/>
        <v/>
      </c>
      <c r="CE10" s="26" t="str">
        <f t="shared" si="6"/>
        <v/>
      </c>
      <c r="CF10" s="26" t="str">
        <f t="shared" si="6"/>
        <v/>
      </c>
      <c r="CG10" s="26" t="str">
        <f t="shared" si="6"/>
        <v/>
      </c>
      <c r="CH10" s="26" t="str">
        <f t="shared" si="6"/>
        <v/>
      </c>
      <c r="CI10" s="26" t="str">
        <f t="shared" si="6"/>
        <v/>
      </c>
      <c r="CJ10" s="26" t="str">
        <f t="shared" si="6"/>
        <v/>
      </c>
      <c r="CK10" s="26" t="str">
        <f t="shared" si="6"/>
        <v/>
      </c>
      <c r="CL10" s="26" t="str">
        <f t="shared" si="6"/>
        <v/>
      </c>
      <c r="CM10" s="26" t="str">
        <f t="shared" si="6"/>
        <v/>
      </c>
      <c r="CN10" s="26" t="str">
        <f t="shared" si="6"/>
        <v/>
      </c>
      <c r="CO10" s="26" t="str">
        <f t="shared" si="6"/>
        <v/>
      </c>
      <c r="CP10" s="26" t="str">
        <f t="shared" si="6"/>
        <v/>
      </c>
      <c r="CQ10" s="26" t="str">
        <f t="shared" si="6"/>
        <v/>
      </c>
      <c r="CR10" s="26" t="str">
        <f t="shared" si="6"/>
        <v/>
      </c>
      <c r="CS10" s="26" t="str">
        <f t="shared" si="6"/>
        <v/>
      </c>
      <c r="CT10" s="26" t="str">
        <f t="shared" si="6"/>
        <v/>
      </c>
      <c r="CU10" s="26" t="str">
        <f t="shared" si="6"/>
        <v/>
      </c>
      <c r="CV10" s="26" t="str">
        <f t="shared" si="6"/>
        <v/>
      </c>
      <c r="CW10" s="26" t="str">
        <f t="shared" si="6"/>
        <v/>
      </c>
      <c r="CX10" s="26" t="str">
        <f t="shared" si="6"/>
        <v/>
      </c>
      <c r="CY10" s="26" t="str">
        <f t="shared" si="6"/>
        <v/>
      </c>
      <c r="CZ10" s="26" t="str">
        <f t="shared" si="6"/>
        <v/>
      </c>
      <c r="DA10" s="26" t="str">
        <f t="shared" si="6"/>
        <v/>
      </c>
      <c r="DB10" s="26" t="str">
        <f t="shared" si="6"/>
        <v/>
      </c>
      <c r="DC10" s="26" t="str">
        <f t="shared" si="6"/>
        <v/>
      </c>
      <c r="DD10" s="26" t="str">
        <f t="shared" si="6"/>
        <v/>
      </c>
      <c r="DE10" s="26" t="str">
        <f t="shared" si="6"/>
        <v/>
      </c>
      <c r="DF10" s="26" t="str">
        <f t="shared" si="6"/>
        <v/>
      </c>
      <c r="DG10" s="26" t="str">
        <f t="shared" si="6"/>
        <v/>
      </c>
      <c r="DH10" s="26" t="str">
        <f t="shared" si="6"/>
        <v/>
      </c>
      <c r="DI10" s="26" t="str">
        <f t="shared" si="6"/>
        <v/>
      </c>
      <c r="DJ10" s="26" t="str">
        <f t="shared" si="6"/>
        <v/>
      </c>
      <c r="DK10" s="26" t="str">
        <f t="shared" si="6"/>
        <v/>
      </c>
      <c r="DL10" s="26" t="str">
        <f t="shared" si="6"/>
        <v/>
      </c>
      <c r="DM10" s="26" t="str">
        <f t="shared" si="6"/>
        <v/>
      </c>
      <c r="DN10" s="26" t="str">
        <f t="shared" si="6"/>
        <v/>
      </c>
      <c r="DO10" s="26" t="str">
        <f t="shared" si="6"/>
        <v/>
      </c>
      <c r="DP10" s="26" t="str">
        <f t="shared" si="6"/>
        <v/>
      </c>
      <c r="DQ10" s="26" t="str">
        <f t="shared" si="6"/>
        <v/>
      </c>
      <c r="DR10" s="26" t="str">
        <f t="shared" si="6"/>
        <v/>
      </c>
      <c r="DS10" s="26" t="str">
        <f t="shared" si="6"/>
        <v/>
      </c>
      <c r="DT10" s="26" t="str">
        <f t="shared" si="6"/>
        <v/>
      </c>
      <c r="DU10" s="26" t="str">
        <f t="shared" si="6"/>
        <v/>
      </c>
      <c r="DV10" s="26" t="str">
        <f t="shared" si="6"/>
        <v/>
      </c>
      <c r="DW10" s="26" t="str">
        <f t="shared" si="6"/>
        <v/>
      </c>
      <c r="DX10" s="26" t="str">
        <f t="shared" si="6"/>
        <v/>
      </c>
      <c r="DY10" s="26" t="str">
        <f t="shared" si="6"/>
        <v/>
      </c>
      <c r="DZ10" s="26" t="str">
        <f t="shared" si="6"/>
        <v/>
      </c>
      <c r="EA10" s="26" t="str">
        <f t="shared" si="6"/>
        <v/>
      </c>
      <c r="EB10" s="26" t="str">
        <f t="shared" si="6"/>
        <v/>
      </c>
      <c r="EC10" s="26" t="str">
        <f t="shared" si="6"/>
        <v/>
      </c>
      <c r="ED10" s="26" t="str">
        <f t="shared" si="6"/>
        <v/>
      </c>
      <c r="EE10" s="26" t="str">
        <f t="shared" si="7" ref="EE10:FI10">IF(AND(EE13="",AND(EE229="",EE356="")),"",SUM(EE13,EE229,EE356))</f>
        <v/>
      </c>
      <c r="EF10" s="26" t="str">
        <f t="shared" si="7"/>
        <v/>
      </c>
      <c r="EG10" s="26" t="str">
        <f t="shared" si="7"/>
        <v/>
      </c>
      <c r="EH10" s="26" t="str">
        <f t="shared" si="7"/>
        <v/>
      </c>
      <c r="EI10" s="26" t="str">
        <f t="shared" si="7"/>
        <v/>
      </c>
      <c r="EJ10" s="26" t="str">
        <f t="shared" si="7"/>
        <v/>
      </c>
      <c r="EK10" s="26" t="str">
        <f t="shared" si="7"/>
        <v/>
      </c>
      <c r="EL10" s="26" t="str">
        <f t="shared" si="7"/>
        <v/>
      </c>
      <c r="EM10" s="26" t="str">
        <f t="shared" si="7"/>
        <v/>
      </c>
      <c r="EN10" s="26" t="str">
        <f t="shared" si="7"/>
        <v/>
      </c>
      <c r="EO10" s="26" t="str">
        <f t="shared" si="7"/>
        <v/>
      </c>
      <c r="EP10" s="26" t="str">
        <f t="shared" si="7"/>
        <v/>
      </c>
      <c r="EQ10" s="26" t="str">
        <f t="shared" si="7"/>
        <v/>
      </c>
      <c r="ER10" s="26" t="str">
        <f t="shared" si="7"/>
        <v/>
      </c>
      <c r="ES10" s="26" t="str">
        <f t="shared" si="7"/>
        <v/>
      </c>
      <c r="ET10" s="26" t="str">
        <f t="shared" si="7"/>
        <v/>
      </c>
      <c r="EU10" s="26" t="str">
        <f t="shared" si="7"/>
        <v/>
      </c>
      <c r="EV10" s="26" t="str">
        <f t="shared" si="7"/>
        <v/>
      </c>
      <c r="EW10" s="26" t="str">
        <f t="shared" si="7"/>
        <v/>
      </c>
      <c r="EX10" s="26" t="str">
        <f t="shared" si="7"/>
        <v/>
      </c>
      <c r="EY10" s="26" t="str">
        <f t="shared" si="7"/>
        <v/>
      </c>
      <c r="EZ10" s="26" t="str">
        <f t="shared" si="7"/>
        <v/>
      </c>
      <c r="FA10" s="26" t="str">
        <f t="shared" si="7"/>
        <v/>
      </c>
      <c r="FB10" s="26" t="str">
        <f t="shared" si="7"/>
        <v/>
      </c>
      <c r="FC10" s="26" t="str">
        <f t="shared" si="7"/>
        <v/>
      </c>
      <c r="FD10" s="26" t="str">
        <f t="shared" si="7"/>
        <v/>
      </c>
      <c r="FE10" s="26" t="str">
        <f t="shared" si="7"/>
        <v/>
      </c>
      <c r="FF10" s="26" t="str">
        <f t="shared" si="7"/>
        <v/>
      </c>
      <c r="FG10" s="26" t="str">
        <f t="shared" si="7"/>
        <v/>
      </c>
      <c r="FH10" s="26" t="str">
        <f t="shared" si="7"/>
        <v/>
      </c>
      <c r="FI10" s="26" t="str">
        <f t="shared" si="7"/>
        <v/>
      </c>
    </row>
    <row r="11" spans="1:165" s="8" customFormat="1" ht="15" customHeight="1">
      <c r="A11" s="8" t="str">
        <f t="shared" si="5"/>
        <v>BMCA_BP6_XDC</v>
      </c>
      <c r="B11" s="19" t="s">
        <v>17</v>
      </c>
      <c r="C11" s="13" t="s">
        <v>18</v>
      </c>
      <c r="D11" s="13" t="s">
        <v>19</v>
      </c>
      <c r="E11" s="14" t="str">
        <f>"BMCA_BP6_"&amp;C3</f>
        <v>BMCA_BP6_XDC</v>
      </c>
      <c r="F11" s="26">
        <v>47.419666000040003</v>
      </c>
      <c r="G11" s="26">
        <v>45.999178211714998</v>
      </c>
      <c r="H11" s="26">
        <v>46.279940979614999</v>
      </c>
      <c r="I11" s="26">
        <v>48.028884086648297</v>
      </c>
      <c r="J11" s="26">
        <v>187.727669278018</v>
      </c>
      <c r="K11" s="26">
        <v>50.086758088445201</v>
      </c>
      <c r="L11" s="26">
        <v>51.034003853257097</v>
      </c>
      <c r="M11" s="26">
        <v>47.476890249748301</v>
      </c>
      <c r="N11" s="26">
        <v>65.284938112274602</v>
      </c>
      <c r="O11" s="26">
        <v>213.88259030372501</v>
      </c>
      <c r="P11" s="26">
        <v>47.935864587497399</v>
      </c>
      <c r="Q11" s="26">
        <v>60.3062068032973</v>
      </c>
      <c r="R11" s="26">
        <v>62.5731271608974</v>
      </c>
      <c r="S11" s="26">
        <v>78.387392825197296</v>
      </c>
      <c r="T11" s="26">
        <v>249.20259137688899</v>
      </c>
      <c r="U11" s="26">
        <v>60.829598583195001</v>
      </c>
      <c r="V11" s="26">
        <v>68.076870972795007</v>
      </c>
      <c r="W11" s="26">
        <v>73.982377818094903</v>
      </c>
      <c r="X11" s="26">
        <v>70.565198220395004</v>
      </c>
      <c r="Y11" s="26">
        <v>273.45404559448002</v>
      </c>
      <c r="Z11" s="26">
        <v>60.584000819033101</v>
      </c>
      <c r="AA11" s="26">
        <v>59.614299842814198</v>
      </c>
      <c r="AB11" s="26">
        <v>72.844549827976095</v>
      </c>
      <c r="AC11" s="26">
        <v>70.220930985963193</v>
      </c>
      <c r="AD11" s="26">
        <v>263.263781475786</v>
      </c>
      <c r="AE11" s="26">
        <v>63.354793173446197</v>
      </c>
      <c r="AF11" s="26">
        <v>58.155330777643599</v>
      </c>
      <c r="AG11" s="26">
        <v>60.372898187032398</v>
      </c>
      <c r="AH11" s="26">
        <v>52.431986931830998</v>
      </c>
      <c r="AI11" s="26">
        <v>234.31500906995299</v>
      </c>
      <c r="AJ11" s="26">
        <v>37.752009681630199</v>
      </c>
      <c r="AK11" s="26">
        <v>98.835617208801096</v>
      </c>
      <c r="AL11" s="26">
        <v>63.739764599942198</v>
      </c>
      <c r="AM11" s="26">
        <v>61.198559629465102</v>
      </c>
      <c r="AN11" s="26">
        <v>261.52595111983902</v>
      </c>
      <c r="AO11" s="26" t="str">
        <f>IF(AND(AO14="",AND(AO230="",AO357="")),"",SUM(AO14,AO230,AO357))</f>
        <v/>
      </c>
      <c r="AP11" s="26" t="str">
        <f>IF(AND(AP14="",AND(AP230="",AP357="")),"",SUM(AP14,AP230,AP357))</f>
        <v/>
      </c>
      <c r="AQ11" s="26" t="str">
        <f>IF(AND(AQ14="",AND(AQ230="",AQ357="")),"",SUM(AQ14,AQ230,AQ357))</f>
        <v/>
      </c>
      <c r="AR11" s="26" t="str">
        <f>IF(AND(AR14="",AND(AR230="",AR357="")),"",SUM(AR14,AR230,AR357))</f>
        <v/>
      </c>
      <c r="AS11" s="26" t="str">
        <f>IF(AND(AS14="",AND(AS230="",AS357="")),"",SUM(AS14,AS230,AS357))</f>
        <v/>
      </c>
      <c r="AT11" s="26" t="str">
        <f>IF(AND(AT14="",AND(AT230="",AT357="")),"",SUM(AT14,AT230,AT357))</f>
        <v/>
      </c>
      <c r="AU11" s="26" t="str">
        <f>IF(AND(AU14="",AND(AU230="",AU357="")),"",SUM(AU14,AU230,AU357))</f>
        <v/>
      </c>
      <c r="AV11" s="26" t="str">
        <f>IF(AND(AV14="",AND(AV230="",AV357="")),"",SUM(AV14,AV230,AV357))</f>
        <v/>
      </c>
      <c r="AW11" s="26" t="str">
        <f>IF(AND(AW14="",AND(AW230="",AW357="")),"",SUM(AW14,AW230,AW357))</f>
        <v/>
      </c>
      <c r="AX11" s="26" t="str">
        <f>IF(AND(AX14="",AND(AX230="",AX357="")),"",SUM(AX14,AX230,AX357))</f>
        <v/>
      </c>
      <c r="AY11" s="26" t="str">
        <f>IF(AND(AY14="",AND(AY230="",AY357="")),"",SUM(AY14,AY230,AY357))</f>
        <v/>
      </c>
      <c r="AZ11" s="26" t="str">
        <f>IF(AND(AZ14="",AND(AZ230="",AZ357="")),"",SUM(AZ14,AZ230,AZ357))</f>
        <v/>
      </c>
      <c r="BA11" s="26" t="str">
        <f>IF(AND(BA14="",AND(BA230="",BA357="")),"",SUM(BA14,BA230,BA357))</f>
        <v/>
      </c>
      <c r="BB11" s="26" t="str">
        <f>IF(AND(BB14="",AND(BB230="",BB357="")),"",SUM(BB14,BB230,BB357))</f>
        <v/>
      </c>
      <c r="BC11" s="26" t="str">
        <f>IF(AND(BC14="",AND(BC230="",BC357="")),"",SUM(BC14,BC230,BC357))</f>
        <v/>
      </c>
      <c r="BD11" s="26" t="str">
        <f>IF(AND(BD14="",AND(BD230="",BD357="")),"",SUM(BD14,BD230,BD357))</f>
        <v/>
      </c>
      <c r="BE11" s="26" t="str">
        <f>IF(AND(BE14="",AND(BE230="",BE357="")),"",SUM(BE14,BE230,BE357))</f>
        <v/>
      </c>
      <c r="BF11" s="26" t="str">
        <f>IF(AND(BF14="",AND(BF230="",BF357="")),"",SUM(BF14,BF230,BF357))</f>
        <v/>
      </c>
      <c r="BG11" s="26" t="str">
        <f>IF(AND(BG14="",AND(BG230="",BG357="")),"",SUM(BG14,BG230,BG357))</f>
        <v/>
      </c>
      <c r="BH11" s="26" t="str">
        <f>IF(AND(BH14="",AND(BH230="",BH357="")),"",SUM(BH14,BH230,BH357))</f>
        <v/>
      </c>
      <c r="BI11" s="26" t="str">
        <f>IF(AND(BI14="",AND(BI230="",BI357="")),"",SUM(BI14,BI230,BI357))</f>
        <v/>
      </c>
      <c r="BJ11" s="26" t="str">
        <f>IF(AND(BJ14="",AND(BJ230="",BJ357="")),"",SUM(BJ14,BJ230,BJ357))</f>
        <v/>
      </c>
      <c r="BK11" s="26" t="str">
        <f>IF(AND(BK14="",AND(BK230="",BK357="")),"",SUM(BK14,BK230,BK357))</f>
        <v/>
      </c>
      <c r="BL11" s="26" t="str">
        <f>IF(AND(BL14="",AND(BL230="",BL357="")),"",SUM(BL14,BL230,BL357))</f>
        <v/>
      </c>
      <c r="BM11" s="26" t="str">
        <f>IF(AND(BM14="",AND(BM230="",BM357="")),"",SUM(BM14,BM230,BM357))</f>
        <v/>
      </c>
      <c r="BN11" s="26" t="str">
        <f>IF(AND(BN14="",AND(BN230="",BN357="")),"",SUM(BN14,BN230,BN357))</f>
        <v/>
      </c>
      <c r="BO11" s="26" t="str">
        <f>IF(AND(BO14="",AND(BO230="",BO357="")),"",SUM(BO14,BO230,BO357))</f>
        <v/>
      </c>
      <c r="BP11" s="26" t="str">
        <f>IF(AND(BP14="",AND(BP230="",BP357="")),"",SUM(BP14,BP230,BP357))</f>
        <v/>
      </c>
      <c r="BQ11" s="26" t="str">
        <f>IF(AND(BQ14="",AND(BQ230="",BQ357="")),"",SUM(BQ14,BQ230,BQ357))</f>
        <v/>
      </c>
      <c r="BR11" s="26" t="str">
        <f>IF(AND(BR14="",AND(BR230="",BR357="")),"",SUM(BR14,BR230,BR357))</f>
        <v/>
      </c>
      <c r="BS11" s="26" t="str">
        <f t="shared" si="8" ref="BS11:ED11">IF(AND(BS14="",AND(BS230="",BS357="")),"",SUM(BS14,BS230,BS357))</f>
        <v/>
      </c>
      <c r="BT11" s="26" t="str">
        <f t="shared" si="8"/>
        <v/>
      </c>
      <c r="BU11" s="26" t="str">
        <f t="shared" si="8"/>
        <v/>
      </c>
      <c r="BV11" s="26" t="str">
        <f t="shared" si="8"/>
        <v/>
      </c>
      <c r="BW11" s="26" t="str">
        <f t="shared" si="8"/>
        <v/>
      </c>
      <c r="BX11" s="26" t="str">
        <f t="shared" si="8"/>
        <v/>
      </c>
      <c r="BY11" s="26" t="str">
        <f t="shared" si="8"/>
        <v/>
      </c>
      <c r="BZ11" s="26" t="str">
        <f t="shared" si="8"/>
        <v/>
      </c>
      <c r="CA11" s="26" t="str">
        <f t="shared" si="8"/>
        <v/>
      </c>
      <c r="CB11" s="26" t="str">
        <f t="shared" si="8"/>
        <v/>
      </c>
      <c r="CC11" s="26" t="str">
        <f t="shared" si="8"/>
        <v/>
      </c>
      <c r="CD11" s="26" t="str">
        <f t="shared" si="8"/>
        <v/>
      </c>
      <c r="CE11" s="26" t="str">
        <f t="shared" si="8"/>
        <v/>
      </c>
      <c r="CF11" s="26" t="str">
        <f t="shared" si="8"/>
        <v/>
      </c>
      <c r="CG11" s="26" t="str">
        <f t="shared" si="8"/>
        <v/>
      </c>
      <c r="CH11" s="26" t="str">
        <f t="shared" si="8"/>
        <v/>
      </c>
      <c r="CI11" s="26" t="str">
        <f t="shared" si="8"/>
        <v/>
      </c>
      <c r="CJ11" s="26" t="str">
        <f t="shared" si="8"/>
        <v/>
      </c>
      <c r="CK11" s="26" t="str">
        <f t="shared" si="8"/>
        <v/>
      </c>
      <c r="CL11" s="26" t="str">
        <f t="shared" si="8"/>
        <v/>
      </c>
      <c r="CM11" s="26" t="str">
        <f t="shared" si="8"/>
        <v/>
      </c>
      <c r="CN11" s="26" t="str">
        <f t="shared" si="8"/>
        <v/>
      </c>
      <c r="CO11" s="26" t="str">
        <f t="shared" si="8"/>
        <v/>
      </c>
      <c r="CP11" s="26" t="str">
        <f t="shared" si="8"/>
        <v/>
      </c>
      <c r="CQ11" s="26" t="str">
        <f t="shared" si="8"/>
        <v/>
      </c>
      <c r="CR11" s="26" t="str">
        <f t="shared" si="8"/>
        <v/>
      </c>
      <c r="CS11" s="26" t="str">
        <f t="shared" si="8"/>
        <v/>
      </c>
      <c r="CT11" s="26" t="str">
        <f t="shared" si="8"/>
        <v/>
      </c>
      <c r="CU11" s="26" t="str">
        <f t="shared" si="8"/>
        <v/>
      </c>
      <c r="CV11" s="26" t="str">
        <f t="shared" si="8"/>
        <v/>
      </c>
      <c r="CW11" s="26" t="str">
        <f t="shared" si="8"/>
        <v/>
      </c>
      <c r="CX11" s="26" t="str">
        <f t="shared" si="8"/>
        <v/>
      </c>
      <c r="CY11" s="26" t="str">
        <f t="shared" si="8"/>
        <v/>
      </c>
      <c r="CZ11" s="26" t="str">
        <f t="shared" si="8"/>
        <v/>
      </c>
      <c r="DA11" s="26" t="str">
        <f t="shared" si="8"/>
        <v/>
      </c>
      <c r="DB11" s="26" t="str">
        <f t="shared" si="8"/>
        <v/>
      </c>
      <c r="DC11" s="26" t="str">
        <f t="shared" si="8"/>
        <v/>
      </c>
      <c r="DD11" s="26" t="str">
        <f t="shared" si="8"/>
        <v/>
      </c>
      <c r="DE11" s="26" t="str">
        <f t="shared" si="8"/>
        <v/>
      </c>
      <c r="DF11" s="26" t="str">
        <f t="shared" si="8"/>
        <v/>
      </c>
      <c r="DG11" s="26" t="str">
        <f t="shared" si="8"/>
        <v/>
      </c>
      <c r="DH11" s="26" t="str">
        <f t="shared" si="8"/>
        <v/>
      </c>
      <c r="DI11" s="26" t="str">
        <f t="shared" si="8"/>
        <v/>
      </c>
      <c r="DJ11" s="26" t="str">
        <f t="shared" si="8"/>
        <v/>
      </c>
      <c r="DK11" s="26" t="str">
        <f t="shared" si="8"/>
        <v/>
      </c>
      <c r="DL11" s="26" t="str">
        <f t="shared" si="8"/>
        <v/>
      </c>
      <c r="DM11" s="26" t="str">
        <f t="shared" si="8"/>
        <v/>
      </c>
      <c r="DN11" s="26" t="str">
        <f t="shared" si="8"/>
        <v/>
      </c>
      <c r="DO11" s="26" t="str">
        <f t="shared" si="8"/>
        <v/>
      </c>
      <c r="DP11" s="26" t="str">
        <f t="shared" si="8"/>
        <v/>
      </c>
      <c r="DQ11" s="26" t="str">
        <f t="shared" si="8"/>
        <v/>
      </c>
      <c r="DR11" s="26" t="str">
        <f t="shared" si="8"/>
        <v/>
      </c>
      <c r="DS11" s="26" t="str">
        <f t="shared" si="8"/>
        <v/>
      </c>
      <c r="DT11" s="26" t="str">
        <f t="shared" si="8"/>
        <v/>
      </c>
      <c r="DU11" s="26" t="str">
        <f t="shared" si="8"/>
        <v/>
      </c>
      <c r="DV11" s="26" t="str">
        <f t="shared" si="8"/>
        <v/>
      </c>
      <c r="DW11" s="26" t="str">
        <f t="shared" si="8"/>
        <v/>
      </c>
      <c r="DX11" s="26" t="str">
        <f t="shared" si="8"/>
        <v/>
      </c>
      <c r="DY11" s="26" t="str">
        <f t="shared" si="8"/>
        <v/>
      </c>
      <c r="DZ11" s="26" t="str">
        <f t="shared" si="8"/>
        <v/>
      </c>
      <c r="EA11" s="26" t="str">
        <f t="shared" si="8"/>
        <v/>
      </c>
      <c r="EB11" s="26" t="str">
        <f t="shared" si="8"/>
        <v/>
      </c>
      <c r="EC11" s="26" t="str">
        <f t="shared" si="8"/>
        <v/>
      </c>
      <c r="ED11" s="26" t="str">
        <f t="shared" si="8"/>
        <v/>
      </c>
      <c r="EE11" s="26" t="str">
        <f t="shared" si="9" ref="EE11:FI11">IF(AND(EE14="",AND(EE230="",EE357="")),"",SUM(EE14,EE230,EE357))</f>
        <v/>
      </c>
      <c r="EF11" s="26" t="str">
        <f t="shared" si="9"/>
        <v/>
      </c>
      <c r="EG11" s="26" t="str">
        <f t="shared" si="9"/>
        <v/>
      </c>
      <c r="EH11" s="26" t="str">
        <f t="shared" si="9"/>
        <v/>
      </c>
      <c r="EI11" s="26" t="str">
        <f t="shared" si="9"/>
        <v/>
      </c>
      <c r="EJ11" s="26" t="str">
        <f t="shared" si="9"/>
        <v/>
      </c>
      <c r="EK11" s="26" t="str">
        <f t="shared" si="9"/>
        <v/>
      </c>
      <c r="EL11" s="26" t="str">
        <f t="shared" si="9"/>
        <v/>
      </c>
      <c r="EM11" s="26" t="str">
        <f t="shared" si="9"/>
        <v/>
      </c>
      <c r="EN11" s="26" t="str">
        <f t="shared" si="9"/>
        <v/>
      </c>
      <c r="EO11" s="26" t="str">
        <f t="shared" si="9"/>
        <v/>
      </c>
      <c r="EP11" s="26" t="str">
        <f t="shared" si="9"/>
        <v/>
      </c>
      <c r="EQ11" s="26" t="str">
        <f t="shared" si="9"/>
        <v/>
      </c>
      <c r="ER11" s="26" t="str">
        <f t="shared" si="9"/>
        <v/>
      </c>
      <c r="ES11" s="26" t="str">
        <f t="shared" si="9"/>
        <v/>
      </c>
      <c r="ET11" s="26" t="str">
        <f t="shared" si="9"/>
        <v/>
      </c>
      <c r="EU11" s="26" t="str">
        <f t="shared" si="9"/>
        <v/>
      </c>
      <c r="EV11" s="26" t="str">
        <f t="shared" si="9"/>
        <v/>
      </c>
      <c r="EW11" s="26" t="str">
        <f t="shared" si="9"/>
        <v/>
      </c>
      <c r="EX11" s="26" t="str">
        <f t="shared" si="9"/>
        <v/>
      </c>
      <c r="EY11" s="26" t="str">
        <f t="shared" si="9"/>
        <v/>
      </c>
      <c r="EZ11" s="26" t="str">
        <f t="shared" si="9"/>
        <v/>
      </c>
      <c r="FA11" s="26" t="str">
        <f t="shared" si="9"/>
        <v/>
      </c>
      <c r="FB11" s="26" t="str">
        <f t="shared" si="9"/>
        <v/>
      </c>
      <c r="FC11" s="26" t="str">
        <f t="shared" si="9"/>
        <v/>
      </c>
      <c r="FD11" s="26" t="str">
        <f t="shared" si="9"/>
        <v/>
      </c>
      <c r="FE11" s="26" t="str">
        <f t="shared" si="9"/>
        <v/>
      </c>
      <c r="FF11" s="26" t="str">
        <f t="shared" si="9"/>
        <v/>
      </c>
      <c r="FG11" s="26" t="str">
        <f t="shared" si="9"/>
        <v/>
      </c>
      <c r="FH11" s="26" t="str">
        <f t="shared" si="9"/>
        <v/>
      </c>
      <c r="FI11" s="26" t="str">
        <f t="shared" si="9"/>
        <v/>
      </c>
    </row>
    <row r="12" spans="1:165" s="8" customFormat="1" ht="15" customHeight="1">
      <c r="A12" s="8" t="str">
        <f t="shared" si="5"/>
        <v>BGS_BP6_XDC</v>
      </c>
      <c r="B12" s="19" t="s">
        <v>20</v>
      </c>
      <c r="C12" s="13" t="s">
        <v>21</v>
      </c>
      <c r="D12" s="13" t="s">
        <v>22</v>
      </c>
      <c r="E12" s="14" t="str">
        <f>"BGS_BP6_"&amp;C3</f>
        <v>BGS_BP6_XDC</v>
      </c>
      <c r="F12" s="26">
        <v>-39.568209516840199</v>
      </c>
      <c r="G12" s="26">
        <v>-38.384864530200197</v>
      </c>
      <c r="H12" s="26">
        <v>-38.657972858100202</v>
      </c>
      <c r="I12" s="26">
        <v>-40.314394325133499</v>
      </c>
      <c r="J12" s="26">
        <v>-156.925441230274</v>
      </c>
      <c r="K12" s="26">
        <v>-41.001945526715801</v>
      </c>
      <c r="L12" s="26">
        <v>-42.124611996527697</v>
      </c>
      <c r="M12" s="26">
        <v>-38.4761493030189</v>
      </c>
      <c r="N12" s="26">
        <v>-56.413470918804101</v>
      </c>
      <c r="O12" s="26">
        <v>-178.01617774506701</v>
      </c>
      <c r="P12" s="26">
        <v>-38.207238273026299</v>
      </c>
      <c r="Q12" s="26">
        <v>-50.534742373826198</v>
      </c>
      <c r="R12" s="26">
        <v>-51.285087231426303</v>
      </c>
      <c r="S12" s="26">
        <v>-68.9165731407262</v>
      </c>
      <c r="T12" s="26">
        <v>-208.94364101900501</v>
      </c>
      <c r="U12" s="26">
        <v>-47.113570807866701</v>
      </c>
      <c r="V12" s="26">
        <v>-55.246926217466701</v>
      </c>
      <c r="W12" s="26">
        <v>-60.414242106016701</v>
      </c>
      <c r="X12" s="26">
        <v>-54.036330338316702</v>
      </c>
      <c r="Y12" s="26">
        <v>-216.81106946966699</v>
      </c>
      <c r="Z12" s="26">
        <v>-47.160978048812197</v>
      </c>
      <c r="AA12" s="26">
        <v>-48.001766912593297</v>
      </c>
      <c r="AB12" s="26">
        <v>-60.6230612977552</v>
      </c>
      <c r="AC12" s="26">
        <v>-60.003854125742301</v>
      </c>
      <c r="AD12" s="26">
        <v>-215.78966038490199</v>
      </c>
      <c r="AE12" s="26">
        <v>-54.540243784923398</v>
      </c>
      <c r="AF12" s="26">
        <v>-49.022198648120799</v>
      </c>
      <c r="AG12" s="26">
        <v>-53.112628410527101</v>
      </c>
      <c r="AH12" s="26">
        <v>-45.3365981723082</v>
      </c>
      <c r="AI12" s="26">
        <v>-202.01166901587899</v>
      </c>
      <c r="AJ12" s="26">
        <v>-25.014023769155301</v>
      </c>
      <c r="AK12" s="26">
        <v>-83.546455376326307</v>
      </c>
      <c r="AL12" s="26">
        <v>-49.922178557467298</v>
      </c>
      <c r="AM12" s="26">
        <v>-49.878444766990199</v>
      </c>
      <c r="AN12" s="26">
        <v>-208.361102469939</v>
      </c>
      <c r="AO12" s="26" t="str">
        <f>IF(AND(AO13="",AO14=""),"",SUM(AO13)-SUM(AO14))</f>
        <v/>
      </c>
      <c r="AP12" s="26" t="str">
        <f>IF(AND(AP13="",AP14=""),"",SUM(AP13)-SUM(AP14))</f>
        <v/>
      </c>
      <c r="AQ12" s="26" t="str">
        <f>IF(AND(AQ13="",AQ14=""),"",SUM(AQ13)-SUM(AQ14))</f>
        <v/>
      </c>
      <c r="AR12" s="26" t="str">
        <f>IF(AND(AR13="",AR14=""),"",SUM(AR13)-SUM(AR14))</f>
        <v/>
      </c>
      <c r="AS12" s="26" t="str">
        <f>IF(AND(AS13="",AS14=""),"",SUM(AS13)-SUM(AS14))</f>
        <v/>
      </c>
      <c r="AT12" s="26" t="str">
        <f>IF(AND(AT13="",AT14=""),"",SUM(AT13)-SUM(AT14))</f>
        <v/>
      </c>
      <c r="AU12" s="26" t="str">
        <f>IF(AND(AU13="",AU14=""),"",SUM(AU13)-SUM(AU14))</f>
        <v/>
      </c>
      <c r="AV12" s="26" t="str">
        <f>IF(AND(AV13="",AV14=""),"",SUM(AV13)-SUM(AV14))</f>
        <v/>
      </c>
      <c r="AW12" s="26" t="str">
        <f>IF(AND(AW13="",AW14=""),"",SUM(AW13)-SUM(AW14))</f>
        <v/>
      </c>
      <c r="AX12" s="26" t="str">
        <f>IF(AND(AX13="",AX14=""),"",SUM(AX13)-SUM(AX14))</f>
        <v/>
      </c>
      <c r="AY12" s="26" t="str">
        <f>IF(AND(AY13="",AY14=""),"",SUM(AY13)-SUM(AY14))</f>
        <v/>
      </c>
      <c r="AZ12" s="26" t="str">
        <f>IF(AND(AZ13="",AZ14=""),"",SUM(AZ13)-SUM(AZ14))</f>
        <v/>
      </c>
      <c r="BA12" s="26" t="str">
        <f>IF(AND(BA13="",BA14=""),"",SUM(BA13)-SUM(BA14))</f>
        <v/>
      </c>
      <c r="BB12" s="26" t="str">
        <f>IF(AND(BB13="",BB14=""),"",SUM(BB13)-SUM(BB14))</f>
        <v/>
      </c>
      <c r="BC12" s="26" t="str">
        <f>IF(AND(BC13="",BC14=""),"",SUM(BC13)-SUM(BC14))</f>
        <v/>
      </c>
      <c r="BD12" s="26" t="str">
        <f>IF(AND(BD13="",BD14=""),"",SUM(BD13)-SUM(BD14))</f>
        <v/>
      </c>
      <c r="BE12" s="26" t="str">
        <f>IF(AND(BE13="",BE14=""),"",SUM(BE13)-SUM(BE14))</f>
        <v/>
      </c>
      <c r="BF12" s="26" t="str">
        <f>IF(AND(BF13="",BF14=""),"",SUM(BF13)-SUM(BF14))</f>
        <v/>
      </c>
      <c r="BG12" s="26" t="str">
        <f>IF(AND(BG13="",BG14=""),"",SUM(BG13)-SUM(BG14))</f>
        <v/>
      </c>
      <c r="BH12" s="26" t="str">
        <f>IF(AND(BH13="",BH14=""),"",SUM(BH13)-SUM(BH14))</f>
        <v/>
      </c>
      <c r="BI12" s="26" t="str">
        <f>IF(AND(BI13="",BI14=""),"",SUM(BI13)-SUM(BI14))</f>
        <v/>
      </c>
      <c r="BJ12" s="26" t="str">
        <f>IF(AND(BJ13="",BJ14=""),"",SUM(BJ13)-SUM(BJ14))</f>
        <v/>
      </c>
      <c r="BK12" s="26" t="str">
        <f>IF(AND(BK13="",BK14=""),"",SUM(BK13)-SUM(BK14))</f>
        <v/>
      </c>
      <c r="BL12" s="26" t="str">
        <f>IF(AND(BL13="",BL14=""),"",SUM(BL13)-SUM(BL14))</f>
        <v/>
      </c>
      <c r="BM12" s="26" t="str">
        <f>IF(AND(BM13="",BM14=""),"",SUM(BM13)-SUM(BM14))</f>
        <v/>
      </c>
      <c r="BN12" s="26" t="str">
        <f>IF(AND(BN13="",BN14=""),"",SUM(BN13)-SUM(BN14))</f>
        <v/>
      </c>
      <c r="BO12" s="26" t="str">
        <f>IF(AND(BO13="",BO14=""),"",SUM(BO13)-SUM(BO14))</f>
        <v/>
      </c>
      <c r="BP12" s="26" t="str">
        <f>IF(AND(BP13="",BP14=""),"",SUM(BP13)-SUM(BP14))</f>
        <v/>
      </c>
      <c r="BQ12" s="26" t="str">
        <f>IF(AND(BQ13="",BQ14=""),"",SUM(BQ13)-SUM(BQ14))</f>
        <v/>
      </c>
      <c r="BR12" s="26" t="str">
        <f>IF(AND(BR13="",BR14=""),"",SUM(BR13)-SUM(BR14))</f>
        <v/>
      </c>
      <c r="BS12" s="26" t="str">
        <f t="shared" si="10" ref="BS12:ED12">IF(AND(BS13="",BS14=""),"",SUM(BS13)-SUM(BS14))</f>
        <v/>
      </c>
      <c r="BT12" s="26" t="str">
        <f t="shared" si="10"/>
        <v/>
      </c>
      <c r="BU12" s="26" t="str">
        <f t="shared" si="10"/>
        <v/>
      </c>
      <c r="BV12" s="26" t="str">
        <f t="shared" si="10"/>
        <v/>
      </c>
      <c r="BW12" s="26" t="str">
        <f t="shared" si="10"/>
        <v/>
      </c>
      <c r="BX12" s="26" t="str">
        <f t="shared" si="10"/>
        <v/>
      </c>
      <c r="BY12" s="26" t="str">
        <f t="shared" si="10"/>
        <v/>
      </c>
      <c r="BZ12" s="26" t="str">
        <f t="shared" si="10"/>
        <v/>
      </c>
      <c r="CA12" s="26" t="str">
        <f t="shared" si="10"/>
        <v/>
      </c>
      <c r="CB12" s="26" t="str">
        <f t="shared" si="10"/>
        <v/>
      </c>
      <c r="CC12" s="26" t="str">
        <f t="shared" si="10"/>
        <v/>
      </c>
      <c r="CD12" s="26" t="str">
        <f t="shared" si="10"/>
        <v/>
      </c>
      <c r="CE12" s="26" t="str">
        <f t="shared" si="10"/>
        <v/>
      </c>
      <c r="CF12" s="26" t="str">
        <f t="shared" si="10"/>
        <v/>
      </c>
      <c r="CG12" s="26" t="str">
        <f t="shared" si="10"/>
        <v/>
      </c>
      <c r="CH12" s="26" t="str">
        <f t="shared" si="10"/>
        <v/>
      </c>
      <c r="CI12" s="26" t="str">
        <f t="shared" si="10"/>
        <v/>
      </c>
      <c r="CJ12" s="26" t="str">
        <f t="shared" si="10"/>
        <v/>
      </c>
      <c r="CK12" s="26" t="str">
        <f t="shared" si="10"/>
        <v/>
      </c>
      <c r="CL12" s="26" t="str">
        <f t="shared" si="10"/>
        <v/>
      </c>
      <c r="CM12" s="26" t="str">
        <f t="shared" si="10"/>
        <v/>
      </c>
      <c r="CN12" s="26" t="str">
        <f t="shared" si="10"/>
        <v/>
      </c>
      <c r="CO12" s="26" t="str">
        <f t="shared" si="10"/>
        <v/>
      </c>
      <c r="CP12" s="26" t="str">
        <f t="shared" si="10"/>
        <v/>
      </c>
      <c r="CQ12" s="26" t="str">
        <f t="shared" si="10"/>
        <v/>
      </c>
      <c r="CR12" s="26" t="str">
        <f t="shared" si="10"/>
        <v/>
      </c>
      <c r="CS12" s="26" t="str">
        <f t="shared" si="10"/>
        <v/>
      </c>
      <c r="CT12" s="26" t="str">
        <f t="shared" si="10"/>
        <v/>
      </c>
      <c r="CU12" s="26" t="str">
        <f t="shared" si="10"/>
        <v/>
      </c>
      <c r="CV12" s="26" t="str">
        <f t="shared" si="10"/>
        <v/>
      </c>
      <c r="CW12" s="26" t="str">
        <f t="shared" si="10"/>
        <v/>
      </c>
      <c r="CX12" s="26" t="str">
        <f t="shared" si="10"/>
        <v/>
      </c>
      <c r="CY12" s="26" t="str">
        <f t="shared" si="10"/>
        <v/>
      </c>
      <c r="CZ12" s="26" t="str">
        <f t="shared" si="10"/>
        <v/>
      </c>
      <c r="DA12" s="26" t="str">
        <f t="shared" si="10"/>
        <v/>
      </c>
      <c r="DB12" s="26" t="str">
        <f t="shared" si="10"/>
        <v/>
      </c>
      <c r="DC12" s="26" t="str">
        <f t="shared" si="10"/>
        <v/>
      </c>
      <c r="DD12" s="26" t="str">
        <f t="shared" si="10"/>
        <v/>
      </c>
      <c r="DE12" s="26" t="str">
        <f t="shared" si="10"/>
        <v/>
      </c>
      <c r="DF12" s="26" t="str">
        <f t="shared" si="10"/>
        <v/>
      </c>
      <c r="DG12" s="26" t="str">
        <f t="shared" si="10"/>
        <v/>
      </c>
      <c r="DH12" s="26" t="str">
        <f t="shared" si="10"/>
        <v/>
      </c>
      <c r="DI12" s="26" t="str">
        <f t="shared" si="10"/>
        <v/>
      </c>
      <c r="DJ12" s="26" t="str">
        <f t="shared" si="10"/>
        <v/>
      </c>
      <c r="DK12" s="26" t="str">
        <f t="shared" si="10"/>
        <v/>
      </c>
      <c r="DL12" s="26" t="str">
        <f t="shared" si="10"/>
        <v/>
      </c>
      <c r="DM12" s="26" t="str">
        <f t="shared" si="10"/>
        <v/>
      </c>
      <c r="DN12" s="26" t="str">
        <f t="shared" si="10"/>
        <v/>
      </c>
      <c r="DO12" s="26" t="str">
        <f t="shared" si="10"/>
        <v/>
      </c>
      <c r="DP12" s="26" t="str">
        <f t="shared" si="10"/>
        <v/>
      </c>
      <c r="DQ12" s="26" t="str">
        <f t="shared" si="10"/>
        <v/>
      </c>
      <c r="DR12" s="26" t="str">
        <f t="shared" si="10"/>
        <v/>
      </c>
      <c r="DS12" s="26" t="str">
        <f t="shared" si="10"/>
        <v/>
      </c>
      <c r="DT12" s="26" t="str">
        <f t="shared" si="10"/>
        <v/>
      </c>
      <c r="DU12" s="26" t="str">
        <f t="shared" si="10"/>
        <v/>
      </c>
      <c r="DV12" s="26" t="str">
        <f t="shared" si="10"/>
        <v/>
      </c>
      <c r="DW12" s="26" t="str">
        <f t="shared" si="10"/>
        <v/>
      </c>
      <c r="DX12" s="26" t="str">
        <f t="shared" si="10"/>
        <v/>
      </c>
      <c r="DY12" s="26" t="str">
        <f t="shared" si="10"/>
        <v/>
      </c>
      <c r="DZ12" s="26" t="str">
        <f t="shared" si="10"/>
        <v/>
      </c>
      <c r="EA12" s="26" t="str">
        <f t="shared" si="10"/>
        <v/>
      </c>
      <c r="EB12" s="26" t="str">
        <f t="shared" si="10"/>
        <v/>
      </c>
      <c r="EC12" s="26" t="str">
        <f t="shared" si="10"/>
        <v/>
      </c>
      <c r="ED12" s="26" t="str">
        <f t="shared" si="10"/>
        <v/>
      </c>
      <c r="EE12" s="26" t="str">
        <f t="shared" si="11" ref="EE12:FI12">IF(AND(EE13="",EE14=""),"",SUM(EE13)-SUM(EE14))</f>
        <v/>
      </c>
      <c r="EF12" s="26" t="str">
        <f t="shared" si="11"/>
        <v/>
      </c>
      <c r="EG12" s="26" t="str">
        <f t="shared" si="11"/>
        <v/>
      </c>
      <c r="EH12" s="26" t="str">
        <f t="shared" si="11"/>
        <v/>
      </c>
      <c r="EI12" s="26" t="str">
        <f t="shared" si="11"/>
        <v/>
      </c>
      <c r="EJ12" s="26" t="str">
        <f t="shared" si="11"/>
        <v/>
      </c>
      <c r="EK12" s="26" t="str">
        <f t="shared" si="11"/>
        <v/>
      </c>
      <c r="EL12" s="26" t="str">
        <f t="shared" si="11"/>
        <v/>
      </c>
      <c r="EM12" s="26" t="str">
        <f t="shared" si="11"/>
        <v/>
      </c>
      <c r="EN12" s="26" t="str">
        <f t="shared" si="11"/>
        <v/>
      </c>
      <c r="EO12" s="26" t="str">
        <f t="shared" si="11"/>
        <v/>
      </c>
      <c r="EP12" s="26" t="str">
        <f t="shared" si="11"/>
        <v/>
      </c>
      <c r="EQ12" s="26" t="str">
        <f t="shared" si="11"/>
        <v/>
      </c>
      <c r="ER12" s="26" t="str">
        <f t="shared" si="11"/>
        <v/>
      </c>
      <c r="ES12" s="26" t="str">
        <f t="shared" si="11"/>
        <v/>
      </c>
      <c r="ET12" s="26" t="str">
        <f t="shared" si="11"/>
        <v/>
      </c>
      <c r="EU12" s="26" t="str">
        <f t="shared" si="11"/>
        <v/>
      </c>
      <c r="EV12" s="26" t="str">
        <f t="shared" si="11"/>
        <v/>
      </c>
      <c r="EW12" s="26" t="str">
        <f t="shared" si="11"/>
        <v/>
      </c>
      <c r="EX12" s="26" t="str">
        <f t="shared" si="11"/>
        <v/>
      </c>
      <c r="EY12" s="26" t="str">
        <f t="shared" si="11"/>
        <v/>
      </c>
      <c r="EZ12" s="26" t="str">
        <f t="shared" si="11"/>
        <v/>
      </c>
      <c r="FA12" s="26" t="str">
        <f t="shared" si="11"/>
        <v/>
      </c>
      <c r="FB12" s="26" t="str">
        <f t="shared" si="11"/>
        <v/>
      </c>
      <c r="FC12" s="26" t="str">
        <f t="shared" si="11"/>
        <v/>
      </c>
      <c r="FD12" s="26" t="str">
        <f t="shared" si="11"/>
        <v/>
      </c>
      <c r="FE12" s="26" t="str">
        <f t="shared" si="11"/>
        <v/>
      </c>
      <c r="FF12" s="26" t="str">
        <f t="shared" si="11"/>
        <v/>
      </c>
      <c r="FG12" s="26" t="str">
        <f t="shared" si="11"/>
        <v/>
      </c>
      <c r="FH12" s="26" t="str">
        <f t="shared" si="11"/>
        <v/>
      </c>
      <c r="FI12" s="26" t="str">
        <f t="shared" si="11"/>
        <v/>
      </c>
    </row>
    <row r="13" spans="1:165" s="8" customFormat="1" ht="15" customHeight="1">
      <c r="A13" s="8" t="str">
        <f t="shared" si="5"/>
        <v>BXGS_BP6_XDC</v>
      </c>
      <c r="B13" s="19" t="s">
        <v>14</v>
      </c>
      <c r="C13" s="13" t="s">
        <v>23</v>
      </c>
      <c r="D13" s="13" t="s">
        <v>24</v>
      </c>
      <c r="E13" s="14" t="str">
        <f>"BXGS_BP6_"&amp;C3</f>
        <v>BXGS_BP6_XDC</v>
      </c>
      <c r="F13" s="26">
        <v>5.9513110052600497</v>
      </c>
      <c r="G13" s="26">
        <v>5.6839373335750496</v>
      </c>
      <c r="H13" s="26">
        <v>5.7167811335750498</v>
      </c>
      <c r="I13" s="26">
        <v>5.6895533035750496</v>
      </c>
      <c r="J13" s="26">
        <v>23.041582775985201</v>
      </c>
      <c r="K13" s="26">
        <v>6.8651463978593199</v>
      </c>
      <c r="L13" s="26">
        <v>6.6626337228593204</v>
      </c>
      <c r="M13" s="26">
        <v>6.6621197128593197</v>
      </c>
      <c r="N13" s="26">
        <v>6.5458429913593204</v>
      </c>
      <c r="O13" s="26">
        <v>26.735742824937301</v>
      </c>
      <c r="P13" s="26">
        <v>8.5754594905286794</v>
      </c>
      <c r="Q13" s="26">
        <v>8.4608762555286798</v>
      </c>
      <c r="R13" s="26">
        <v>10.3408762555287</v>
      </c>
      <c r="S13" s="26">
        <v>8.2118894905286801</v>
      </c>
      <c r="T13" s="26">
        <v>35.5891014921147</v>
      </c>
      <c r="U13" s="26">
        <v>11.17149498577</v>
      </c>
      <c r="V13" s="26">
        <v>10.39549498577</v>
      </c>
      <c r="W13" s="26">
        <v>11.02939638252</v>
      </c>
      <c r="X13" s="26">
        <v>13.557030022519999</v>
      </c>
      <c r="Y13" s="26">
        <v>46.153416376579798</v>
      </c>
      <c r="Z13" s="26">
        <v>10.9514067549553</v>
      </c>
      <c r="AA13" s="26">
        <v>9.4859422449553392</v>
      </c>
      <c r="AB13" s="26">
        <v>10.039677254955301</v>
      </c>
      <c r="AC13" s="26">
        <v>7.9291670549553404</v>
      </c>
      <c r="AD13" s="26">
        <v>38.406193309821298</v>
      </c>
      <c r="AE13" s="26">
        <v>7.2182172155053603</v>
      </c>
      <c r="AF13" s="26">
        <v>7.3088252865053596</v>
      </c>
      <c r="AG13" s="26">
        <v>6.3205777765053597</v>
      </c>
      <c r="AH13" s="26">
        <v>4.6267627965053597</v>
      </c>
      <c r="AI13" s="26">
        <v>25.4743830750214</v>
      </c>
      <c r="AJ13" s="26">
        <v>10.8464334702429</v>
      </c>
      <c r="AK13" s="26">
        <v>13.5197283702429</v>
      </c>
      <c r="AL13" s="26">
        <v>12.4532247402429</v>
      </c>
      <c r="AM13" s="26">
        <v>9.9294767002428994</v>
      </c>
      <c r="AN13" s="26">
        <v>46.748863280971598</v>
      </c>
      <c r="AO13" s="26" t="str">
        <f>IF(AND(AO16="",AO29=""),"",SUM(AO16,AO29))</f>
        <v/>
      </c>
      <c r="AP13" s="26" t="str">
        <f>IF(AND(AP16="",AP29=""),"",SUM(AP16,AP29))</f>
        <v/>
      </c>
      <c r="AQ13" s="26" t="str">
        <f>IF(AND(AQ16="",AQ29=""),"",SUM(AQ16,AQ29))</f>
        <v/>
      </c>
      <c r="AR13" s="26" t="str">
        <f>IF(AND(AR16="",AR29=""),"",SUM(AR16,AR29))</f>
        <v/>
      </c>
      <c r="AS13" s="26" t="str">
        <f>IF(AND(AS16="",AS29=""),"",SUM(AS16,AS29))</f>
        <v/>
      </c>
      <c r="AT13" s="26" t="str">
        <f>IF(AND(AT16="",AT29=""),"",SUM(AT16,AT29))</f>
        <v/>
      </c>
      <c r="AU13" s="26" t="str">
        <f>IF(AND(AU16="",AU29=""),"",SUM(AU16,AU29))</f>
        <v/>
      </c>
      <c r="AV13" s="26" t="str">
        <f>IF(AND(AV16="",AV29=""),"",SUM(AV16,AV29))</f>
        <v/>
      </c>
      <c r="AW13" s="26" t="str">
        <f>IF(AND(AW16="",AW29=""),"",SUM(AW16,AW29))</f>
        <v/>
      </c>
      <c r="AX13" s="26" t="str">
        <f>IF(AND(AX16="",AX29=""),"",SUM(AX16,AX29))</f>
        <v/>
      </c>
      <c r="AY13" s="26" t="str">
        <f>IF(AND(AY16="",AY29=""),"",SUM(AY16,AY29))</f>
        <v/>
      </c>
      <c r="AZ13" s="26" t="str">
        <f>IF(AND(AZ16="",AZ29=""),"",SUM(AZ16,AZ29))</f>
        <v/>
      </c>
      <c r="BA13" s="26" t="str">
        <f>IF(AND(BA16="",BA29=""),"",SUM(BA16,BA29))</f>
        <v/>
      </c>
      <c r="BB13" s="26" t="str">
        <f>IF(AND(BB16="",BB29=""),"",SUM(BB16,BB29))</f>
        <v/>
      </c>
      <c r="BC13" s="26" t="str">
        <f>IF(AND(BC16="",BC29=""),"",SUM(BC16,BC29))</f>
        <v/>
      </c>
      <c r="BD13" s="26" t="str">
        <f>IF(AND(BD16="",BD29=""),"",SUM(BD16,BD29))</f>
        <v/>
      </c>
      <c r="BE13" s="26" t="str">
        <f>IF(AND(BE16="",BE29=""),"",SUM(BE16,BE29))</f>
        <v/>
      </c>
      <c r="BF13" s="26" t="str">
        <f>IF(AND(BF16="",BF29=""),"",SUM(BF16,BF29))</f>
        <v/>
      </c>
      <c r="BG13" s="26" t="str">
        <f>IF(AND(BG16="",BG29=""),"",SUM(BG16,BG29))</f>
        <v/>
      </c>
      <c r="BH13" s="26" t="str">
        <f>IF(AND(BH16="",BH29=""),"",SUM(BH16,BH29))</f>
        <v/>
      </c>
      <c r="BI13" s="26" t="str">
        <f>IF(AND(BI16="",BI29=""),"",SUM(BI16,BI29))</f>
        <v/>
      </c>
      <c r="BJ13" s="26" t="str">
        <f>IF(AND(BJ16="",BJ29=""),"",SUM(BJ16,BJ29))</f>
        <v/>
      </c>
      <c r="BK13" s="26" t="str">
        <f>IF(AND(BK16="",BK29=""),"",SUM(BK16,BK29))</f>
        <v/>
      </c>
      <c r="BL13" s="26" t="str">
        <f>IF(AND(BL16="",BL29=""),"",SUM(BL16,BL29))</f>
        <v/>
      </c>
      <c r="BM13" s="26" t="str">
        <f>IF(AND(BM16="",BM29=""),"",SUM(BM16,BM29))</f>
        <v/>
      </c>
      <c r="BN13" s="26" t="str">
        <f>IF(AND(BN16="",BN29=""),"",SUM(BN16,BN29))</f>
        <v/>
      </c>
      <c r="BO13" s="26" t="str">
        <f>IF(AND(BO16="",BO29=""),"",SUM(BO16,BO29))</f>
        <v/>
      </c>
      <c r="BP13" s="26" t="str">
        <f>IF(AND(BP16="",BP29=""),"",SUM(BP16,BP29))</f>
        <v/>
      </c>
      <c r="BQ13" s="26" t="str">
        <f>IF(AND(BQ16="",BQ29=""),"",SUM(BQ16,BQ29))</f>
        <v/>
      </c>
      <c r="BR13" s="26" t="str">
        <f>IF(AND(BR16="",BR29=""),"",SUM(BR16,BR29))</f>
        <v/>
      </c>
      <c r="BS13" s="26" t="str">
        <f t="shared" si="12" ref="BS13:ED13">IF(AND(BS16="",BS29=""),"",SUM(BS16,BS29))</f>
        <v/>
      </c>
      <c r="BT13" s="26" t="str">
        <f t="shared" si="12"/>
        <v/>
      </c>
      <c r="BU13" s="26" t="str">
        <f t="shared" si="12"/>
        <v/>
      </c>
      <c r="BV13" s="26" t="str">
        <f t="shared" si="12"/>
        <v/>
      </c>
      <c r="BW13" s="26" t="str">
        <f t="shared" si="12"/>
        <v/>
      </c>
      <c r="BX13" s="26" t="str">
        <f t="shared" si="12"/>
        <v/>
      </c>
      <c r="BY13" s="26" t="str">
        <f t="shared" si="12"/>
        <v/>
      </c>
      <c r="BZ13" s="26" t="str">
        <f t="shared" si="12"/>
        <v/>
      </c>
      <c r="CA13" s="26" t="str">
        <f t="shared" si="12"/>
        <v/>
      </c>
      <c r="CB13" s="26" t="str">
        <f t="shared" si="12"/>
        <v/>
      </c>
      <c r="CC13" s="26" t="str">
        <f t="shared" si="12"/>
        <v/>
      </c>
      <c r="CD13" s="26" t="str">
        <f t="shared" si="12"/>
        <v/>
      </c>
      <c r="CE13" s="26" t="str">
        <f t="shared" si="12"/>
        <v/>
      </c>
      <c r="CF13" s="26" t="str">
        <f t="shared" si="12"/>
        <v/>
      </c>
      <c r="CG13" s="26" t="str">
        <f t="shared" si="12"/>
        <v/>
      </c>
      <c r="CH13" s="26" t="str">
        <f t="shared" si="12"/>
        <v/>
      </c>
      <c r="CI13" s="26" t="str">
        <f t="shared" si="12"/>
        <v/>
      </c>
      <c r="CJ13" s="26" t="str">
        <f t="shared" si="12"/>
        <v/>
      </c>
      <c r="CK13" s="26" t="str">
        <f t="shared" si="12"/>
        <v/>
      </c>
      <c r="CL13" s="26" t="str">
        <f t="shared" si="12"/>
        <v/>
      </c>
      <c r="CM13" s="26" t="str">
        <f t="shared" si="12"/>
        <v/>
      </c>
      <c r="CN13" s="26" t="str">
        <f t="shared" si="12"/>
        <v/>
      </c>
      <c r="CO13" s="26" t="str">
        <f t="shared" si="12"/>
        <v/>
      </c>
      <c r="CP13" s="26" t="str">
        <f t="shared" si="12"/>
        <v/>
      </c>
      <c r="CQ13" s="26" t="str">
        <f t="shared" si="12"/>
        <v/>
      </c>
      <c r="CR13" s="26" t="str">
        <f t="shared" si="12"/>
        <v/>
      </c>
      <c r="CS13" s="26" t="str">
        <f t="shared" si="12"/>
        <v/>
      </c>
      <c r="CT13" s="26" t="str">
        <f t="shared" si="12"/>
        <v/>
      </c>
      <c r="CU13" s="26" t="str">
        <f t="shared" si="12"/>
        <v/>
      </c>
      <c r="CV13" s="26" t="str">
        <f t="shared" si="12"/>
        <v/>
      </c>
      <c r="CW13" s="26" t="str">
        <f t="shared" si="12"/>
        <v/>
      </c>
      <c r="CX13" s="26" t="str">
        <f t="shared" si="12"/>
        <v/>
      </c>
      <c r="CY13" s="26" t="str">
        <f t="shared" si="12"/>
        <v/>
      </c>
      <c r="CZ13" s="26" t="str">
        <f t="shared" si="12"/>
        <v/>
      </c>
      <c r="DA13" s="26" t="str">
        <f t="shared" si="12"/>
        <v/>
      </c>
      <c r="DB13" s="26" t="str">
        <f t="shared" si="12"/>
        <v/>
      </c>
      <c r="DC13" s="26" t="str">
        <f t="shared" si="12"/>
        <v/>
      </c>
      <c r="DD13" s="26" t="str">
        <f t="shared" si="12"/>
        <v/>
      </c>
      <c r="DE13" s="26" t="str">
        <f t="shared" si="12"/>
        <v/>
      </c>
      <c r="DF13" s="26" t="str">
        <f t="shared" si="12"/>
        <v/>
      </c>
      <c r="DG13" s="26" t="str">
        <f t="shared" si="12"/>
        <v/>
      </c>
      <c r="DH13" s="26" t="str">
        <f t="shared" si="12"/>
        <v/>
      </c>
      <c r="DI13" s="26" t="str">
        <f t="shared" si="12"/>
        <v/>
      </c>
      <c r="DJ13" s="26" t="str">
        <f t="shared" si="12"/>
        <v/>
      </c>
      <c r="DK13" s="26" t="str">
        <f t="shared" si="12"/>
        <v/>
      </c>
      <c r="DL13" s="26" t="str">
        <f t="shared" si="12"/>
        <v/>
      </c>
      <c r="DM13" s="26" t="str">
        <f t="shared" si="12"/>
        <v/>
      </c>
      <c r="DN13" s="26" t="str">
        <f t="shared" si="12"/>
        <v/>
      </c>
      <c r="DO13" s="26" t="str">
        <f t="shared" si="12"/>
        <v/>
      </c>
      <c r="DP13" s="26" t="str">
        <f t="shared" si="12"/>
        <v/>
      </c>
      <c r="DQ13" s="26" t="str">
        <f t="shared" si="12"/>
        <v/>
      </c>
      <c r="DR13" s="26" t="str">
        <f t="shared" si="12"/>
        <v/>
      </c>
      <c r="DS13" s="26" t="str">
        <f t="shared" si="12"/>
        <v/>
      </c>
      <c r="DT13" s="26" t="str">
        <f t="shared" si="12"/>
        <v/>
      </c>
      <c r="DU13" s="26" t="str">
        <f t="shared" si="12"/>
        <v/>
      </c>
      <c r="DV13" s="26" t="str">
        <f t="shared" si="12"/>
        <v/>
      </c>
      <c r="DW13" s="26" t="str">
        <f t="shared" si="12"/>
        <v/>
      </c>
      <c r="DX13" s="26" t="str">
        <f t="shared" si="12"/>
        <v/>
      </c>
      <c r="DY13" s="26" t="str">
        <f t="shared" si="12"/>
        <v/>
      </c>
      <c r="DZ13" s="26" t="str">
        <f t="shared" si="12"/>
        <v/>
      </c>
      <c r="EA13" s="26" t="str">
        <f t="shared" si="12"/>
        <v/>
      </c>
      <c r="EB13" s="26" t="str">
        <f t="shared" si="12"/>
        <v/>
      </c>
      <c r="EC13" s="26" t="str">
        <f t="shared" si="12"/>
        <v/>
      </c>
      <c r="ED13" s="26" t="str">
        <f t="shared" si="12"/>
        <v/>
      </c>
      <c r="EE13" s="26" t="str">
        <f t="shared" si="13" ref="EE13:FI13">IF(AND(EE16="",EE29=""),"",SUM(EE16,EE29))</f>
        <v/>
      </c>
      <c r="EF13" s="26" t="str">
        <f t="shared" si="13"/>
        <v/>
      </c>
      <c r="EG13" s="26" t="str">
        <f t="shared" si="13"/>
        <v/>
      </c>
      <c r="EH13" s="26" t="str">
        <f t="shared" si="13"/>
        <v/>
      </c>
      <c r="EI13" s="26" t="str">
        <f t="shared" si="13"/>
        <v/>
      </c>
      <c r="EJ13" s="26" t="str">
        <f t="shared" si="13"/>
        <v/>
      </c>
      <c r="EK13" s="26" t="str">
        <f t="shared" si="13"/>
        <v/>
      </c>
      <c r="EL13" s="26" t="str">
        <f t="shared" si="13"/>
        <v/>
      </c>
      <c r="EM13" s="26" t="str">
        <f t="shared" si="13"/>
        <v/>
      </c>
      <c r="EN13" s="26" t="str">
        <f t="shared" si="13"/>
        <v/>
      </c>
      <c r="EO13" s="26" t="str">
        <f t="shared" si="13"/>
        <v/>
      </c>
      <c r="EP13" s="26" t="str">
        <f t="shared" si="13"/>
        <v/>
      </c>
      <c r="EQ13" s="26" t="str">
        <f t="shared" si="13"/>
        <v/>
      </c>
      <c r="ER13" s="26" t="str">
        <f t="shared" si="13"/>
        <v/>
      </c>
      <c r="ES13" s="26" t="str">
        <f t="shared" si="13"/>
        <v/>
      </c>
      <c r="ET13" s="26" t="str">
        <f t="shared" si="13"/>
        <v/>
      </c>
      <c r="EU13" s="26" t="str">
        <f t="shared" si="13"/>
        <v/>
      </c>
      <c r="EV13" s="26" t="str">
        <f t="shared" si="13"/>
        <v/>
      </c>
      <c r="EW13" s="26" t="str">
        <f t="shared" si="13"/>
        <v/>
      </c>
      <c r="EX13" s="26" t="str">
        <f t="shared" si="13"/>
        <v/>
      </c>
      <c r="EY13" s="26" t="str">
        <f t="shared" si="13"/>
        <v/>
      </c>
      <c r="EZ13" s="26" t="str">
        <f t="shared" si="13"/>
        <v/>
      </c>
      <c r="FA13" s="26" t="str">
        <f t="shared" si="13"/>
        <v/>
      </c>
      <c r="FB13" s="26" t="str">
        <f t="shared" si="13"/>
        <v/>
      </c>
      <c r="FC13" s="26" t="str">
        <f t="shared" si="13"/>
        <v/>
      </c>
      <c r="FD13" s="26" t="str">
        <f t="shared" si="13"/>
        <v/>
      </c>
      <c r="FE13" s="26" t="str">
        <f t="shared" si="13"/>
        <v/>
      </c>
      <c r="FF13" s="26" t="str">
        <f t="shared" si="13"/>
        <v/>
      </c>
      <c r="FG13" s="26" t="str">
        <f t="shared" si="13"/>
        <v/>
      </c>
      <c r="FH13" s="26" t="str">
        <f t="shared" si="13"/>
        <v/>
      </c>
      <c r="FI13" s="26" t="str">
        <f t="shared" si="13"/>
        <v/>
      </c>
    </row>
    <row r="14" spans="1:165" s="8" customFormat="1" ht="15" customHeight="1">
      <c r="A14" s="8" t="str">
        <f t="shared" si="5"/>
        <v>BMGS_BP6_XDC</v>
      </c>
      <c r="B14" s="19" t="s">
        <v>17</v>
      </c>
      <c r="C14" s="13" t="s">
        <v>25</v>
      </c>
      <c r="D14" s="13" t="s">
        <v>26</v>
      </c>
      <c r="E14" s="14" t="str">
        <f>"BMGS_BP6_"&amp;C3</f>
        <v>BMGS_BP6_XDC</v>
      </c>
      <c r="F14" s="26">
        <v>45.519520522100201</v>
      </c>
      <c r="G14" s="26">
        <v>44.068801863775199</v>
      </c>
      <c r="H14" s="26">
        <v>44.374753991675199</v>
      </c>
      <c r="I14" s="26">
        <v>46.003947628708602</v>
      </c>
      <c r="J14" s="26">
        <v>179.96702400625901</v>
      </c>
      <c r="K14" s="26">
        <v>47.867091924575099</v>
      </c>
      <c r="L14" s="26">
        <v>48.787245719387002</v>
      </c>
      <c r="M14" s="26">
        <v>45.138269015878201</v>
      </c>
      <c r="N14" s="26">
        <v>62.959313910163402</v>
      </c>
      <c r="O14" s="26">
        <v>204.75192057000399</v>
      </c>
      <c r="P14" s="26">
        <v>46.782697763554999</v>
      </c>
      <c r="Q14" s="26">
        <v>58.995618629354901</v>
      </c>
      <c r="R14" s="26">
        <v>61.625963486955001</v>
      </c>
      <c r="S14" s="26">
        <v>77.128462631254905</v>
      </c>
      <c r="T14" s="26">
        <v>244.53274251111901</v>
      </c>
      <c r="U14" s="26">
        <v>58.285065793636598</v>
      </c>
      <c r="V14" s="26">
        <v>65.642421203236594</v>
      </c>
      <c r="W14" s="26">
        <v>71.443638488536607</v>
      </c>
      <c r="X14" s="26">
        <v>67.593360360836598</v>
      </c>
      <c r="Y14" s="26">
        <v>262.96448584624699</v>
      </c>
      <c r="Z14" s="26">
        <v>58.112384803767497</v>
      </c>
      <c r="AA14" s="26">
        <v>57.487709157548601</v>
      </c>
      <c r="AB14" s="26">
        <v>70.662738552710493</v>
      </c>
      <c r="AC14" s="26">
        <v>67.933021180697594</v>
      </c>
      <c r="AD14" s="26">
        <v>254.19585369472401</v>
      </c>
      <c r="AE14" s="26">
        <v>61.758461000428703</v>
      </c>
      <c r="AF14" s="26">
        <v>56.331023934626202</v>
      </c>
      <c r="AG14" s="26">
        <v>59.433206187032397</v>
      </c>
      <c r="AH14" s="26">
        <v>49.963360968813497</v>
      </c>
      <c r="AI14" s="26">
        <v>227.48605209090101</v>
      </c>
      <c r="AJ14" s="26">
        <v>35.860457239398201</v>
      </c>
      <c r="AK14" s="26">
        <v>97.066183746569195</v>
      </c>
      <c r="AL14" s="26">
        <v>62.3754032977102</v>
      </c>
      <c r="AM14" s="26">
        <v>59.807921467233101</v>
      </c>
      <c r="AN14" s="26">
        <v>255.10996575091099</v>
      </c>
      <c r="AO14" s="26" t="str">
        <f>IF(AND(AO17="",AO30=""),"",SUM(AO17,AO30))</f>
        <v/>
      </c>
      <c r="AP14" s="26" t="str">
        <f>IF(AND(AP17="",AP30=""),"",SUM(AP17,AP30))</f>
        <v/>
      </c>
      <c r="AQ14" s="26" t="str">
        <f>IF(AND(AQ17="",AQ30=""),"",SUM(AQ17,AQ30))</f>
        <v/>
      </c>
      <c r="AR14" s="26" t="str">
        <f>IF(AND(AR17="",AR30=""),"",SUM(AR17,AR30))</f>
        <v/>
      </c>
      <c r="AS14" s="26" t="str">
        <f>IF(AND(AS17="",AS30=""),"",SUM(AS17,AS30))</f>
        <v/>
      </c>
      <c r="AT14" s="26" t="str">
        <f>IF(AND(AT17="",AT30=""),"",SUM(AT17,AT30))</f>
        <v/>
      </c>
      <c r="AU14" s="26" t="str">
        <f>IF(AND(AU17="",AU30=""),"",SUM(AU17,AU30))</f>
        <v/>
      </c>
      <c r="AV14" s="26" t="str">
        <f>IF(AND(AV17="",AV30=""),"",SUM(AV17,AV30))</f>
        <v/>
      </c>
      <c r="AW14" s="26" t="str">
        <f>IF(AND(AW17="",AW30=""),"",SUM(AW17,AW30))</f>
        <v/>
      </c>
      <c r="AX14" s="26" t="str">
        <f>IF(AND(AX17="",AX30=""),"",SUM(AX17,AX30))</f>
        <v/>
      </c>
      <c r="AY14" s="26" t="str">
        <f>IF(AND(AY17="",AY30=""),"",SUM(AY17,AY30))</f>
        <v/>
      </c>
      <c r="AZ14" s="26" t="str">
        <f>IF(AND(AZ17="",AZ30=""),"",SUM(AZ17,AZ30))</f>
        <v/>
      </c>
      <c r="BA14" s="26" t="str">
        <f>IF(AND(BA17="",BA30=""),"",SUM(BA17,BA30))</f>
        <v/>
      </c>
      <c r="BB14" s="26" t="str">
        <f>IF(AND(BB17="",BB30=""),"",SUM(BB17,BB30))</f>
        <v/>
      </c>
      <c r="BC14" s="26" t="str">
        <f>IF(AND(BC17="",BC30=""),"",SUM(BC17,BC30))</f>
        <v/>
      </c>
      <c r="BD14" s="26" t="str">
        <f>IF(AND(BD17="",BD30=""),"",SUM(BD17,BD30))</f>
        <v/>
      </c>
      <c r="BE14" s="26" t="str">
        <f>IF(AND(BE17="",BE30=""),"",SUM(BE17,BE30))</f>
        <v/>
      </c>
      <c r="BF14" s="26" t="str">
        <f>IF(AND(BF17="",BF30=""),"",SUM(BF17,BF30))</f>
        <v/>
      </c>
      <c r="BG14" s="26" t="str">
        <f>IF(AND(BG17="",BG30=""),"",SUM(BG17,BG30))</f>
        <v/>
      </c>
      <c r="BH14" s="26" t="str">
        <f>IF(AND(BH17="",BH30=""),"",SUM(BH17,BH30))</f>
        <v/>
      </c>
      <c r="BI14" s="26" t="str">
        <f>IF(AND(BI17="",BI30=""),"",SUM(BI17,BI30))</f>
        <v/>
      </c>
      <c r="BJ14" s="26" t="str">
        <f>IF(AND(BJ17="",BJ30=""),"",SUM(BJ17,BJ30))</f>
        <v/>
      </c>
      <c r="BK14" s="26" t="str">
        <f>IF(AND(BK17="",BK30=""),"",SUM(BK17,BK30))</f>
        <v/>
      </c>
      <c r="BL14" s="26" t="str">
        <f>IF(AND(BL17="",BL30=""),"",SUM(BL17,BL30))</f>
        <v/>
      </c>
      <c r="BM14" s="26" t="str">
        <f>IF(AND(BM17="",BM30=""),"",SUM(BM17,BM30))</f>
        <v/>
      </c>
      <c r="BN14" s="26" t="str">
        <f>IF(AND(BN17="",BN30=""),"",SUM(BN17,BN30))</f>
        <v/>
      </c>
      <c r="BO14" s="26" t="str">
        <f>IF(AND(BO17="",BO30=""),"",SUM(BO17,BO30))</f>
        <v/>
      </c>
      <c r="BP14" s="26" t="str">
        <f>IF(AND(BP17="",BP30=""),"",SUM(BP17,BP30))</f>
        <v/>
      </c>
      <c r="BQ14" s="26" t="str">
        <f>IF(AND(BQ17="",BQ30=""),"",SUM(BQ17,BQ30))</f>
        <v/>
      </c>
      <c r="BR14" s="26" t="str">
        <f>IF(AND(BR17="",BR30=""),"",SUM(BR17,BR30))</f>
        <v/>
      </c>
      <c r="BS14" s="26" t="str">
        <f t="shared" si="14" ref="BS14:ED14">IF(AND(BS17="",BS30=""),"",SUM(BS17,BS30))</f>
        <v/>
      </c>
      <c r="BT14" s="26" t="str">
        <f t="shared" si="14"/>
        <v/>
      </c>
      <c r="BU14" s="26" t="str">
        <f t="shared" si="14"/>
        <v/>
      </c>
      <c r="BV14" s="26" t="str">
        <f t="shared" si="14"/>
        <v/>
      </c>
      <c r="BW14" s="26" t="str">
        <f t="shared" si="14"/>
        <v/>
      </c>
      <c r="BX14" s="26" t="str">
        <f t="shared" si="14"/>
        <v/>
      </c>
      <c r="BY14" s="26" t="str">
        <f t="shared" si="14"/>
        <v/>
      </c>
      <c r="BZ14" s="26" t="str">
        <f t="shared" si="14"/>
        <v/>
      </c>
      <c r="CA14" s="26" t="str">
        <f t="shared" si="14"/>
        <v/>
      </c>
      <c r="CB14" s="26" t="str">
        <f t="shared" si="14"/>
        <v/>
      </c>
      <c r="CC14" s="26" t="str">
        <f t="shared" si="14"/>
        <v/>
      </c>
      <c r="CD14" s="26" t="str">
        <f t="shared" si="14"/>
        <v/>
      </c>
      <c r="CE14" s="26" t="str">
        <f t="shared" si="14"/>
        <v/>
      </c>
      <c r="CF14" s="26" t="str">
        <f t="shared" si="14"/>
        <v/>
      </c>
      <c r="CG14" s="26" t="str">
        <f t="shared" si="14"/>
        <v/>
      </c>
      <c r="CH14" s="26" t="str">
        <f t="shared" si="14"/>
        <v/>
      </c>
      <c r="CI14" s="26" t="str">
        <f t="shared" si="14"/>
        <v/>
      </c>
      <c r="CJ14" s="26" t="str">
        <f t="shared" si="14"/>
        <v/>
      </c>
      <c r="CK14" s="26" t="str">
        <f t="shared" si="14"/>
        <v/>
      </c>
      <c r="CL14" s="26" t="str">
        <f t="shared" si="14"/>
        <v/>
      </c>
      <c r="CM14" s="26" t="str">
        <f t="shared" si="14"/>
        <v/>
      </c>
      <c r="CN14" s="26" t="str">
        <f t="shared" si="14"/>
        <v/>
      </c>
      <c r="CO14" s="26" t="str">
        <f t="shared" si="14"/>
        <v/>
      </c>
      <c r="CP14" s="26" t="str">
        <f t="shared" si="14"/>
        <v/>
      </c>
      <c r="CQ14" s="26" t="str">
        <f t="shared" si="14"/>
        <v/>
      </c>
      <c r="CR14" s="26" t="str">
        <f t="shared" si="14"/>
        <v/>
      </c>
      <c r="CS14" s="26" t="str">
        <f t="shared" si="14"/>
        <v/>
      </c>
      <c r="CT14" s="26" t="str">
        <f t="shared" si="14"/>
        <v/>
      </c>
      <c r="CU14" s="26" t="str">
        <f t="shared" si="14"/>
        <v/>
      </c>
      <c r="CV14" s="26" t="str">
        <f t="shared" si="14"/>
        <v/>
      </c>
      <c r="CW14" s="26" t="str">
        <f t="shared" si="14"/>
        <v/>
      </c>
      <c r="CX14" s="26" t="str">
        <f t="shared" si="14"/>
        <v/>
      </c>
      <c r="CY14" s="26" t="str">
        <f t="shared" si="14"/>
        <v/>
      </c>
      <c r="CZ14" s="26" t="str">
        <f t="shared" si="14"/>
        <v/>
      </c>
      <c r="DA14" s="26" t="str">
        <f t="shared" si="14"/>
        <v/>
      </c>
      <c r="DB14" s="26" t="str">
        <f t="shared" si="14"/>
        <v/>
      </c>
      <c r="DC14" s="26" t="str">
        <f t="shared" si="14"/>
        <v/>
      </c>
      <c r="DD14" s="26" t="str">
        <f t="shared" si="14"/>
        <v/>
      </c>
      <c r="DE14" s="26" t="str">
        <f t="shared" si="14"/>
        <v/>
      </c>
      <c r="DF14" s="26" t="str">
        <f t="shared" si="14"/>
        <v/>
      </c>
      <c r="DG14" s="26" t="str">
        <f t="shared" si="14"/>
        <v/>
      </c>
      <c r="DH14" s="26" t="str">
        <f t="shared" si="14"/>
        <v/>
      </c>
      <c r="DI14" s="26" t="str">
        <f t="shared" si="14"/>
        <v/>
      </c>
      <c r="DJ14" s="26" t="str">
        <f t="shared" si="14"/>
        <v/>
      </c>
      <c r="DK14" s="26" t="str">
        <f t="shared" si="14"/>
        <v/>
      </c>
      <c r="DL14" s="26" t="str">
        <f t="shared" si="14"/>
        <v/>
      </c>
      <c r="DM14" s="26" t="str">
        <f t="shared" si="14"/>
        <v/>
      </c>
      <c r="DN14" s="26" t="str">
        <f t="shared" si="14"/>
        <v/>
      </c>
      <c r="DO14" s="26" t="str">
        <f t="shared" si="14"/>
        <v/>
      </c>
      <c r="DP14" s="26" t="str">
        <f t="shared" si="14"/>
        <v/>
      </c>
      <c r="DQ14" s="26" t="str">
        <f t="shared" si="14"/>
        <v/>
      </c>
      <c r="DR14" s="26" t="str">
        <f t="shared" si="14"/>
        <v/>
      </c>
      <c r="DS14" s="26" t="str">
        <f t="shared" si="14"/>
        <v/>
      </c>
      <c r="DT14" s="26" t="str">
        <f t="shared" si="14"/>
        <v/>
      </c>
      <c r="DU14" s="26" t="str">
        <f t="shared" si="14"/>
        <v/>
      </c>
      <c r="DV14" s="26" t="str">
        <f t="shared" si="14"/>
        <v/>
      </c>
      <c r="DW14" s="26" t="str">
        <f t="shared" si="14"/>
        <v/>
      </c>
      <c r="DX14" s="26" t="str">
        <f t="shared" si="14"/>
        <v/>
      </c>
      <c r="DY14" s="26" t="str">
        <f t="shared" si="14"/>
        <v/>
      </c>
      <c r="DZ14" s="26" t="str">
        <f t="shared" si="14"/>
        <v/>
      </c>
      <c r="EA14" s="26" t="str">
        <f t="shared" si="14"/>
        <v/>
      </c>
      <c r="EB14" s="26" t="str">
        <f t="shared" si="14"/>
        <v/>
      </c>
      <c r="EC14" s="26" t="str">
        <f t="shared" si="14"/>
        <v/>
      </c>
      <c r="ED14" s="26" t="str">
        <f t="shared" si="14"/>
        <v/>
      </c>
      <c r="EE14" s="26" t="str">
        <f t="shared" si="15" ref="EE14:FI14">IF(AND(EE17="",EE30=""),"",SUM(EE17,EE30))</f>
        <v/>
      </c>
      <c r="EF14" s="26" t="str">
        <f t="shared" si="15"/>
        <v/>
      </c>
      <c r="EG14" s="26" t="str">
        <f t="shared" si="15"/>
        <v/>
      </c>
      <c r="EH14" s="26" t="str">
        <f t="shared" si="15"/>
        <v/>
      </c>
      <c r="EI14" s="26" t="str">
        <f t="shared" si="15"/>
        <v/>
      </c>
      <c r="EJ14" s="26" t="str">
        <f t="shared" si="15"/>
        <v/>
      </c>
      <c r="EK14" s="26" t="str">
        <f t="shared" si="15"/>
        <v/>
      </c>
      <c r="EL14" s="26" t="str">
        <f t="shared" si="15"/>
        <v/>
      </c>
      <c r="EM14" s="26" t="str">
        <f t="shared" si="15"/>
        <v/>
      </c>
      <c r="EN14" s="26" t="str">
        <f t="shared" si="15"/>
        <v/>
      </c>
      <c r="EO14" s="26" t="str">
        <f t="shared" si="15"/>
        <v/>
      </c>
      <c r="EP14" s="26" t="str">
        <f t="shared" si="15"/>
        <v/>
      </c>
      <c r="EQ14" s="26" t="str">
        <f t="shared" si="15"/>
        <v/>
      </c>
      <c r="ER14" s="26" t="str">
        <f t="shared" si="15"/>
        <v/>
      </c>
      <c r="ES14" s="26" t="str">
        <f t="shared" si="15"/>
        <v/>
      </c>
      <c r="ET14" s="26" t="str">
        <f t="shared" si="15"/>
        <v/>
      </c>
      <c r="EU14" s="26" t="str">
        <f t="shared" si="15"/>
        <v/>
      </c>
      <c r="EV14" s="26" t="str">
        <f t="shared" si="15"/>
        <v/>
      </c>
      <c r="EW14" s="26" t="str">
        <f t="shared" si="15"/>
        <v/>
      </c>
      <c r="EX14" s="26" t="str">
        <f t="shared" si="15"/>
        <v/>
      </c>
      <c r="EY14" s="26" t="str">
        <f t="shared" si="15"/>
        <v/>
      </c>
      <c r="EZ14" s="26" t="str">
        <f t="shared" si="15"/>
        <v/>
      </c>
      <c r="FA14" s="26" t="str">
        <f t="shared" si="15"/>
        <v/>
      </c>
      <c r="FB14" s="26" t="str">
        <f t="shared" si="15"/>
        <v/>
      </c>
      <c r="FC14" s="26" t="str">
        <f t="shared" si="15"/>
        <v/>
      </c>
      <c r="FD14" s="26" t="str">
        <f t="shared" si="15"/>
        <v/>
      </c>
      <c r="FE14" s="26" t="str">
        <f t="shared" si="15"/>
        <v/>
      </c>
      <c r="FF14" s="26" t="str">
        <f t="shared" si="15"/>
        <v/>
      </c>
      <c r="FG14" s="26" t="str">
        <f t="shared" si="15"/>
        <v/>
      </c>
      <c r="FH14" s="26" t="str">
        <f t="shared" si="15"/>
        <v/>
      </c>
      <c r="FI14" s="26" t="str">
        <f t="shared" si="15"/>
        <v/>
      </c>
    </row>
    <row r="15" spans="1:165" s="8" customFormat="1" ht="15" customHeight="1">
      <c r="A15" s="8" t="str">
        <f t="shared" si="5"/>
        <v>BG_BP6_XDC</v>
      </c>
      <c r="B15" s="12" t="s">
        <v>27</v>
      </c>
      <c r="C15" s="13" t="s">
        <v>28</v>
      </c>
      <c r="D15" s="13" t="s">
        <v>29</v>
      </c>
      <c r="E15" s="14" t="str">
        <f>"BG_BP6_"&amp;C3</f>
        <v>BG_BP6_XDC</v>
      </c>
      <c r="F15" s="26">
        <v>-25.057423352588</v>
      </c>
      <c r="G15" s="26">
        <v>-25.196006852587999</v>
      </c>
      <c r="H15" s="26">
        <v>-25.163163052588001</v>
      </c>
      <c r="I15" s="26">
        <v>-25.069140882588002</v>
      </c>
      <c r="J15" s="26">
        <v>-100.48573414035199</v>
      </c>
      <c r="K15" s="26">
        <v>-26.689293217587998</v>
      </c>
      <c r="L15" s="26">
        <v>-24.2108695192879</v>
      </c>
      <c r="M15" s="26">
        <v>-19.655002376187898</v>
      </c>
      <c r="N15" s="26">
        <v>-33.427020691187899</v>
      </c>
      <c r="O15" s="26">
        <v>-103.982185804252</v>
      </c>
      <c r="P15" s="26">
        <v>-24.648943549804901</v>
      </c>
      <c r="Q15" s="26">
        <v>-29.327067868304798</v>
      </c>
      <c r="R15" s="26">
        <v>-29.035022918604898</v>
      </c>
      <c r="S15" s="26">
        <v>-36.327405887404801</v>
      </c>
      <c r="T15" s="26">
        <v>-119.338440224119</v>
      </c>
      <c r="U15" s="26">
        <v>-24.430834242804899</v>
      </c>
      <c r="V15" s="26">
        <v>-34.304775772404902</v>
      </c>
      <c r="W15" s="26">
        <v>-35.753590758054898</v>
      </c>
      <c r="X15" s="26">
        <v>-33.922394923754901</v>
      </c>
      <c r="Y15" s="26">
        <v>-128.41159569702</v>
      </c>
      <c r="Z15" s="26">
        <v>-26.6233769056049</v>
      </c>
      <c r="AA15" s="26">
        <v>-27.288941001604901</v>
      </c>
      <c r="AB15" s="26">
        <v>-39.474726305604797</v>
      </c>
      <c r="AC15" s="26">
        <v>-34.689962615604898</v>
      </c>
      <c r="AD15" s="26">
        <v>-128.077006828419</v>
      </c>
      <c r="AE15" s="26">
        <v>-34.735924036604899</v>
      </c>
      <c r="AF15" s="26">
        <v>-29.5679789156049</v>
      </c>
      <c r="AG15" s="26">
        <v>-33.204058877604901</v>
      </c>
      <c r="AH15" s="26">
        <v>-25.3430888323049</v>
      </c>
      <c r="AI15" s="26">
        <v>-122.85105066212</v>
      </c>
      <c r="AJ15" s="26">
        <v>-11.055604648999999</v>
      </c>
      <c r="AK15" s="26">
        <v>-61.140091015659003</v>
      </c>
      <c r="AL15" s="26">
        <v>-31.040760218999999</v>
      </c>
      <c r="AM15" s="26">
        <v>-32.39545778323</v>
      </c>
      <c r="AN15" s="26">
        <v>-135.63191366688901</v>
      </c>
      <c r="AO15" s="26" t="str">
        <f>IF(AND(AO16="",AO17=""),"",SUM(AO16)-SUM(AO17))</f>
        <v/>
      </c>
      <c r="AP15" s="26" t="str">
        <f>IF(AND(AP16="",AP17=""),"",SUM(AP16)-SUM(AP17))</f>
        <v/>
      </c>
      <c r="AQ15" s="26" t="str">
        <f>IF(AND(AQ16="",AQ17=""),"",SUM(AQ16)-SUM(AQ17))</f>
        <v/>
      </c>
      <c r="AR15" s="26" t="str">
        <f>IF(AND(AR16="",AR17=""),"",SUM(AR16)-SUM(AR17))</f>
        <v/>
      </c>
      <c r="AS15" s="26" t="str">
        <f>IF(AND(AS16="",AS17=""),"",SUM(AS16)-SUM(AS17))</f>
        <v/>
      </c>
      <c r="AT15" s="26" t="str">
        <f>IF(AND(AT16="",AT17=""),"",SUM(AT16)-SUM(AT17))</f>
        <v/>
      </c>
      <c r="AU15" s="26" t="str">
        <f>IF(AND(AU16="",AU17=""),"",SUM(AU16)-SUM(AU17))</f>
        <v/>
      </c>
      <c r="AV15" s="26" t="str">
        <f>IF(AND(AV16="",AV17=""),"",SUM(AV16)-SUM(AV17))</f>
        <v/>
      </c>
      <c r="AW15" s="26" t="str">
        <f>IF(AND(AW16="",AW17=""),"",SUM(AW16)-SUM(AW17))</f>
        <v/>
      </c>
      <c r="AX15" s="26" t="str">
        <f>IF(AND(AX16="",AX17=""),"",SUM(AX16)-SUM(AX17))</f>
        <v/>
      </c>
      <c r="AY15" s="26" t="str">
        <f>IF(AND(AY16="",AY17=""),"",SUM(AY16)-SUM(AY17))</f>
        <v/>
      </c>
      <c r="AZ15" s="26" t="str">
        <f>IF(AND(AZ16="",AZ17=""),"",SUM(AZ16)-SUM(AZ17))</f>
        <v/>
      </c>
      <c r="BA15" s="26" t="str">
        <f>IF(AND(BA16="",BA17=""),"",SUM(BA16)-SUM(BA17))</f>
        <v/>
      </c>
      <c r="BB15" s="26" t="str">
        <f>IF(AND(BB16="",BB17=""),"",SUM(BB16)-SUM(BB17))</f>
        <v/>
      </c>
      <c r="BC15" s="26" t="str">
        <f>IF(AND(BC16="",BC17=""),"",SUM(BC16)-SUM(BC17))</f>
        <v/>
      </c>
      <c r="BD15" s="26" t="str">
        <f>IF(AND(BD16="",BD17=""),"",SUM(BD16)-SUM(BD17))</f>
        <v/>
      </c>
      <c r="BE15" s="26" t="str">
        <f>IF(AND(BE16="",BE17=""),"",SUM(BE16)-SUM(BE17))</f>
        <v/>
      </c>
      <c r="BF15" s="26" t="str">
        <f>IF(AND(BF16="",BF17=""),"",SUM(BF16)-SUM(BF17))</f>
        <v/>
      </c>
      <c r="BG15" s="26" t="str">
        <f>IF(AND(BG16="",BG17=""),"",SUM(BG16)-SUM(BG17))</f>
        <v/>
      </c>
      <c r="BH15" s="26" t="str">
        <f>IF(AND(BH16="",BH17=""),"",SUM(BH16)-SUM(BH17))</f>
        <v/>
      </c>
      <c r="BI15" s="26" t="str">
        <f>IF(AND(BI16="",BI17=""),"",SUM(BI16)-SUM(BI17))</f>
        <v/>
      </c>
      <c r="BJ15" s="26" t="str">
        <f>IF(AND(BJ16="",BJ17=""),"",SUM(BJ16)-SUM(BJ17))</f>
        <v/>
      </c>
      <c r="BK15" s="26" t="str">
        <f>IF(AND(BK16="",BK17=""),"",SUM(BK16)-SUM(BK17))</f>
        <v/>
      </c>
      <c r="BL15" s="26" t="str">
        <f>IF(AND(BL16="",BL17=""),"",SUM(BL16)-SUM(BL17))</f>
        <v/>
      </c>
      <c r="BM15" s="26" t="str">
        <f>IF(AND(BM16="",BM17=""),"",SUM(BM16)-SUM(BM17))</f>
        <v/>
      </c>
      <c r="BN15" s="26" t="str">
        <f>IF(AND(BN16="",BN17=""),"",SUM(BN16)-SUM(BN17))</f>
        <v/>
      </c>
      <c r="BO15" s="26" t="str">
        <f>IF(AND(BO16="",BO17=""),"",SUM(BO16)-SUM(BO17))</f>
        <v/>
      </c>
      <c r="BP15" s="26" t="str">
        <f>IF(AND(BP16="",BP17=""),"",SUM(BP16)-SUM(BP17))</f>
        <v/>
      </c>
      <c r="BQ15" s="26" t="str">
        <f>IF(AND(BQ16="",BQ17=""),"",SUM(BQ16)-SUM(BQ17))</f>
        <v/>
      </c>
      <c r="BR15" s="26" t="str">
        <f>IF(AND(BR16="",BR17=""),"",SUM(BR16)-SUM(BR17))</f>
        <v/>
      </c>
      <c r="BS15" s="26" t="str">
        <f t="shared" si="16" ref="BS15:ED15">IF(AND(BS16="",BS17=""),"",SUM(BS16)-SUM(BS17))</f>
        <v/>
      </c>
      <c r="BT15" s="26" t="str">
        <f t="shared" si="16"/>
        <v/>
      </c>
      <c r="BU15" s="26" t="str">
        <f t="shared" si="16"/>
        <v/>
      </c>
      <c r="BV15" s="26" t="str">
        <f t="shared" si="16"/>
        <v/>
      </c>
      <c r="BW15" s="26" t="str">
        <f t="shared" si="16"/>
        <v/>
      </c>
      <c r="BX15" s="26" t="str">
        <f t="shared" si="16"/>
        <v/>
      </c>
      <c r="BY15" s="26" t="str">
        <f t="shared" si="16"/>
        <v/>
      </c>
      <c r="BZ15" s="26" t="str">
        <f t="shared" si="16"/>
        <v/>
      </c>
      <c r="CA15" s="26" t="str">
        <f t="shared" si="16"/>
        <v/>
      </c>
      <c r="CB15" s="26" t="str">
        <f t="shared" si="16"/>
        <v/>
      </c>
      <c r="CC15" s="26" t="str">
        <f t="shared" si="16"/>
        <v/>
      </c>
      <c r="CD15" s="26" t="str">
        <f t="shared" si="16"/>
        <v/>
      </c>
      <c r="CE15" s="26" t="str">
        <f t="shared" si="16"/>
        <v/>
      </c>
      <c r="CF15" s="26" t="str">
        <f t="shared" si="16"/>
        <v/>
      </c>
      <c r="CG15" s="26" t="str">
        <f t="shared" si="16"/>
        <v/>
      </c>
      <c r="CH15" s="26" t="str">
        <f t="shared" si="16"/>
        <v/>
      </c>
      <c r="CI15" s="26" t="str">
        <f t="shared" si="16"/>
        <v/>
      </c>
      <c r="CJ15" s="26" t="str">
        <f t="shared" si="16"/>
        <v/>
      </c>
      <c r="CK15" s="26" t="str">
        <f t="shared" si="16"/>
        <v/>
      </c>
      <c r="CL15" s="26" t="str">
        <f t="shared" si="16"/>
        <v/>
      </c>
      <c r="CM15" s="26" t="str">
        <f t="shared" si="16"/>
        <v/>
      </c>
      <c r="CN15" s="26" t="str">
        <f t="shared" si="16"/>
        <v/>
      </c>
      <c r="CO15" s="26" t="str">
        <f t="shared" si="16"/>
        <v/>
      </c>
      <c r="CP15" s="26" t="str">
        <f t="shared" si="16"/>
        <v/>
      </c>
      <c r="CQ15" s="26" t="str">
        <f t="shared" si="16"/>
        <v/>
      </c>
      <c r="CR15" s="26" t="str">
        <f t="shared" si="16"/>
        <v/>
      </c>
      <c r="CS15" s="26" t="str">
        <f t="shared" si="16"/>
        <v/>
      </c>
      <c r="CT15" s="26" t="str">
        <f t="shared" si="16"/>
        <v/>
      </c>
      <c r="CU15" s="26" t="str">
        <f t="shared" si="16"/>
        <v/>
      </c>
      <c r="CV15" s="26" t="str">
        <f t="shared" si="16"/>
        <v/>
      </c>
      <c r="CW15" s="26" t="str">
        <f t="shared" si="16"/>
        <v/>
      </c>
      <c r="CX15" s="26" t="str">
        <f t="shared" si="16"/>
        <v/>
      </c>
      <c r="CY15" s="26" t="str">
        <f t="shared" si="16"/>
        <v/>
      </c>
      <c r="CZ15" s="26" t="str">
        <f t="shared" si="16"/>
        <v/>
      </c>
      <c r="DA15" s="26" t="str">
        <f t="shared" si="16"/>
        <v/>
      </c>
      <c r="DB15" s="26" t="str">
        <f t="shared" si="16"/>
        <v/>
      </c>
      <c r="DC15" s="26" t="str">
        <f t="shared" si="16"/>
        <v/>
      </c>
      <c r="DD15" s="26" t="str">
        <f t="shared" si="16"/>
        <v/>
      </c>
      <c r="DE15" s="26" t="str">
        <f t="shared" si="16"/>
        <v/>
      </c>
      <c r="DF15" s="26" t="str">
        <f t="shared" si="16"/>
        <v/>
      </c>
      <c r="DG15" s="26" t="str">
        <f t="shared" si="16"/>
        <v/>
      </c>
      <c r="DH15" s="26" t="str">
        <f t="shared" si="16"/>
        <v/>
      </c>
      <c r="DI15" s="26" t="str">
        <f t="shared" si="16"/>
        <v/>
      </c>
      <c r="DJ15" s="26" t="str">
        <f t="shared" si="16"/>
        <v/>
      </c>
      <c r="DK15" s="26" t="str">
        <f t="shared" si="16"/>
        <v/>
      </c>
      <c r="DL15" s="26" t="str">
        <f t="shared" si="16"/>
        <v/>
      </c>
      <c r="DM15" s="26" t="str">
        <f t="shared" si="16"/>
        <v/>
      </c>
      <c r="DN15" s="26" t="str">
        <f t="shared" si="16"/>
        <v/>
      </c>
      <c r="DO15" s="26" t="str">
        <f t="shared" si="16"/>
        <v/>
      </c>
      <c r="DP15" s="26" t="str">
        <f t="shared" si="16"/>
        <v/>
      </c>
      <c r="DQ15" s="26" t="str">
        <f t="shared" si="16"/>
        <v/>
      </c>
      <c r="DR15" s="26" t="str">
        <f t="shared" si="16"/>
        <v/>
      </c>
      <c r="DS15" s="26" t="str">
        <f t="shared" si="16"/>
        <v/>
      </c>
      <c r="DT15" s="26" t="str">
        <f t="shared" si="16"/>
        <v/>
      </c>
      <c r="DU15" s="26" t="str">
        <f t="shared" si="16"/>
        <v/>
      </c>
      <c r="DV15" s="26" t="str">
        <f t="shared" si="16"/>
        <v/>
      </c>
      <c r="DW15" s="26" t="str">
        <f t="shared" si="16"/>
        <v/>
      </c>
      <c r="DX15" s="26" t="str">
        <f t="shared" si="16"/>
        <v/>
      </c>
      <c r="DY15" s="26" t="str">
        <f t="shared" si="16"/>
        <v/>
      </c>
      <c r="DZ15" s="26" t="str">
        <f t="shared" si="16"/>
        <v/>
      </c>
      <c r="EA15" s="26" t="str">
        <f t="shared" si="16"/>
        <v/>
      </c>
      <c r="EB15" s="26" t="str">
        <f t="shared" si="16"/>
        <v/>
      </c>
      <c r="EC15" s="26" t="str">
        <f t="shared" si="16"/>
        <v/>
      </c>
      <c r="ED15" s="26" t="str">
        <f t="shared" si="16"/>
        <v/>
      </c>
      <c r="EE15" s="26" t="str">
        <f t="shared" si="17" ref="EE15:FI15">IF(AND(EE16="",EE17=""),"",SUM(EE16)-SUM(EE17))</f>
        <v/>
      </c>
      <c r="EF15" s="26" t="str">
        <f t="shared" si="17"/>
        <v/>
      </c>
      <c r="EG15" s="26" t="str">
        <f t="shared" si="17"/>
        <v/>
      </c>
      <c r="EH15" s="26" t="str">
        <f t="shared" si="17"/>
        <v/>
      </c>
      <c r="EI15" s="26" t="str">
        <f t="shared" si="17"/>
        <v/>
      </c>
      <c r="EJ15" s="26" t="str">
        <f t="shared" si="17"/>
        <v/>
      </c>
      <c r="EK15" s="26" t="str">
        <f t="shared" si="17"/>
        <v/>
      </c>
      <c r="EL15" s="26" t="str">
        <f t="shared" si="17"/>
        <v/>
      </c>
      <c r="EM15" s="26" t="str">
        <f t="shared" si="17"/>
        <v/>
      </c>
      <c r="EN15" s="26" t="str">
        <f t="shared" si="17"/>
        <v/>
      </c>
      <c r="EO15" s="26" t="str">
        <f t="shared" si="17"/>
        <v/>
      </c>
      <c r="EP15" s="26" t="str">
        <f t="shared" si="17"/>
        <v/>
      </c>
      <c r="EQ15" s="26" t="str">
        <f t="shared" si="17"/>
        <v/>
      </c>
      <c r="ER15" s="26" t="str">
        <f t="shared" si="17"/>
        <v/>
      </c>
      <c r="ES15" s="26" t="str">
        <f t="shared" si="17"/>
        <v/>
      </c>
      <c r="ET15" s="26" t="str">
        <f t="shared" si="17"/>
        <v/>
      </c>
      <c r="EU15" s="26" t="str">
        <f t="shared" si="17"/>
        <v/>
      </c>
      <c r="EV15" s="26" t="str">
        <f t="shared" si="17"/>
        <v/>
      </c>
      <c r="EW15" s="26" t="str">
        <f t="shared" si="17"/>
        <v/>
      </c>
      <c r="EX15" s="26" t="str">
        <f t="shared" si="17"/>
        <v/>
      </c>
      <c r="EY15" s="26" t="str">
        <f t="shared" si="17"/>
        <v/>
      </c>
      <c r="EZ15" s="26" t="str">
        <f t="shared" si="17"/>
        <v/>
      </c>
      <c r="FA15" s="26" t="str">
        <f t="shared" si="17"/>
        <v/>
      </c>
      <c r="FB15" s="26" t="str">
        <f t="shared" si="17"/>
        <v/>
      </c>
      <c r="FC15" s="26" t="str">
        <f t="shared" si="17"/>
        <v/>
      </c>
      <c r="FD15" s="26" t="str">
        <f t="shared" si="17"/>
        <v/>
      </c>
      <c r="FE15" s="26" t="str">
        <f t="shared" si="17"/>
        <v/>
      </c>
      <c r="FF15" s="26" t="str">
        <f t="shared" si="17"/>
        <v/>
      </c>
      <c r="FG15" s="26" t="str">
        <f t="shared" si="17"/>
        <v/>
      </c>
      <c r="FH15" s="26" t="str">
        <f t="shared" si="17"/>
        <v/>
      </c>
      <c r="FI15" s="26" t="str">
        <f t="shared" si="17"/>
        <v/>
      </c>
    </row>
    <row r="16" spans="1:165" s="8" customFormat="1" ht="15" customHeight="1">
      <c r="A16" s="8" t="str">
        <f t="shared" si="5"/>
        <v>BXG_BP6_XDC</v>
      </c>
      <c r="B16" s="12" t="s">
        <v>30</v>
      </c>
      <c r="C16" s="13" t="s">
        <v>31</v>
      </c>
      <c r="D16" s="13" t="s">
        <v>32</v>
      </c>
      <c r="E16" s="14" t="str">
        <f>"BXG_BP6_"&amp;C3</f>
        <v>BXG_BP6_XDC</v>
      </c>
      <c r="F16" s="26">
        <v>2.1509911499999999</v>
      </c>
      <c r="G16" s="26">
        <v>2.0124076500000001</v>
      </c>
      <c r="H16" s="26">
        <v>2.0452514499999999</v>
      </c>
      <c r="I16" s="26">
        <v>2.13927362</v>
      </c>
      <c r="J16" s="26">
        <v>8.3479238700000007</v>
      </c>
      <c r="K16" s="26">
        <v>3.2556762950000002</v>
      </c>
      <c r="L16" s="26">
        <v>3.1101636199999998</v>
      </c>
      <c r="M16" s="26">
        <v>3.1446496100000001</v>
      </c>
      <c r="N16" s="26">
        <v>3.2433728885000002</v>
      </c>
      <c r="O16" s="26">
        <v>12.7538624135</v>
      </c>
      <c r="P16" s="26">
        <v>3.3555832350000001</v>
      </c>
      <c r="Q16" s="26">
        <v>3.20</v>
      </c>
      <c r="R16" s="26">
        <v>5.10</v>
      </c>
      <c r="S16" s="26">
        <v>3.0540132350000002</v>
      </c>
      <c r="T16" s="26">
        <v>14.709596469999999</v>
      </c>
      <c r="U16" s="26">
        <v>3.50</v>
      </c>
      <c r="V16" s="26">
        <v>2.80</v>
      </c>
      <c r="W16" s="26">
        <v>3.4079013967499998</v>
      </c>
      <c r="X16" s="26">
        <v>5.8675350367499997</v>
      </c>
      <c r="Y16" s="26">
        <v>15.5754364335</v>
      </c>
      <c r="Z16" s="26">
        <v>6.3061205500000002</v>
      </c>
      <c r="AA16" s="26">
        <v>4.8986560399999997</v>
      </c>
      <c r="AB16" s="26">
        <v>5.3303910500000002</v>
      </c>
      <c r="AC16" s="26">
        <v>3.34888085</v>
      </c>
      <c r="AD16" s="26">
        <v>19.884048490000001</v>
      </c>
      <c r="AE16" s="26">
        <v>3.3881595889999998</v>
      </c>
      <c r="AF16" s="26">
        <v>3.8016201399999998</v>
      </c>
      <c r="AG16" s="26">
        <v>2.8133726299999999</v>
      </c>
      <c r="AH16" s="26">
        <v>1.11955765</v>
      </c>
      <c r="AI16" s="26">
        <v>11.122710009</v>
      </c>
      <c r="AJ16" s="26">
        <v>3.7356820449999999</v>
      </c>
      <c r="AK16" s="26">
        <v>6.1389769449999996</v>
      </c>
      <c r="AL16" s="26">
        <v>4.7394733149999997</v>
      </c>
      <c r="AM16" s="26">
        <v>3.1227252750000001</v>
      </c>
      <c r="AN16" s="26">
        <v>17.736857579999999</v>
      </c>
      <c r="AO16" s="26" t="str">
        <f>IF(AND(AO19="",AND(AO22="",AO26="")),"",SUM(AO19,AO22,AO26))</f>
        <v/>
      </c>
      <c r="AP16" s="26" t="str">
        <f>IF(AND(AP19="",AND(AP22="",AP26="")),"",SUM(AP19,AP22,AP26))</f>
        <v/>
      </c>
      <c r="AQ16" s="26" t="str">
        <f>IF(AND(AQ19="",AND(AQ22="",AQ26="")),"",SUM(AQ19,AQ22,AQ26))</f>
        <v/>
      </c>
      <c r="AR16" s="26" t="str">
        <f>IF(AND(AR19="",AND(AR22="",AR26="")),"",SUM(AR19,AR22,AR26))</f>
        <v/>
      </c>
      <c r="AS16" s="26" t="str">
        <f>IF(AND(AS19="",AND(AS22="",AS26="")),"",SUM(AS19,AS22,AS26))</f>
        <v/>
      </c>
      <c r="AT16" s="26" t="str">
        <f>IF(AND(AT19="",AND(AT22="",AT26="")),"",SUM(AT19,AT22,AT26))</f>
        <v/>
      </c>
      <c r="AU16" s="26" t="str">
        <f>IF(AND(AU19="",AND(AU22="",AU26="")),"",SUM(AU19,AU22,AU26))</f>
        <v/>
      </c>
      <c r="AV16" s="26" t="str">
        <f>IF(AND(AV19="",AND(AV22="",AV26="")),"",SUM(AV19,AV22,AV26))</f>
        <v/>
      </c>
      <c r="AW16" s="26" t="str">
        <f>IF(AND(AW19="",AND(AW22="",AW26="")),"",SUM(AW19,AW22,AW26))</f>
        <v/>
      </c>
      <c r="AX16" s="26" t="str">
        <f>IF(AND(AX19="",AND(AX22="",AX26="")),"",SUM(AX19,AX22,AX26))</f>
        <v/>
      </c>
      <c r="AY16" s="26" t="str">
        <f>IF(AND(AY19="",AND(AY22="",AY26="")),"",SUM(AY19,AY22,AY26))</f>
        <v/>
      </c>
      <c r="AZ16" s="26" t="str">
        <f>IF(AND(AZ19="",AND(AZ22="",AZ26="")),"",SUM(AZ19,AZ22,AZ26))</f>
        <v/>
      </c>
      <c r="BA16" s="26" t="str">
        <f>IF(AND(BA19="",AND(BA22="",BA26="")),"",SUM(BA19,BA22,BA26))</f>
        <v/>
      </c>
      <c r="BB16" s="26" t="str">
        <f>IF(AND(BB19="",AND(BB22="",BB26="")),"",SUM(BB19,BB22,BB26))</f>
        <v/>
      </c>
      <c r="BC16" s="26" t="str">
        <f>IF(AND(BC19="",AND(BC22="",BC26="")),"",SUM(BC19,BC22,BC26))</f>
        <v/>
      </c>
      <c r="BD16" s="26" t="str">
        <f>IF(AND(BD19="",AND(BD22="",BD26="")),"",SUM(BD19,BD22,BD26))</f>
        <v/>
      </c>
      <c r="BE16" s="26" t="str">
        <f>IF(AND(BE19="",AND(BE22="",BE26="")),"",SUM(BE19,BE22,BE26))</f>
        <v/>
      </c>
      <c r="BF16" s="26" t="str">
        <f>IF(AND(BF19="",AND(BF22="",BF26="")),"",SUM(BF19,BF22,BF26))</f>
        <v/>
      </c>
      <c r="BG16" s="26" t="str">
        <f>IF(AND(BG19="",AND(BG22="",BG26="")),"",SUM(BG19,BG22,BG26))</f>
        <v/>
      </c>
      <c r="BH16" s="26" t="str">
        <f>IF(AND(BH19="",AND(BH22="",BH26="")),"",SUM(BH19,BH22,BH26))</f>
        <v/>
      </c>
      <c r="BI16" s="26" t="str">
        <f>IF(AND(BI19="",AND(BI22="",BI26="")),"",SUM(BI19,BI22,BI26))</f>
        <v/>
      </c>
      <c r="BJ16" s="26" t="str">
        <f>IF(AND(BJ19="",AND(BJ22="",BJ26="")),"",SUM(BJ19,BJ22,BJ26))</f>
        <v/>
      </c>
      <c r="BK16" s="26" t="str">
        <f>IF(AND(BK19="",AND(BK22="",BK26="")),"",SUM(BK19,BK22,BK26))</f>
        <v/>
      </c>
      <c r="BL16" s="26" t="str">
        <f>IF(AND(BL19="",AND(BL22="",BL26="")),"",SUM(BL19,BL22,BL26))</f>
        <v/>
      </c>
      <c r="BM16" s="26" t="str">
        <f>IF(AND(BM19="",AND(BM22="",BM26="")),"",SUM(BM19,BM22,BM26))</f>
        <v/>
      </c>
      <c r="BN16" s="26" t="str">
        <f>IF(AND(BN19="",AND(BN22="",BN26="")),"",SUM(BN19,BN22,BN26))</f>
        <v/>
      </c>
      <c r="BO16" s="26" t="str">
        <f>IF(AND(BO19="",AND(BO22="",BO26="")),"",SUM(BO19,BO22,BO26))</f>
        <v/>
      </c>
      <c r="BP16" s="26" t="str">
        <f>IF(AND(BP19="",AND(BP22="",BP26="")),"",SUM(BP19,BP22,BP26))</f>
        <v/>
      </c>
      <c r="BQ16" s="26" t="str">
        <f>IF(AND(BQ19="",AND(BQ22="",BQ26="")),"",SUM(BQ19,BQ22,BQ26))</f>
        <v/>
      </c>
      <c r="BR16" s="26" t="str">
        <f>IF(AND(BR19="",AND(BR22="",BR26="")),"",SUM(BR19,BR22,BR26))</f>
        <v/>
      </c>
      <c r="BS16" s="26" t="str">
        <f t="shared" si="18" ref="BS16:ED16">IF(AND(BS19="",AND(BS22="",BS26="")),"",SUM(BS19,BS22,BS26))</f>
        <v/>
      </c>
      <c r="BT16" s="26" t="str">
        <f t="shared" si="18"/>
        <v/>
      </c>
      <c r="BU16" s="26" t="str">
        <f t="shared" si="18"/>
        <v/>
      </c>
      <c r="BV16" s="26" t="str">
        <f t="shared" si="18"/>
        <v/>
      </c>
      <c r="BW16" s="26" t="str">
        <f t="shared" si="18"/>
        <v/>
      </c>
      <c r="BX16" s="26" t="str">
        <f t="shared" si="18"/>
        <v/>
      </c>
      <c r="BY16" s="26" t="str">
        <f t="shared" si="18"/>
        <v/>
      </c>
      <c r="BZ16" s="26" t="str">
        <f t="shared" si="18"/>
        <v/>
      </c>
      <c r="CA16" s="26" t="str">
        <f t="shared" si="18"/>
        <v/>
      </c>
      <c r="CB16" s="26" t="str">
        <f t="shared" si="18"/>
        <v/>
      </c>
      <c r="CC16" s="26" t="str">
        <f t="shared" si="18"/>
        <v/>
      </c>
      <c r="CD16" s="26" t="str">
        <f t="shared" si="18"/>
        <v/>
      </c>
      <c r="CE16" s="26" t="str">
        <f t="shared" si="18"/>
        <v/>
      </c>
      <c r="CF16" s="26" t="str">
        <f t="shared" si="18"/>
        <v/>
      </c>
      <c r="CG16" s="26" t="str">
        <f t="shared" si="18"/>
        <v/>
      </c>
      <c r="CH16" s="26" t="str">
        <f t="shared" si="18"/>
        <v/>
      </c>
      <c r="CI16" s="26" t="str">
        <f t="shared" si="18"/>
        <v/>
      </c>
      <c r="CJ16" s="26" t="str">
        <f t="shared" si="18"/>
        <v/>
      </c>
      <c r="CK16" s="26" t="str">
        <f t="shared" si="18"/>
        <v/>
      </c>
      <c r="CL16" s="26" t="str">
        <f t="shared" si="18"/>
        <v/>
      </c>
      <c r="CM16" s="26" t="str">
        <f t="shared" si="18"/>
        <v/>
      </c>
      <c r="CN16" s="26" t="str">
        <f t="shared" si="18"/>
        <v/>
      </c>
      <c r="CO16" s="26" t="str">
        <f t="shared" si="18"/>
        <v/>
      </c>
      <c r="CP16" s="26" t="str">
        <f t="shared" si="18"/>
        <v/>
      </c>
      <c r="CQ16" s="26" t="str">
        <f t="shared" si="18"/>
        <v/>
      </c>
      <c r="CR16" s="26" t="str">
        <f t="shared" si="18"/>
        <v/>
      </c>
      <c r="CS16" s="26" t="str">
        <f t="shared" si="18"/>
        <v/>
      </c>
      <c r="CT16" s="26" t="str">
        <f t="shared" si="18"/>
        <v/>
      </c>
      <c r="CU16" s="26" t="str">
        <f t="shared" si="18"/>
        <v/>
      </c>
      <c r="CV16" s="26" t="str">
        <f t="shared" si="18"/>
        <v/>
      </c>
      <c r="CW16" s="26" t="str">
        <f t="shared" si="18"/>
        <v/>
      </c>
      <c r="CX16" s="26" t="str">
        <f t="shared" si="18"/>
        <v/>
      </c>
      <c r="CY16" s="26" t="str">
        <f t="shared" si="18"/>
        <v/>
      </c>
      <c r="CZ16" s="26" t="str">
        <f t="shared" si="18"/>
        <v/>
      </c>
      <c r="DA16" s="26" t="str">
        <f t="shared" si="18"/>
        <v/>
      </c>
      <c r="DB16" s="26" t="str">
        <f t="shared" si="18"/>
        <v/>
      </c>
      <c r="DC16" s="26" t="str">
        <f t="shared" si="18"/>
        <v/>
      </c>
      <c r="DD16" s="26" t="str">
        <f t="shared" si="18"/>
        <v/>
      </c>
      <c r="DE16" s="26" t="str">
        <f t="shared" si="18"/>
        <v/>
      </c>
      <c r="DF16" s="26" t="str">
        <f t="shared" si="18"/>
        <v/>
      </c>
      <c r="DG16" s="26" t="str">
        <f t="shared" si="18"/>
        <v/>
      </c>
      <c r="DH16" s="26" t="str">
        <f t="shared" si="18"/>
        <v/>
      </c>
      <c r="DI16" s="26" t="str">
        <f t="shared" si="18"/>
        <v/>
      </c>
      <c r="DJ16" s="26" t="str">
        <f t="shared" si="18"/>
        <v/>
      </c>
      <c r="DK16" s="26" t="str">
        <f t="shared" si="18"/>
        <v/>
      </c>
      <c r="DL16" s="26" t="str">
        <f t="shared" si="18"/>
        <v/>
      </c>
      <c r="DM16" s="26" t="str">
        <f t="shared" si="18"/>
        <v/>
      </c>
      <c r="DN16" s="26" t="str">
        <f t="shared" si="18"/>
        <v/>
      </c>
      <c r="DO16" s="26" t="str">
        <f t="shared" si="18"/>
        <v/>
      </c>
      <c r="DP16" s="26" t="str">
        <f t="shared" si="18"/>
        <v/>
      </c>
      <c r="DQ16" s="26" t="str">
        <f t="shared" si="18"/>
        <v/>
      </c>
      <c r="DR16" s="26" t="str">
        <f t="shared" si="18"/>
        <v/>
      </c>
      <c r="DS16" s="26" t="str">
        <f t="shared" si="18"/>
        <v/>
      </c>
      <c r="DT16" s="26" t="str">
        <f t="shared" si="18"/>
        <v/>
      </c>
      <c r="DU16" s="26" t="str">
        <f t="shared" si="18"/>
        <v/>
      </c>
      <c r="DV16" s="26" t="str">
        <f t="shared" si="18"/>
        <v/>
      </c>
      <c r="DW16" s="26" t="str">
        <f t="shared" si="18"/>
        <v/>
      </c>
      <c r="DX16" s="26" t="str">
        <f t="shared" si="18"/>
        <v/>
      </c>
      <c r="DY16" s="26" t="str">
        <f t="shared" si="18"/>
        <v/>
      </c>
      <c r="DZ16" s="26" t="str">
        <f t="shared" si="18"/>
        <v/>
      </c>
      <c r="EA16" s="26" t="str">
        <f t="shared" si="18"/>
        <v/>
      </c>
      <c r="EB16" s="26" t="str">
        <f t="shared" si="18"/>
        <v/>
      </c>
      <c r="EC16" s="26" t="str">
        <f t="shared" si="18"/>
        <v/>
      </c>
      <c r="ED16" s="26" t="str">
        <f t="shared" si="18"/>
        <v/>
      </c>
      <c r="EE16" s="26" t="str">
        <f t="shared" si="19" ref="EE16:FI16">IF(AND(EE19="",AND(EE22="",EE26="")),"",SUM(EE19,EE22,EE26))</f>
        <v/>
      </c>
      <c r="EF16" s="26" t="str">
        <f t="shared" si="19"/>
        <v/>
      </c>
      <c r="EG16" s="26" t="str">
        <f t="shared" si="19"/>
        <v/>
      </c>
      <c r="EH16" s="26" t="str">
        <f t="shared" si="19"/>
        <v/>
      </c>
      <c r="EI16" s="26" t="str">
        <f t="shared" si="19"/>
        <v/>
      </c>
      <c r="EJ16" s="26" t="str">
        <f t="shared" si="19"/>
        <v/>
      </c>
      <c r="EK16" s="26" t="str">
        <f t="shared" si="19"/>
        <v/>
      </c>
      <c r="EL16" s="26" t="str">
        <f t="shared" si="19"/>
        <v/>
      </c>
      <c r="EM16" s="26" t="str">
        <f t="shared" si="19"/>
        <v/>
      </c>
      <c r="EN16" s="26" t="str">
        <f t="shared" si="19"/>
        <v/>
      </c>
      <c r="EO16" s="26" t="str">
        <f t="shared" si="19"/>
        <v/>
      </c>
      <c r="EP16" s="26" t="str">
        <f t="shared" si="19"/>
        <v/>
      </c>
      <c r="EQ16" s="26" t="str">
        <f t="shared" si="19"/>
        <v/>
      </c>
      <c r="ER16" s="26" t="str">
        <f t="shared" si="19"/>
        <v/>
      </c>
      <c r="ES16" s="26" t="str">
        <f t="shared" si="19"/>
        <v/>
      </c>
      <c r="ET16" s="26" t="str">
        <f t="shared" si="19"/>
        <v/>
      </c>
      <c r="EU16" s="26" t="str">
        <f t="shared" si="19"/>
        <v/>
      </c>
      <c r="EV16" s="26" t="str">
        <f t="shared" si="19"/>
        <v/>
      </c>
      <c r="EW16" s="26" t="str">
        <f t="shared" si="19"/>
        <v/>
      </c>
      <c r="EX16" s="26" t="str">
        <f t="shared" si="19"/>
        <v/>
      </c>
      <c r="EY16" s="26" t="str">
        <f t="shared" si="19"/>
        <v/>
      </c>
      <c r="EZ16" s="26" t="str">
        <f t="shared" si="19"/>
        <v/>
      </c>
      <c r="FA16" s="26" t="str">
        <f t="shared" si="19"/>
        <v/>
      </c>
      <c r="FB16" s="26" t="str">
        <f t="shared" si="19"/>
        <v/>
      </c>
      <c r="FC16" s="26" t="str">
        <f t="shared" si="19"/>
        <v/>
      </c>
      <c r="FD16" s="26" t="str">
        <f t="shared" si="19"/>
        <v/>
      </c>
      <c r="FE16" s="26" t="str">
        <f t="shared" si="19"/>
        <v/>
      </c>
      <c r="FF16" s="26" t="str">
        <f t="shared" si="19"/>
        <v/>
      </c>
      <c r="FG16" s="26" t="str">
        <f t="shared" si="19"/>
        <v/>
      </c>
      <c r="FH16" s="26" t="str">
        <f t="shared" si="19"/>
        <v/>
      </c>
      <c r="FI16" s="26" t="str">
        <f t="shared" si="19"/>
        <v/>
      </c>
    </row>
    <row r="17" spans="1:165" s="8" customFormat="1" ht="15" customHeight="1">
      <c r="A17" s="8" t="str">
        <f t="shared" si="5"/>
        <v>BMG_BP6_XDC</v>
      </c>
      <c r="B17" s="12" t="s">
        <v>33</v>
      </c>
      <c r="C17" s="13" t="s">
        <v>34</v>
      </c>
      <c r="D17" s="13" t="s">
        <v>35</v>
      </c>
      <c r="E17" s="14" t="str">
        <f>"BMG_BP6_"&amp;C3</f>
        <v>BMG_BP6_XDC</v>
      </c>
      <c r="F17" s="26">
        <v>27.208414502587999</v>
      </c>
      <c r="G17" s="26">
        <v>27.208414502587999</v>
      </c>
      <c r="H17" s="26">
        <v>27.208414502587999</v>
      </c>
      <c r="I17" s="26">
        <v>27.208414502587999</v>
      </c>
      <c r="J17" s="26">
        <v>108.833658010352</v>
      </c>
      <c r="K17" s="26">
        <v>29.944969512587999</v>
      </c>
      <c r="L17" s="26">
        <v>27.321033139287898</v>
      </c>
      <c r="M17" s="26">
        <v>22.7996519861879</v>
      </c>
      <c r="N17" s="26">
        <v>36.670393579687897</v>
      </c>
      <c r="O17" s="26">
        <v>116.736048217752</v>
      </c>
      <c r="P17" s="26">
        <v>28.004526784804899</v>
      </c>
      <c r="Q17" s="26">
        <v>32.527067868304798</v>
      </c>
      <c r="R17" s="26">
        <v>34.135022918604903</v>
      </c>
      <c r="S17" s="26">
        <v>39.3814191224048</v>
      </c>
      <c r="T17" s="26">
        <v>134.04803669411899</v>
      </c>
      <c r="U17" s="26">
        <v>27.930834242804899</v>
      </c>
      <c r="V17" s="26">
        <v>37.104775772404899</v>
      </c>
      <c r="W17" s="26">
        <v>39.161492154804897</v>
      </c>
      <c r="X17" s="26">
        <v>39.789929960504899</v>
      </c>
      <c r="Y17" s="26">
        <v>143.98703213051999</v>
      </c>
      <c r="Z17" s="26">
        <v>32.929497455604903</v>
      </c>
      <c r="AA17" s="26">
        <v>32.187597041604903</v>
      </c>
      <c r="AB17" s="26">
        <v>44.8051173556048</v>
      </c>
      <c r="AC17" s="26">
        <v>38.038843465604899</v>
      </c>
      <c r="AD17" s="26">
        <v>147.961055318419</v>
      </c>
      <c r="AE17" s="26">
        <v>38.124083625604896</v>
      </c>
      <c r="AF17" s="26">
        <v>33.369599055604901</v>
      </c>
      <c r="AG17" s="26">
        <v>36.017431507604897</v>
      </c>
      <c r="AH17" s="26">
        <v>26.462646482304901</v>
      </c>
      <c r="AI17" s="26">
        <v>133.97376067112</v>
      </c>
      <c r="AJ17" s="26">
        <v>14.791286694</v>
      </c>
      <c r="AK17" s="26">
        <v>67.279067960659006</v>
      </c>
      <c r="AL17" s="26">
        <v>35.780233533999997</v>
      </c>
      <c r="AM17" s="26">
        <v>35.518183058230001</v>
      </c>
      <c r="AN17" s="26">
        <v>153.368771246889</v>
      </c>
      <c r="AO17" s="26" t="str">
        <f>IF(AND(AO20="",AO27=""),"",SUM(AO20,AO27))</f>
        <v/>
      </c>
      <c r="AP17" s="26" t="str">
        <f>IF(AND(AP20="",AP27=""),"",SUM(AP20,AP27))</f>
        <v/>
      </c>
      <c r="AQ17" s="26" t="str">
        <f>IF(AND(AQ20="",AQ27=""),"",SUM(AQ20,AQ27))</f>
        <v/>
      </c>
      <c r="AR17" s="26" t="str">
        <f>IF(AND(AR20="",AR27=""),"",SUM(AR20,AR27))</f>
        <v/>
      </c>
      <c r="AS17" s="26" t="str">
        <f>IF(AND(AS20="",AS27=""),"",SUM(AS20,AS27))</f>
        <v/>
      </c>
      <c r="AT17" s="26" t="str">
        <f>IF(AND(AT20="",AT27=""),"",SUM(AT20,AT27))</f>
        <v/>
      </c>
      <c r="AU17" s="26" t="str">
        <f>IF(AND(AU20="",AU27=""),"",SUM(AU20,AU27))</f>
        <v/>
      </c>
      <c r="AV17" s="26" t="str">
        <f>IF(AND(AV20="",AV27=""),"",SUM(AV20,AV27))</f>
        <v/>
      </c>
      <c r="AW17" s="26" t="str">
        <f>IF(AND(AW20="",AW27=""),"",SUM(AW20,AW27))</f>
        <v/>
      </c>
      <c r="AX17" s="26" t="str">
        <f>IF(AND(AX20="",AX27=""),"",SUM(AX20,AX27))</f>
        <v/>
      </c>
      <c r="AY17" s="26" t="str">
        <f>IF(AND(AY20="",AY27=""),"",SUM(AY20,AY27))</f>
        <v/>
      </c>
      <c r="AZ17" s="26" t="str">
        <f>IF(AND(AZ20="",AZ27=""),"",SUM(AZ20,AZ27))</f>
        <v/>
      </c>
      <c r="BA17" s="26" t="str">
        <f>IF(AND(BA20="",BA27=""),"",SUM(BA20,BA27))</f>
        <v/>
      </c>
      <c r="BB17" s="26" t="str">
        <f>IF(AND(BB20="",BB27=""),"",SUM(BB20,BB27))</f>
        <v/>
      </c>
      <c r="BC17" s="26" t="str">
        <f>IF(AND(BC20="",BC27=""),"",SUM(BC20,BC27))</f>
        <v/>
      </c>
      <c r="BD17" s="26" t="str">
        <f>IF(AND(BD20="",BD27=""),"",SUM(BD20,BD27))</f>
        <v/>
      </c>
      <c r="BE17" s="26" t="str">
        <f>IF(AND(BE20="",BE27=""),"",SUM(BE20,BE27))</f>
        <v/>
      </c>
      <c r="BF17" s="26" t="str">
        <f>IF(AND(BF20="",BF27=""),"",SUM(BF20,BF27))</f>
        <v/>
      </c>
      <c r="BG17" s="26" t="str">
        <f>IF(AND(BG20="",BG27=""),"",SUM(BG20,BG27))</f>
        <v/>
      </c>
      <c r="BH17" s="26" t="str">
        <f>IF(AND(BH20="",BH27=""),"",SUM(BH20,BH27))</f>
        <v/>
      </c>
      <c r="BI17" s="26" t="str">
        <f>IF(AND(BI20="",BI27=""),"",SUM(BI20,BI27))</f>
        <v/>
      </c>
      <c r="BJ17" s="26" t="str">
        <f>IF(AND(BJ20="",BJ27=""),"",SUM(BJ20,BJ27))</f>
        <v/>
      </c>
      <c r="BK17" s="26" t="str">
        <f>IF(AND(BK20="",BK27=""),"",SUM(BK20,BK27))</f>
        <v/>
      </c>
      <c r="BL17" s="26" t="str">
        <f>IF(AND(BL20="",BL27=""),"",SUM(BL20,BL27))</f>
        <v/>
      </c>
      <c r="BM17" s="26" t="str">
        <f>IF(AND(BM20="",BM27=""),"",SUM(BM20,BM27))</f>
        <v/>
      </c>
      <c r="BN17" s="26" t="str">
        <f>IF(AND(BN20="",BN27=""),"",SUM(BN20,BN27))</f>
        <v/>
      </c>
      <c r="BO17" s="26" t="str">
        <f>IF(AND(BO20="",BO27=""),"",SUM(BO20,BO27))</f>
        <v/>
      </c>
      <c r="BP17" s="26" t="str">
        <f>IF(AND(BP20="",BP27=""),"",SUM(BP20,BP27))</f>
        <v/>
      </c>
      <c r="BQ17" s="26" t="str">
        <f>IF(AND(BQ20="",BQ27=""),"",SUM(BQ20,BQ27))</f>
        <v/>
      </c>
      <c r="BR17" s="26" t="str">
        <f>IF(AND(BR20="",BR27=""),"",SUM(BR20,BR27))</f>
        <v/>
      </c>
      <c r="BS17" s="26" t="str">
        <f t="shared" si="20" ref="BS17:ED17">IF(AND(BS20="",BS27=""),"",SUM(BS20,BS27))</f>
        <v/>
      </c>
      <c r="BT17" s="26" t="str">
        <f t="shared" si="20"/>
        <v/>
      </c>
      <c r="BU17" s="26" t="str">
        <f t="shared" si="20"/>
        <v/>
      </c>
      <c r="BV17" s="26" t="str">
        <f t="shared" si="20"/>
        <v/>
      </c>
      <c r="BW17" s="26" t="str">
        <f t="shared" si="20"/>
        <v/>
      </c>
      <c r="BX17" s="26" t="str">
        <f t="shared" si="20"/>
        <v/>
      </c>
      <c r="BY17" s="26" t="str">
        <f t="shared" si="20"/>
        <v/>
      </c>
      <c r="BZ17" s="26" t="str">
        <f t="shared" si="20"/>
        <v/>
      </c>
      <c r="CA17" s="26" t="str">
        <f t="shared" si="20"/>
        <v/>
      </c>
      <c r="CB17" s="26" t="str">
        <f t="shared" si="20"/>
        <v/>
      </c>
      <c r="CC17" s="26" t="str">
        <f t="shared" si="20"/>
        <v/>
      </c>
      <c r="CD17" s="26" t="str">
        <f t="shared" si="20"/>
        <v/>
      </c>
      <c r="CE17" s="26" t="str">
        <f t="shared" si="20"/>
        <v/>
      </c>
      <c r="CF17" s="26" t="str">
        <f t="shared" si="20"/>
        <v/>
      </c>
      <c r="CG17" s="26" t="str">
        <f t="shared" si="20"/>
        <v/>
      </c>
      <c r="CH17" s="26" t="str">
        <f t="shared" si="20"/>
        <v/>
      </c>
      <c r="CI17" s="26" t="str">
        <f t="shared" si="20"/>
        <v/>
      </c>
      <c r="CJ17" s="26" t="str">
        <f t="shared" si="20"/>
        <v/>
      </c>
      <c r="CK17" s="26" t="str">
        <f t="shared" si="20"/>
        <v/>
      </c>
      <c r="CL17" s="26" t="str">
        <f t="shared" si="20"/>
        <v/>
      </c>
      <c r="CM17" s="26" t="str">
        <f t="shared" si="20"/>
        <v/>
      </c>
      <c r="CN17" s="26" t="str">
        <f t="shared" si="20"/>
        <v/>
      </c>
      <c r="CO17" s="26" t="str">
        <f t="shared" si="20"/>
        <v/>
      </c>
      <c r="CP17" s="26" t="str">
        <f t="shared" si="20"/>
        <v/>
      </c>
      <c r="CQ17" s="26" t="str">
        <f t="shared" si="20"/>
        <v/>
      </c>
      <c r="CR17" s="26" t="str">
        <f t="shared" si="20"/>
        <v/>
      </c>
      <c r="CS17" s="26" t="str">
        <f t="shared" si="20"/>
        <v/>
      </c>
      <c r="CT17" s="26" t="str">
        <f t="shared" si="20"/>
        <v/>
      </c>
      <c r="CU17" s="26" t="str">
        <f t="shared" si="20"/>
        <v/>
      </c>
      <c r="CV17" s="26" t="str">
        <f t="shared" si="20"/>
        <v/>
      </c>
      <c r="CW17" s="26" t="str">
        <f t="shared" si="20"/>
        <v/>
      </c>
      <c r="CX17" s="26" t="str">
        <f t="shared" si="20"/>
        <v/>
      </c>
      <c r="CY17" s="26" t="str">
        <f t="shared" si="20"/>
        <v/>
      </c>
      <c r="CZ17" s="26" t="str">
        <f t="shared" si="20"/>
        <v/>
      </c>
      <c r="DA17" s="26" t="str">
        <f t="shared" si="20"/>
        <v/>
      </c>
      <c r="DB17" s="26" t="str">
        <f t="shared" si="20"/>
        <v/>
      </c>
      <c r="DC17" s="26" t="str">
        <f t="shared" si="20"/>
        <v/>
      </c>
      <c r="DD17" s="26" t="str">
        <f t="shared" si="20"/>
        <v/>
      </c>
      <c r="DE17" s="26" t="str">
        <f t="shared" si="20"/>
        <v/>
      </c>
      <c r="DF17" s="26" t="str">
        <f t="shared" si="20"/>
        <v/>
      </c>
      <c r="DG17" s="26" t="str">
        <f t="shared" si="20"/>
        <v/>
      </c>
      <c r="DH17" s="26" t="str">
        <f t="shared" si="20"/>
        <v/>
      </c>
      <c r="DI17" s="26" t="str">
        <f t="shared" si="20"/>
        <v/>
      </c>
      <c r="DJ17" s="26" t="str">
        <f t="shared" si="20"/>
        <v/>
      </c>
      <c r="DK17" s="26" t="str">
        <f t="shared" si="20"/>
        <v/>
      </c>
      <c r="DL17" s="26" t="str">
        <f t="shared" si="20"/>
        <v/>
      </c>
      <c r="DM17" s="26" t="str">
        <f t="shared" si="20"/>
        <v/>
      </c>
      <c r="DN17" s="26" t="str">
        <f t="shared" si="20"/>
        <v/>
      </c>
      <c r="DO17" s="26" t="str">
        <f t="shared" si="20"/>
        <v/>
      </c>
      <c r="DP17" s="26" t="str">
        <f t="shared" si="20"/>
        <v/>
      </c>
      <c r="DQ17" s="26" t="str">
        <f t="shared" si="20"/>
        <v/>
      </c>
      <c r="DR17" s="26" t="str">
        <f t="shared" si="20"/>
        <v/>
      </c>
      <c r="DS17" s="26" t="str">
        <f t="shared" si="20"/>
        <v/>
      </c>
      <c r="DT17" s="26" t="str">
        <f t="shared" si="20"/>
        <v/>
      </c>
      <c r="DU17" s="26" t="str">
        <f t="shared" si="20"/>
        <v/>
      </c>
      <c r="DV17" s="26" t="str">
        <f t="shared" si="20"/>
        <v/>
      </c>
      <c r="DW17" s="26" t="str">
        <f t="shared" si="20"/>
        <v/>
      </c>
      <c r="DX17" s="26" t="str">
        <f t="shared" si="20"/>
        <v/>
      </c>
      <c r="DY17" s="26" t="str">
        <f t="shared" si="20"/>
        <v/>
      </c>
      <c r="DZ17" s="26" t="str">
        <f t="shared" si="20"/>
        <v/>
      </c>
      <c r="EA17" s="26" t="str">
        <f t="shared" si="20"/>
        <v/>
      </c>
      <c r="EB17" s="26" t="str">
        <f t="shared" si="20"/>
        <v/>
      </c>
      <c r="EC17" s="26" t="str">
        <f t="shared" si="20"/>
        <v/>
      </c>
      <c r="ED17" s="26" t="str">
        <f t="shared" si="20"/>
        <v/>
      </c>
      <c r="EE17" s="26" t="str">
        <f t="shared" si="21" ref="EE17:FI17">IF(AND(EE20="",EE27=""),"",SUM(EE20,EE27))</f>
        <v/>
      </c>
      <c r="EF17" s="26" t="str">
        <f t="shared" si="21"/>
        <v/>
      </c>
      <c r="EG17" s="26" t="str">
        <f t="shared" si="21"/>
        <v/>
      </c>
      <c r="EH17" s="26" t="str">
        <f t="shared" si="21"/>
        <v/>
      </c>
      <c r="EI17" s="26" t="str">
        <f t="shared" si="21"/>
        <v/>
      </c>
      <c r="EJ17" s="26" t="str">
        <f t="shared" si="21"/>
        <v/>
      </c>
      <c r="EK17" s="26" t="str">
        <f t="shared" si="21"/>
        <v/>
      </c>
      <c r="EL17" s="26" t="str">
        <f t="shared" si="21"/>
        <v/>
      </c>
      <c r="EM17" s="26" t="str">
        <f t="shared" si="21"/>
        <v/>
      </c>
      <c r="EN17" s="26" t="str">
        <f t="shared" si="21"/>
        <v/>
      </c>
      <c r="EO17" s="26" t="str">
        <f t="shared" si="21"/>
        <v/>
      </c>
      <c r="EP17" s="26" t="str">
        <f t="shared" si="21"/>
        <v/>
      </c>
      <c r="EQ17" s="26" t="str">
        <f t="shared" si="21"/>
        <v/>
      </c>
      <c r="ER17" s="26" t="str">
        <f t="shared" si="21"/>
        <v/>
      </c>
      <c r="ES17" s="26" t="str">
        <f t="shared" si="21"/>
        <v/>
      </c>
      <c r="ET17" s="26" t="str">
        <f t="shared" si="21"/>
        <v/>
      </c>
      <c r="EU17" s="26" t="str">
        <f t="shared" si="21"/>
        <v/>
      </c>
      <c r="EV17" s="26" t="str">
        <f t="shared" si="21"/>
        <v/>
      </c>
      <c r="EW17" s="26" t="str">
        <f t="shared" si="21"/>
        <v/>
      </c>
      <c r="EX17" s="26" t="str">
        <f t="shared" si="21"/>
        <v/>
      </c>
      <c r="EY17" s="26" t="str">
        <f t="shared" si="21"/>
        <v/>
      </c>
      <c r="EZ17" s="26" t="str">
        <f t="shared" si="21"/>
        <v/>
      </c>
      <c r="FA17" s="26" t="str">
        <f t="shared" si="21"/>
        <v/>
      </c>
      <c r="FB17" s="26" t="str">
        <f t="shared" si="21"/>
        <v/>
      </c>
      <c r="FC17" s="26" t="str">
        <f t="shared" si="21"/>
        <v/>
      </c>
      <c r="FD17" s="26" t="str">
        <f t="shared" si="21"/>
        <v/>
      </c>
      <c r="FE17" s="26" t="str">
        <f t="shared" si="21"/>
        <v/>
      </c>
      <c r="FF17" s="26" t="str">
        <f t="shared" si="21"/>
        <v/>
      </c>
      <c r="FG17" s="26" t="str">
        <f t="shared" si="21"/>
        <v/>
      </c>
      <c r="FH17" s="26" t="str">
        <f t="shared" si="21"/>
        <v/>
      </c>
      <c r="FI17" s="26" t="str">
        <f t="shared" si="21"/>
        <v/>
      </c>
    </row>
    <row r="18" spans="1:165" s="8" customFormat="1" ht="15" customHeight="1">
      <c r="A18" s="8" t="str">
        <f t="shared" si="5"/>
        <v>BGM_BP6_XDC</v>
      </c>
      <c r="B18" s="12" t="s">
        <v>36</v>
      </c>
      <c r="C18" s="13" t="s">
        <v>37</v>
      </c>
      <c r="D18" s="13" t="s">
        <v>38</v>
      </c>
      <c r="E18" s="14" t="str">
        <f>"BGM_BP6_"&amp;C3</f>
        <v>BGM_BP6_XDC</v>
      </c>
      <c r="F18" s="26">
        <v>-25.057423352588</v>
      </c>
      <c r="G18" s="26">
        <v>-25.196006852587999</v>
      </c>
      <c r="H18" s="26">
        <v>-25.163163052588001</v>
      </c>
      <c r="I18" s="26">
        <v>-25.069140882588002</v>
      </c>
      <c r="J18" s="26">
        <v>-100.48573414035199</v>
      </c>
      <c r="K18" s="26">
        <v>-26.689293217587998</v>
      </c>
      <c r="L18" s="26">
        <v>-24.2108695192879</v>
      </c>
      <c r="M18" s="26">
        <v>-19.655002376187898</v>
      </c>
      <c r="N18" s="26">
        <v>-33.427020691187899</v>
      </c>
      <c r="O18" s="26">
        <v>-103.982185804252</v>
      </c>
      <c r="P18" s="26">
        <v>-24.648943549804901</v>
      </c>
      <c r="Q18" s="26">
        <v>-29.327067868304798</v>
      </c>
      <c r="R18" s="26">
        <v>-29.035022918604898</v>
      </c>
      <c r="S18" s="26">
        <v>-36.327405887404801</v>
      </c>
      <c r="T18" s="26">
        <v>-119.338440224119</v>
      </c>
      <c r="U18" s="26">
        <v>-24.430834242804899</v>
      </c>
      <c r="V18" s="26">
        <v>-34.304775772404902</v>
      </c>
      <c r="W18" s="26">
        <v>-35.753590758054898</v>
      </c>
      <c r="X18" s="26">
        <v>-33.922394923754901</v>
      </c>
      <c r="Y18" s="26">
        <v>-128.41159569702</v>
      </c>
      <c r="Z18" s="26">
        <v>-26.6233769056049</v>
      </c>
      <c r="AA18" s="26">
        <v>-27.288941001604901</v>
      </c>
      <c r="AB18" s="26">
        <v>-39.474726305604797</v>
      </c>
      <c r="AC18" s="26">
        <v>-34.689962615604898</v>
      </c>
      <c r="AD18" s="26">
        <v>-128.077006828419</v>
      </c>
      <c r="AE18" s="26">
        <v>-34.735924036604899</v>
      </c>
      <c r="AF18" s="26">
        <v>-29.5679789156049</v>
      </c>
      <c r="AG18" s="26">
        <v>-33.204058877604901</v>
      </c>
      <c r="AH18" s="26">
        <v>-25.3430888323049</v>
      </c>
      <c r="AI18" s="26">
        <v>-122.85105066212</v>
      </c>
      <c r="AJ18" s="26">
        <v>-11.055604648999999</v>
      </c>
      <c r="AK18" s="26">
        <v>-61.140091015659003</v>
      </c>
      <c r="AL18" s="26">
        <v>-31.040760218999999</v>
      </c>
      <c r="AM18" s="26">
        <v>-32.39545778323</v>
      </c>
      <c r="AN18" s="26">
        <v>-135.63191366688901</v>
      </c>
      <c r="AO18" s="26" t="str">
        <f>IF(AND(AO19="",AO20=""),"",SUM(AO19)-SUM(AO20))</f>
        <v/>
      </c>
      <c r="AP18" s="26" t="str">
        <f>IF(AND(AP19="",AP20=""),"",SUM(AP19)-SUM(AP20))</f>
        <v/>
      </c>
      <c r="AQ18" s="26" t="str">
        <f>IF(AND(AQ19="",AQ20=""),"",SUM(AQ19)-SUM(AQ20))</f>
        <v/>
      </c>
      <c r="AR18" s="26" t="str">
        <f>IF(AND(AR19="",AR20=""),"",SUM(AR19)-SUM(AR20))</f>
        <v/>
      </c>
      <c r="AS18" s="26" t="str">
        <f>IF(AND(AS19="",AS20=""),"",SUM(AS19)-SUM(AS20))</f>
        <v/>
      </c>
      <c r="AT18" s="26" t="str">
        <f>IF(AND(AT19="",AT20=""),"",SUM(AT19)-SUM(AT20))</f>
        <v/>
      </c>
      <c r="AU18" s="26" t="str">
        <f>IF(AND(AU19="",AU20=""),"",SUM(AU19)-SUM(AU20))</f>
        <v/>
      </c>
      <c r="AV18" s="26" t="str">
        <f>IF(AND(AV19="",AV20=""),"",SUM(AV19)-SUM(AV20))</f>
        <v/>
      </c>
      <c r="AW18" s="26" t="str">
        <f>IF(AND(AW19="",AW20=""),"",SUM(AW19)-SUM(AW20))</f>
        <v/>
      </c>
      <c r="AX18" s="26" t="str">
        <f>IF(AND(AX19="",AX20=""),"",SUM(AX19)-SUM(AX20))</f>
        <v/>
      </c>
      <c r="AY18" s="26" t="str">
        <f>IF(AND(AY19="",AY20=""),"",SUM(AY19)-SUM(AY20))</f>
        <v/>
      </c>
      <c r="AZ18" s="26" t="str">
        <f>IF(AND(AZ19="",AZ20=""),"",SUM(AZ19)-SUM(AZ20))</f>
        <v/>
      </c>
      <c r="BA18" s="26" t="str">
        <f>IF(AND(BA19="",BA20=""),"",SUM(BA19)-SUM(BA20))</f>
        <v/>
      </c>
      <c r="BB18" s="26" t="str">
        <f>IF(AND(BB19="",BB20=""),"",SUM(BB19)-SUM(BB20))</f>
        <v/>
      </c>
      <c r="BC18" s="26" t="str">
        <f>IF(AND(BC19="",BC20=""),"",SUM(BC19)-SUM(BC20))</f>
        <v/>
      </c>
      <c r="BD18" s="26" t="str">
        <f>IF(AND(BD19="",BD20=""),"",SUM(BD19)-SUM(BD20))</f>
        <v/>
      </c>
      <c r="BE18" s="26" t="str">
        <f>IF(AND(BE19="",BE20=""),"",SUM(BE19)-SUM(BE20))</f>
        <v/>
      </c>
      <c r="BF18" s="26" t="str">
        <f>IF(AND(BF19="",BF20=""),"",SUM(BF19)-SUM(BF20))</f>
        <v/>
      </c>
      <c r="BG18" s="26" t="str">
        <f>IF(AND(BG19="",BG20=""),"",SUM(BG19)-SUM(BG20))</f>
        <v/>
      </c>
      <c r="BH18" s="26" t="str">
        <f>IF(AND(BH19="",BH20=""),"",SUM(BH19)-SUM(BH20))</f>
        <v/>
      </c>
      <c r="BI18" s="26" t="str">
        <f>IF(AND(BI19="",BI20=""),"",SUM(BI19)-SUM(BI20))</f>
        <v/>
      </c>
      <c r="BJ18" s="26" t="str">
        <f>IF(AND(BJ19="",BJ20=""),"",SUM(BJ19)-SUM(BJ20))</f>
        <v/>
      </c>
      <c r="BK18" s="26" t="str">
        <f>IF(AND(BK19="",BK20=""),"",SUM(BK19)-SUM(BK20))</f>
        <v/>
      </c>
      <c r="BL18" s="26" t="str">
        <f>IF(AND(BL19="",BL20=""),"",SUM(BL19)-SUM(BL20))</f>
        <v/>
      </c>
      <c r="BM18" s="26" t="str">
        <f>IF(AND(BM19="",BM20=""),"",SUM(BM19)-SUM(BM20))</f>
        <v/>
      </c>
      <c r="BN18" s="26" t="str">
        <f>IF(AND(BN19="",BN20=""),"",SUM(BN19)-SUM(BN20))</f>
        <v/>
      </c>
      <c r="BO18" s="26" t="str">
        <f>IF(AND(BO19="",BO20=""),"",SUM(BO19)-SUM(BO20))</f>
        <v/>
      </c>
      <c r="BP18" s="26" t="str">
        <f>IF(AND(BP19="",BP20=""),"",SUM(BP19)-SUM(BP20))</f>
        <v/>
      </c>
      <c r="BQ18" s="26" t="str">
        <f>IF(AND(BQ19="",BQ20=""),"",SUM(BQ19)-SUM(BQ20))</f>
        <v/>
      </c>
      <c r="BR18" s="26" t="str">
        <f>IF(AND(BR19="",BR20=""),"",SUM(BR19)-SUM(BR20))</f>
        <v/>
      </c>
      <c r="BS18" s="26" t="str">
        <f t="shared" si="22" ref="BS18:ED18">IF(AND(BS19="",BS20=""),"",SUM(BS19)-SUM(BS20))</f>
        <v/>
      </c>
      <c r="BT18" s="26" t="str">
        <f t="shared" si="22"/>
        <v/>
      </c>
      <c r="BU18" s="26" t="str">
        <f t="shared" si="22"/>
        <v/>
      </c>
      <c r="BV18" s="26" t="str">
        <f t="shared" si="22"/>
        <v/>
      </c>
      <c r="BW18" s="26" t="str">
        <f t="shared" si="22"/>
        <v/>
      </c>
      <c r="BX18" s="26" t="str">
        <f t="shared" si="22"/>
        <v/>
      </c>
      <c r="BY18" s="26" t="str">
        <f t="shared" si="22"/>
        <v/>
      </c>
      <c r="BZ18" s="26" t="str">
        <f t="shared" si="22"/>
        <v/>
      </c>
      <c r="CA18" s="26" t="str">
        <f t="shared" si="22"/>
        <v/>
      </c>
      <c r="CB18" s="26" t="str">
        <f t="shared" si="22"/>
        <v/>
      </c>
      <c r="CC18" s="26" t="str">
        <f t="shared" si="22"/>
        <v/>
      </c>
      <c r="CD18" s="26" t="str">
        <f t="shared" si="22"/>
        <v/>
      </c>
      <c r="CE18" s="26" t="str">
        <f t="shared" si="22"/>
        <v/>
      </c>
      <c r="CF18" s="26" t="str">
        <f t="shared" si="22"/>
        <v/>
      </c>
      <c r="CG18" s="26" t="str">
        <f t="shared" si="22"/>
        <v/>
      </c>
      <c r="CH18" s="26" t="str">
        <f t="shared" si="22"/>
        <v/>
      </c>
      <c r="CI18" s="26" t="str">
        <f t="shared" si="22"/>
        <v/>
      </c>
      <c r="CJ18" s="26" t="str">
        <f t="shared" si="22"/>
        <v/>
      </c>
      <c r="CK18" s="26" t="str">
        <f t="shared" si="22"/>
        <v/>
      </c>
      <c r="CL18" s="26" t="str">
        <f t="shared" si="22"/>
        <v/>
      </c>
      <c r="CM18" s="26" t="str">
        <f t="shared" si="22"/>
        <v/>
      </c>
      <c r="CN18" s="26" t="str">
        <f t="shared" si="22"/>
        <v/>
      </c>
      <c r="CO18" s="26" t="str">
        <f t="shared" si="22"/>
        <v/>
      </c>
      <c r="CP18" s="26" t="str">
        <f t="shared" si="22"/>
        <v/>
      </c>
      <c r="CQ18" s="26" t="str">
        <f t="shared" si="22"/>
        <v/>
      </c>
      <c r="CR18" s="26" t="str">
        <f t="shared" si="22"/>
        <v/>
      </c>
      <c r="CS18" s="26" t="str">
        <f t="shared" si="22"/>
        <v/>
      </c>
      <c r="CT18" s="26" t="str">
        <f t="shared" si="22"/>
        <v/>
      </c>
      <c r="CU18" s="26" t="str">
        <f t="shared" si="22"/>
        <v/>
      </c>
      <c r="CV18" s="26" t="str">
        <f t="shared" si="22"/>
        <v/>
      </c>
      <c r="CW18" s="26" t="str">
        <f t="shared" si="22"/>
        <v/>
      </c>
      <c r="CX18" s="26" t="str">
        <f t="shared" si="22"/>
        <v/>
      </c>
      <c r="CY18" s="26" t="str">
        <f t="shared" si="22"/>
        <v/>
      </c>
      <c r="CZ18" s="26" t="str">
        <f t="shared" si="22"/>
        <v/>
      </c>
      <c r="DA18" s="26" t="str">
        <f t="shared" si="22"/>
        <v/>
      </c>
      <c r="DB18" s="26" t="str">
        <f t="shared" si="22"/>
        <v/>
      </c>
      <c r="DC18" s="26" t="str">
        <f t="shared" si="22"/>
        <v/>
      </c>
      <c r="DD18" s="26" t="str">
        <f t="shared" si="22"/>
        <v/>
      </c>
      <c r="DE18" s="26" t="str">
        <f t="shared" si="22"/>
        <v/>
      </c>
      <c r="DF18" s="26" t="str">
        <f t="shared" si="22"/>
        <v/>
      </c>
      <c r="DG18" s="26" t="str">
        <f t="shared" si="22"/>
        <v/>
      </c>
      <c r="DH18" s="26" t="str">
        <f t="shared" si="22"/>
        <v/>
      </c>
      <c r="DI18" s="26" t="str">
        <f t="shared" si="22"/>
        <v/>
      </c>
      <c r="DJ18" s="26" t="str">
        <f t="shared" si="22"/>
        <v/>
      </c>
      <c r="DK18" s="26" t="str">
        <f t="shared" si="22"/>
        <v/>
      </c>
      <c r="DL18" s="26" t="str">
        <f t="shared" si="22"/>
        <v/>
      </c>
      <c r="DM18" s="26" t="str">
        <f t="shared" si="22"/>
        <v/>
      </c>
      <c r="DN18" s="26" t="str">
        <f t="shared" si="22"/>
        <v/>
      </c>
      <c r="DO18" s="26" t="str">
        <f t="shared" si="22"/>
        <v/>
      </c>
      <c r="DP18" s="26" t="str">
        <f t="shared" si="22"/>
        <v/>
      </c>
      <c r="DQ18" s="26" t="str">
        <f t="shared" si="22"/>
        <v/>
      </c>
      <c r="DR18" s="26" t="str">
        <f t="shared" si="22"/>
        <v/>
      </c>
      <c r="DS18" s="26" t="str">
        <f t="shared" si="22"/>
        <v/>
      </c>
      <c r="DT18" s="26" t="str">
        <f t="shared" si="22"/>
        <v/>
      </c>
      <c r="DU18" s="26" t="str">
        <f t="shared" si="22"/>
        <v/>
      </c>
      <c r="DV18" s="26" t="str">
        <f t="shared" si="22"/>
        <v/>
      </c>
      <c r="DW18" s="26" t="str">
        <f t="shared" si="22"/>
        <v/>
      </c>
      <c r="DX18" s="26" t="str">
        <f t="shared" si="22"/>
        <v/>
      </c>
      <c r="DY18" s="26" t="str">
        <f t="shared" si="22"/>
        <v/>
      </c>
      <c r="DZ18" s="26" t="str">
        <f t="shared" si="22"/>
        <v/>
      </c>
      <c r="EA18" s="26" t="str">
        <f t="shared" si="22"/>
        <v/>
      </c>
      <c r="EB18" s="26" t="str">
        <f t="shared" si="22"/>
        <v/>
      </c>
      <c r="EC18" s="26" t="str">
        <f t="shared" si="22"/>
        <v/>
      </c>
      <c r="ED18" s="26" t="str">
        <f t="shared" si="22"/>
        <v/>
      </c>
      <c r="EE18" s="26" t="str">
        <f t="shared" si="23" ref="EE18:FI18">IF(AND(EE19="",EE20=""),"",SUM(EE19)-SUM(EE20))</f>
        <v/>
      </c>
      <c r="EF18" s="26" t="str">
        <f t="shared" si="23"/>
        <v/>
      </c>
      <c r="EG18" s="26" t="str">
        <f t="shared" si="23"/>
        <v/>
      </c>
      <c r="EH18" s="26" t="str">
        <f t="shared" si="23"/>
        <v/>
      </c>
      <c r="EI18" s="26" t="str">
        <f t="shared" si="23"/>
        <v/>
      </c>
      <c r="EJ18" s="26" t="str">
        <f t="shared" si="23"/>
        <v/>
      </c>
      <c r="EK18" s="26" t="str">
        <f t="shared" si="23"/>
        <v/>
      </c>
      <c r="EL18" s="26" t="str">
        <f t="shared" si="23"/>
        <v/>
      </c>
      <c r="EM18" s="26" t="str">
        <f t="shared" si="23"/>
        <v/>
      </c>
      <c r="EN18" s="26" t="str">
        <f t="shared" si="23"/>
        <v/>
      </c>
      <c r="EO18" s="26" t="str">
        <f t="shared" si="23"/>
        <v/>
      </c>
      <c r="EP18" s="26" t="str">
        <f t="shared" si="23"/>
        <v/>
      </c>
      <c r="EQ18" s="26" t="str">
        <f t="shared" si="23"/>
        <v/>
      </c>
      <c r="ER18" s="26" t="str">
        <f t="shared" si="23"/>
        <v/>
      </c>
      <c r="ES18" s="26" t="str">
        <f t="shared" si="23"/>
        <v/>
      </c>
      <c r="ET18" s="26" t="str">
        <f t="shared" si="23"/>
        <v/>
      </c>
      <c r="EU18" s="26" t="str">
        <f t="shared" si="23"/>
        <v/>
      </c>
      <c r="EV18" s="26" t="str">
        <f t="shared" si="23"/>
        <v/>
      </c>
      <c r="EW18" s="26" t="str">
        <f t="shared" si="23"/>
        <v/>
      </c>
      <c r="EX18" s="26" t="str">
        <f t="shared" si="23"/>
        <v/>
      </c>
      <c r="EY18" s="26" t="str">
        <f t="shared" si="23"/>
        <v/>
      </c>
      <c r="EZ18" s="26" t="str">
        <f t="shared" si="23"/>
        <v/>
      </c>
      <c r="FA18" s="26" t="str">
        <f t="shared" si="23"/>
        <v/>
      </c>
      <c r="FB18" s="26" t="str">
        <f t="shared" si="23"/>
        <v/>
      </c>
      <c r="FC18" s="26" t="str">
        <f t="shared" si="23"/>
        <v/>
      </c>
      <c r="FD18" s="26" t="str">
        <f t="shared" si="23"/>
        <v/>
      </c>
      <c r="FE18" s="26" t="str">
        <f t="shared" si="23"/>
        <v/>
      </c>
      <c r="FF18" s="26" t="str">
        <f t="shared" si="23"/>
        <v/>
      </c>
      <c r="FG18" s="26" t="str">
        <f t="shared" si="23"/>
        <v/>
      </c>
      <c r="FH18" s="26" t="str">
        <f t="shared" si="23"/>
        <v/>
      </c>
      <c r="FI18" s="26" t="str">
        <f t="shared" si="23"/>
        <v/>
      </c>
    </row>
    <row r="19" spans="1:165" s="8" customFormat="1" ht="15" customHeight="1">
      <c r="A19" s="8" t="str">
        <f t="shared" si="5"/>
        <v>BXGM_BP6_XDC</v>
      </c>
      <c r="B19" s="12" t="s">
        <v>39</v>
      </c>
      <c r="C19" s="13" t="s">
        <v>40</v>
      </c>
      <c r="D19" s="13" t="s">
        <v>41</v>
      </c>
      <c r="E19" s="14" t="str">
        <f>"BXGM_BP6_"&amp;C3</f>
        <v>BXGM_BP6_XDC</v>
      </c>
      <c r="F19" s="1">
        <v>2.1509911499999999</v>
      </c>
      <c r="G19" s="1">
        <v>2.0124076500000001</v>
      </c>
      <c r="H19" s="1">
        <v>2.0452514499999999</v>
      </c>
      <c r="I19" s="1">
        <v>2.13927362</v>
      </c>
      <c r="J19" s="1">
        <v>8.3479238700000007</v>
      </c>
      <c r="K19" s="1">
        <v>3.2556762950000002</v>
      </c>
      <c r="L19" s="1">
        <v>3.1101636199999998</v>
      </c>
      <c r="M19" s="1">
        <v>3.1446496100000001</v>
      </c>
      <c r="N19" s="1">
        <v>3.2433728885000002</v>
      </c>
      <c r="O19" s="1">
        <v>12.7538624135</v>
      </c>
      <c r="P19" s="1">
        <v>3.3555832350000001</v>
      </c>
      <c r="Q19" s="1">
        <v>3.20</v>
      </c>
      <c r="R19" s="1">
        <v>5.10</v>
      </c>
      <c r="S19" s="1">
        <v>3.0540132350000002</v>
      </c>
      <c r="T19" s="1">
        <v>14.709596469999999</v>
      </c>
      <c r="U19" s="1">
        <v>3.50</v>
      </c>
      <c r="V19" s="1">
        <v>2.80</v>
      </c>
      <c r="W19" s="1">
        <v>3.4079013967499998</v>
      </c>
      <c r="X19" s="1">
        <v>5.8675350367499997</v>
      </c>
      <c r="Y19" s="1">
        <v>15.5754364335</v>
      </c>
      <c r="Z19" s="1">
        <v>6.3061205500000002</v>
      </c>
      <c r="AA19" s="1">
        <v>4.8986560399999997</v>
      </c>
      <c r="AB19" s="1">
        <v>5.3303910500000002</v>
      </c>
      <c r="AC19" s="1">
        <v>3.34888085</v>
      </c>
      <c r="AD19" s="1">
        <v>19.884048490000001</v>
      </c>
      <c r="AE19" s="1">
        <v>3.3881595889999998</v>
      </c>
      <c r="AF19" s="1">
        <v>3.8016201399999998</v>
      </c>
      <c r="AG19" s="1">
        <v>2.8133726299999999</v>
      </c>
      <c r="AH19" s="1">
        <v>1.11955765</v>
      </c>
      <c r="AI19" s="1">
        <v>11.122710009</v>
      </c>
      <c r="AJ19" s="1">
        <v>3.7356820449999999</v>
      </c>
      <c r="AK19" s="1">
        <v>6.1389769449999996</v>
      </c>
      <c r="AL19" s="1">
        <v>4.7394733149999997</v>
      </c>
      <c r="AM19" s="1">
        <v>3.1227252750000001</v>
      </c>
      <c r="AN19" s="1">
        <v>17.736857579999999</v>
      </c>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s="8" customFormat="1" ht="15" customHeight="1">
      <c r="A20" s="8" t="str">
        <f t="shared" si="5"/>
        <v>BMGM_BP6_XDC</v>
      </c>
      <c r="B20" s="12" t="s">
        <v>42</v>
      </c>
      <c r="C20" s="13" t="s">
        <v>43</v>
      </c>
      <c r="D20" s="13" t="s">
        <v>44</v>
      </c>
      <c r="E20" s="14" t="str">
        <f>"BMGM_BP6_"&amp;C3</f>
        <v>BMGM_BP6_XDC</v>
      </c>
      <c r="F20" s="1">
        <v>27.208414502587999</v>
      </c>
      <c r="G20" s="1">
        <v>27.208414502587999</v>
      </c>
      <c r="H20" s="1">
        <v>27.208414502587999</v>
      </c>
      <c r="I20" s="1">
        <v>27.208414502587999</v>
      </c>
      <c r="J20" s="1">
        <v>108.833658010352</v>
      </c>
      <c r="K20" s="1">
        <v>29.944969512587999</v>
      </c>
      <c r="L20" s="1">
        <v>27.321033139287898</v>
      </c>
      <c r="M20" s="1">
        <v>22.7996519861879</v>
      </c>
      <c r="N20" s="1">
        <v>36.670393579687897</v>
      </c>
      <c r="O20" s="1">
        <v>116.736048217752</v>
      </c>
      <c r="P20" s="1">
        <v>28.004526784804899</v>
      </c>
      <c r="Q20" s="1">
        <v>32.527067868304798</v>
      </c>
      <c r="R20" s="1">
        <v>34.135022918604903</v>
      </c>
      <c r="S20" s="1">
        <v>39.3814191224048</v>
      </c>
      <c r="T20" s="1">
        <v>134.04803669411899</v>
      </c>
      <c r="U20" s="1">
        <v>27.930834242804899</v>
      </c>
      <c r="V20" s="1">
        <v>37.104775772404899</v>
      </c>
      <c r="W20" s="1">
        <v>39.161492154804897</v>
      </c>
      <c r="X20" s="1">
        <v>39.789929960504899</v>
      </c>
      <c r="Y20" s="1">
        <v>143.98703213051999</v>
      </c>
      <c r="Z20" s="1">
        <v>32.929497455604903</v>
      </c>
      <c r="AA20" s="1">
        <v>32.187597041604903</v>
      </c>
      <c r="AB20" s="1">
        <v>44.8051173556048</v>
      </c>
      <c r="AC20" s="1">
        <v>38.038843465604899</v>
      </c>
      <c r="AD20" s="1">
        <v>147.961055318419</v>
      </c>
      <c r="AE20" s="1">
        <v>38.124083625604896</v>
      </c>
      <c r="AF20" s="1">
        <v>33.369599055604901</v>
      </c>
      <c r="AG20" s="1">
        <v>36.017431507604897</v>
      </c>
      <c r="AH20" s="1">
        <v>26.462646482304901</v>
      </c>
      <c r="AI20" s="1">
        <v>133.97376067112</v>
      </c>
      <c r="AJ20" s="1">
        <v>14.791286694</v>
      </c>
      <c r="AK20" s="1">
        <v>67.279067960659006</v>
      </c>
      <c r="AL20" s="1">
        <v>35.780233533999997</v>
      </c>
      <c r="AM20" s="1">
        <v>35.518183058230001</v>
      </c>
      <c r="AN20" s="1">
        <v>153.368771246889</v>
      </c>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s="8" customFormat="1" ht="15" customHeight="1">
      <c r="A21" s="8" t="str">
        <f t="shared" si="5"/>
        <v>BGMZ_BP6_XDC</v>
      </c>
      <c r="B21" s="15" t="s">
        <v>45</v>
      </c>
      <c r="C21" s="13" t="s">
        <v>46</v>
      </c>
      <c r="D21" s="13" t="s">
        <v>47</v>
      </c>
      <c r="E21" s="14" t="str">
        <f>"BGMZ_BP6_"&amp;C3</f>
        <v>BGMZ_BP6_XDC</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s="8" customFormat="1" ht="15" customHeight="1">
      <c r="A22" s="8" t="str">
        <f t="shared" si="5"/>
        <v>BXGT_BP6_XDC</v>
      </c>
      <c r="B22" s="12" t="s">
        <v>48</v>
      </c>
      <c r="C22" s="13" t="s">
        <v>49</v>
      </c>
      <c r="D22" s="13" t="s">
        <v>50</v>
      </c>
      <c r="E22" s="14" t="str">
        <f>"BXGT_BP6_"&amp;C3</f>
        <v>BXGT_BP6_XDC</v>
      </c>
      <c r="F22" s="26" t="str">
        <f>IF(AND(F23="",F24=""),"",SUM(F23,F24))</f>
        <v/>
      </c>
      <c r="G22" s="26" t="str">
        <f>IF(AND(G23="",G24=""),"",SUM(G23,G24))</f>
        <v/>
      </c>
      <c r="H22" s="26" t="str">
        <f t="shared" si="24" ref="H22:BS22">IF(AND(H23="",H24=""),"",SUM(H23,H24))</f>
        <v/>
      </c>
      <c r="I22" s="26" t="str">
        <f t="shared" si="24"/>
        <v/>
      </c>
      <c r="J22" s="26" t="str">
        <f t="shared" si="24"/>
        <v/>
      </c>
      <c r="K22" s="26" t="str">
        <f t="shared" si="24"/>
        <v/>
      </c>
      <c r="L22" s="26" t="str">
        <f t="shared" si="24"/>
        <v/>
      </c>
      <c r="M22" s="26" t="str">
        <f t="shared" si="24"/>
        <v/>
      </c>
      <c r="N22" s="26" t="str">
        <f t="shared" si="24"/>
        <v/>
      </c>
      <c r="O22" s="26" t="str">
        <f t="shared" si="24"/>
        <v/>
      </c>
      <c r="P22" s="26" t="str">
        <f t="shared" si="24"/>
        <v/>
      </c>
      <c r="Q22" s="26" t="str">
        <f t="shared" si="24"/>
        <v/>
      </c>
      <c r="R22" s="26" t="str">
        <f t="shared" si="24"/>
        <v/>
      </c>
      <c r="S22" s="26" t="str">
        <f t="shared" si="24"/>
        <v/>
      </c>
      <c r="T22" s="26" t="str">
        <f t="shared" si="24"/>
        <v/>
      </c>
      <c r="U22" s="26" t="str">
        <f t="shared" si="24"/>
        <v/>
      </c>
      <c r="V22" s="26" t="str">
        <f t="shared" si="24"/>
        <v/>
      </c>
      <c r="W22" s="26" t="str">
        <f t="shared" si="24"/>
        <v/>
      </c>
      <c r="X22" s="26" t="str">
        <f t="shared" si="24"/>
        <v/>
      </c>
      <c r="Y22" s="26" t="str">
        <f t="shared" si="24"/>
        <v/>
      </c>
      <c r="Z22" s="26" t="str">
        <f t="shared" si="24"/>
        <v/>
      </c>
      <c r="AA22" s="26" t="str">
        <f t="shared" si="24"/>
        <v/>
      </c>
      <c r="AB22" s="26" t="str">
        <f t="shared" si="24"/>
        <v/>
      </c>
      <c r="AC22" s="26" t="str">
        <f t="shared" si="24"/>
        <v/>
      </c>
      <c r="AD22" s="26" t="str">
        <f t="shared" si="24"/>
        <v/>
      </c>
      <c r="AE22" s="26" t="str">
        <f t="shared" si="24"/>
        <v/>
      </c>
      <c r="AF22" s="26" t="str">
        <f t="shared" si="24"/>
        <v/>
      </c>
      <c r="AG22" s="26" t="str">
        <f t="shared" si="24"/>
        <v/>
      </c>
      <c r="AH22" s="26" t="str">
        <f t="shared" si="24"/>
        <v/>
      </c>
      <c r="AI22" s="26" t="str">
        <f t="shared" si="24"/>
        <v/>
      </c>
      <c r="AJ22" s="26" t="str">
        <f t="shared" si="24"/>
        <v/>
      </c>
      <c r="AK22" s="26" t="str">
        <f t="shared" si="24"/>
        <v/>
      </c>
      <c r="AL22" s="26" t="str">
        <f t="shared" si="24"/>
        <v/>
      </c>
      <c r="AM22" s="26" t="str">
        <f t="shared" si="24"/>
        <v/>
      </c>
      <c r="AN22" s="26" t="str">
        <f t="shared" si="24"/>
        <v/>
      </c>
      <c r="AO22" s="26" t="str">
        <f t="shared" si="24"/>
        <v/>
      </c>
      <c r="AP22" s="26" t="str">
        <f t="shared" si="24"/>
        <v/>
      </c>
      <c r="AQ22" s="26" t="str">
        <f t="shared" si="24"/>
        <v/>
      </c>
      <c r="AR22" s="26" t="str">
        <f t="shared" si="24"/>
        <v/>
      </c>
      <c r="AS22" s="26" t="str">
        <f t="shared" si="24"/>
        <v/>
      </c>
      <c r="AT22" s="26" t="str">
        <f t="shared" si="24"/>
        <v/>
      </c>
      <c r="AU22" s="26" t="str">
        <f t="shared" si="24"/>
        <v/>
      </c>
      <c r="AV22" s="26" t="str">
        <f t="shared" si="24"/>
        <v/>
      </c>
      <c r="AW22" s="26" t="str">
        <f t="shared" si="24"/>
        <v/>
      </c>
      <c r="AX22" s="26" t="str">
        <f t="shared" si="24"/>
        <v/>
      </c>
      <c r="AY22" s="26" t="str">
        <f t="shared" si="24"/>
        <v/>
      </c>
      <c r="AZ22" s="26" t="str">
        <f t="shared" si="24"/>
        <v/>
      </c>
      <c r="BA22" s="26" t="str">
        <f t="shared" si="24"/>
        <v/>
      </c>
      <c r="BB22" s="26" t="str">
        <f t="shared" si="24"/>
        <v/>
      </c>
      <c r="BC22" s="26" t="str">
        <f t="shared" si="24"/>
        <v/>
      </c>
      <c r="BD22" s="26" t="str">
        <f t="shared" si="24"/>
        <v/>
      </c>
      <c r="BE22" s="26" t="str">
        <f t="shared" si="24"/>
        <v/>
      </c>
      <c r="BF22" s="26" t="str">
        <f t="shared" si="24"/>
        <v/>
      </c>
      <c r="BG22" s="26" t="str">
        <f t="shared" si="24"/>
        <v/>
      </c>
      <c r="BH22" s="26" t="str">
        <f t="shared" si="24"/>
        <v/>
      </c>
      <c r="BI22" s="26" t="str">
        <f t="shared" si="24"/>
        <v/>
      </c>
      <c r="BJ22" s="26" t="str">
        <f t="shared" si="24"/>
        <v/>
      </c>
      <c r="BK22" s="26" t="str">
        <f t="shared" si="24"/>
        <v/>
      </c>
      <c r="BL22" s="26" t="str">
        <f t="shared" si="24"/>
        <v/>
      </c>
      <c r="BM22" s="26" t="str">
        <f t="shared" si="24"/>
        <v/>
      </c>
      <c r="BN22" s="26" t="str">
        <f t="shared" si="24"/>
        <v/>
      </c>
      <c r="BO22" s="26" t="str">
        <f t="shared" si="24"/>
        <v/>
      </c>
      <c r="BP22" s="26" t="str">
        <f t="shared" si="24"/>
        <v/>
      </c>
      <c r="BQ22" s="26" t="str">
        <f t="shared" si="24"/>
        <v/>
      </c>
      <c r="BR22" s="26" t="str">
        <f t="shared" si="24"/>
        <v/>
      </c>
      <c r="BS22" s="26" t="str">
        <f t="shared" si="24"/>
        <v/>
      </c>
      <c r="BT22" s="26" t="str">
        <f t="shared" si="25" ref="BT22:DW22">IF(AND(BT23="",BT24=""),"",SUM(BT23,BT24))</f>
        <v/>
      </c>
      <c r="BU22" s="26" t="str">
        <f t="shared" si="25"/>
        <v/>
      </c>
      <c r="BV22" s="26" t="str">
        <f t="shared" si="25"/>
        <v/>
      </c>
      <c r="BW22" s="26" t="str">
        <f t="shared" si="25"/>
        <v/>
      </c>
      <c r="BX22" s="26" t="str">
        <f t="shared" si="25"/>
        <v/>
      </c>
      <c r="BY22" s="26" t="str">
        <f t="shared" si="25"/>
        <v/>
      </c>
      <c r="BZ22" s="26" t="str">
        <f t="shared" si="25"/>
        <v/>
      </c>
      <c r="CA22" s="26" t="str">
        <f t="shared" si="25"/>
        <v/>
      </c>
      <c r="CB22" s="26" t="str">
        <f t="shared" si="25"/>
        <v/>
      </c>
      <c r="CC22" s="26" t="str">
        <f t="shared" si="25"/>
        <v/>
      </c>
      <c r="CD22" s="26" t="str">
        <f t="shared" si="25"/>
        <v/>
      </c>
      <c r="CE22" s="26" t="str">
        <f t="shared" si="25"/>
        <v/>
      </c>
      <c r="CF22" s="26" t="str">
        <f t="shared" si="25"/>
        <v/>
      </c>
      <c r="CG22" s="26" t="str">
        <f t="shared" si="25"/>
        <v/>
      </c>
      <c r="CH22" s="26" t="str">
        <f t="shared" si="25"/>
        <v/>
      </c>
      <c r="CI22" s="26" t="str">
        <f t="shared" si="25"/>
        <v/>
      </c>
      <c r="CJ22" s="26" t="str">
        <f t="shared" si="25"/>
        <v/>
      </c>
      <c r="CK22" s="26" t="str">
        <f t="shared" si="25"/>
        <v/>
      </c>
      <c r="CL22" s="26" t="str">
        <f t="shared" si="25"/>
        <v/>
      </c>
      <c r="CM22" s="26" t="str">
        <f t="shared" si="25"/>
        <v/>
      </c>
      <c r="CN22" s="26" t="str">
        <f t="shared" si="25"/>
        <v/>
      </c>
      <c r="CO22" s="26" t="str">
        <f t="shared" si="25"/>
        <v/>
      </c>
      <c r="CP22" s="26" t="str">
        <f t="shared" si="25"/>
        <v/>
      </c>
      <c r="CQ22" s="26" t="str">
        <f t="shared" si="25"/>
        <v/>
      </c>
      <c r="CR22" s="26" t="str">
        <f t="shared" si="25"/>
        <v/>
      </c>
      <c r="CS22" s="26" t="str">
        <f t="shared" si="25"/>
        <v/>
      </c>
      <c r="CT22" s="26" t="str">
        <f t="shared" si="25"/>
        <v/>
      </c>
      <c r="CU22" s="26" t="str">
        <f t="shared" si="25"/>
        <v/>
      </c>
      <c r="CV22" s="26" t="str">
        <f t="shared" si="25"/>
        <v/>
      </c>
      <c r="CW22" s="26" t="str">
        <f t="shared" si="25"/>
        <v/>
      </c>
      <c r="CX22" s="26" t="str">
        <f t="shared" si="25"/>
        <v/>
      </c>
      <c r="CY22" s="26" t="str">
        <f t="shared" si="25"/>
        <v/>
      </c>
      <c r="CZ22" s="26" t="str">
        <f t="shared" si="25"/>
        <v/>
      </c>
      <c r="DA22" s="26" t="str">
        <f t="shared" si="25"/>
        <v/>
      </c>
      <c r="DB22" s="26" t="str">
        <f t="shared" si="25"/>
        <v/>
      </c>
      <c r="DC22" s="26" t="str">
        <f t="shared" si="25"/>
        <v/>
      </c>
      <c r="DD22" s="26" t="str">
        <f t="shared" si="25"/>
        <v/>
      </c>
      <c r="DE22" s="26" t="str">
        <f t="shared" si="25"/>
        <v/>
      </c>
      <c r="DF22" s="26" t="str">
        <f t="shared" si="25"/>
        <v/>
      </c>
      <c r="DG22" s="26" t="str">
        <f t="shared" si="25"/>
        <v/>
      </c>
      <c r="DH22" s="26" t="str">
        <f t="shared" si="25"/>
        <v/>
      </c>
      <c r="DI22" s="26" t="str">
        <f t="shared" si="25"/>
        <v/>
      </c>
      <c r="DJ22" s="26" t="str">
        <f t="shared" si="25"/>
        <v/>
      </c>
      <c r="DK22" s="26" t="str">
        <f t="shared" si="25"/>
        <v/>
      </c>
      <c r="DL22" s="26" t="str">
        <f t="shared" si="25"/>
        <v/>
      </c>
      <c r="DM22" s="26" t="str">
        <f t="shared" si="25"/>
        <v/>
      </c>
      <c r="DN22" s="26" t="str">
        <f t="shared" si="25"/>
        <v/>
      </c>
      <c r="DO22" s="26" t="str">
        <f t="shared" si="25"/>
        <v/>
      </c>
      <c r="DP22" s="26" t="str">
        <f t="shared" si="25"/>
        <v/>
      </c>
      <c r="DQ22" s="26" t="str">
        <f t="shared" si="25"/>
        <v/>
      </c>
      <c r="DR22" s="26" t="str">
        <f t="shared" si="25"/>
        <v/>
      </c>
      <c r="DS22" s="26" t="str">
        <f t="shared" si="25"/>
        <v/>
      </c>
      <c r="DT22" s="26" t="str">
        <f t="shared" si="25"/>
        <v/>
      </c>
      <c r="DU22" s="26" t="str">
        <f t="shared" si="25"/>
        <v/>
      </c>
      <c r="DV22" s="26" t="str">
        <f t="shared" si="25"/>
        <v/>
      </c>
      <c r="DW22" s="26" t="str">
        <f t="shared" si="25"/>
        <v/>
      </c>
      <c r="DX22" s="26" t="str">
        <f>IF(AND(DX23="",DX24=""),"",SUM(DX23,DX24))</f>
        <v/>
      </c>
      <c r="DY22" s="26" t="str">
        <f t="shared" si="26" ref="DY22">IF(AND(DY23="",DY24=""),"",SUM(DY23,DY24))</f>
        <v/>
      </c>
      <c r="DZ22" s="26" t="str">
        <f t="shared" si="27" ref="DZ22">IF(AND(DZ23="",DZ24=""),"",SUM(DZ23,DZ24))</f>
        <v/>
      </c>
      <c r="EA22" s="26" t="str">
        <f t="shared" si="28" ref="EA22">IF(AND(EA23="",EA24=""),"",SUM(EA23,EA24))</f>
        <v/>
      </c>
      <c r="EB22" s="26" t="str">
        <f t="shared" si="29" ref="EB22">IF(AND(EB23="",EB24=""),"",SUM(EB23,EB24))</f>
        <v/>
      </c>
      <c r="EC22" s="26" t="str">
        <f t="shared" si="30" ref="EC22">IF(AND(EC23="",EC24=""),"",SUM(EC23,EC24))</f>
        <v/>
      </c>
      <c r="ED22" s="26" t="str">
        <f t="shared" si="31" ref="ED22">IF(AND(ED23="",ED24=""),"",SUM(ED23,ED24))</f>
        <v/>
      </c>
      <c r="EE22" s="26" t="str">
        <f t="shared" si="32" ref="EE22">IF(AND(EE23="",EE24=""),"",SUM(EE23,EE24))</f>
        <v/>
      </c>
      <c r="EF22" s="26" t="str">
        <f t="shared" si="33" ref="EF22">IF(AND(EF23="",EF24=""),"",SUM(EF23,EF24))</f>
        <v/>
      </c>
      <c r="EG22" s="26" t="str">
        <f t="shared" si="34" ref="EG22">IF(AND(EG23="",EG24=""),"",SUM(EG23,EG24))</f>
        <v/>
      </c>
      <c r="EH22" s="26" t="str">
        <f t="shared" si="35" ref="EH22">IF(AND(EH23="",EH24=""),"",SUM(EH23,EH24))</f>
        <v/>
      </c>
      <c r="EI22" s="26" t="str">
        <f t="shared" si="36" ref="EI22">IF(AND(EI23="",EI24=""),"",SUM(EI23,EI24))</f>
        <v/>
      </c>
      <c r="EJ22" s="26" t="str">
        <f t="shared" si="37" ref="EJ22">IF(AND(EJ23="",EJ24=""),"",SUM(EJ23,EJ24))</f>
        <v/>
      </c>
      <c r="EK22" s="26" t="str">
        <f t="shared" si="38" ref="EK22">IF(AND(EK23="",EK24=""),"",SUM(EK23,EK24))</f>
        <v/>
      </c>
      <c r="EL22" s="26" t="str">
        <f t="shared" si="39" ref="EL22">IF(AND(EL23="",EL24=""),"",SUM(EL23,EL24))</f>
        <v/>
      </c>
      <c r="EM22" s="26" t="str">
        <f t="shared" si="40" ref="EM22">IF(AND(EM23="",EM24=""),"",SUM(EM23,EM24))</f>
        <v/>
      </c>
      <c r="EN22" s="26" t="str">
        <f t="shared" si="41" ref="EN22">IF(AND(EN23="",EN24=""),"",SUM(EN23,EN24))</f>
        <v/>
      </c>
      <c r="EO22" s="26" t="str">
        <f t="shared" si="42" ref="EO22">IF(AND(EO23="",EO24=""),"",SUM(EO23,EO24))</f>
        <v/>
      </c>
      <c r="EP22" s="26" t="str">
        <f t="shared" si="43" ref="EP22">IF(AND(EP23="",EP24=""),"",SUM(EP23,EP24))</f>
        <v/>
      </c>
      <c r="EQ22" s="26" t="str">
        <f t="shared" si="44" ref="EQ22">IF(AND(EQ23="",EQ24=""),"",SUM(EQ23,EQ24))</f>
        <v/>
      </c>
      <c r="ER22" s="26" t="str">
        <f t="shared" si="45" ref="ER22">IF(AND(ER23="",ER24=""),"",SUM(ER23,ER24))</f>
        <v/>
      </c>
      <c r="ES22" s="26" t="str">
        <f t="shared" si="46" ref="ES22">IF(AND(ES23="",ES24=""),"",SUM(ES23,ES24))</f>
        <v/>
      </c>
      <c r="ET22" s="26" t="str">
        <f t="shared" si="47" ref="ET22">IF(AND(ET23="",ET24=""),"",SUM(ET23,ET24))</f>
        <v/>
      </c>
      <c r="EU22" s="26" t="str">
        <f t="shared" si="48" ref="EU22">IF(AND(EU23="",EU24=""),"",SUM(EU23,EU24))</f>
        <v/>
      </c>
      <c r="EV22" s="26" t="str">
        <f t="shared" si="49" ref="EV22">IF(AND(EV23="",EV24=""),"",SUM(EV23,EV24))</f>
        <v/>
      </c>
      <c r="EW22" s="26" t="str">
        <f t="shared" si="50" ref="EW22">IF(AND(EW23="",EW24=""),"",SUM(EW23,EW24))</f>
        <v/>
      </c>
      <c r="EX22" s="26" t="str">
        <f t="shared" si="51" ref="EX22">IF(AND(EX23="",EX24=""),"",SUM(EX23,EX24))</f>
        <v/>
      </c>
      <c r="EY22" s="26" t="str">
        <f t="shared" si="52" ref="EY22">IF(AND(EY23="",EY24=""),"",SUM(EY23,EY24))</f>
        <v/>
      </c>
      <c r="EZ22" s="26" t="str">
        <f t="shared" si="53" ref="EZ22">IF(AND(EZ23="",EZ24=""),"",SUM(EZ23,EZ24))</f>
        <v/>
      </c>
      <c r="FA22" s="26" t="str">
        <f t="shared" si="54" ref="FA22">IF(AND(FA23="",FA24=""),"",SUM(FA23,FA24))</f>
        <v/>
      </c>
      <c r="FB22" s="26" t="str">
        <f t="shared" si="55" ref="FB22">IF(AND(FB23="",FB24=""),"",SUM(FB23,FB24))</f>
        <v/>
      </c>
      <c r="FC22" s="26" t="str">
        <f t="shared" si="56" ref="FC22">IF(AND(FC23="",FC24=""),"",SUM(FC23,FC24))</f>
        <v/>
      </c>
      <c r="FD22" s="26" t="str">
        <f t="shared" si="57" ref="FD22">IF(AND(FD23="",FD24=""),"",SUM(FD23,FD24))</f>
        <v/>
      </c>
      <c r="FE22" s="26" t="str">
        <f t="shared" si="58" ref="FE22">IF(AND(FE23="",FE24=""),"",SUM(FE23,FE24))</f>
        <v/>
      </c>
      <c r="FF22" s="26" t="str">
        <f t="shared" si="59" ref="FF22">IF(AND(FF23="",FF24=""),"",SUM(FF23,FF24))</f>
        <v/>
      </c>
      <c r="FG22" s="26" t="str">
        <f t="shared" si="60" ref="FG22">IF(AND(FG23="",FG24=""),"",SUM(FG23,FG24))</f>
        <v/>
      </c>
      <c r="FH22" s="26" t="str">
        <f t="shared" si="61" ref="FH22">IF(AND(FH23="",FH24=""),"",SUM(FH23,FH24))</f>
        <v/>
      </c>
      <c r="FI22" s="26" t="str">
        <f t="shared" si="62" ref="FI22">IF(AND(FI23="",FI24=""),"",SUM(FI23,FI24))</f>
        <v/>
      </c>
    </row>
    <row r="23" spans="1:165" s="8" customFormat="1" ht="15" customHeight="1">
      <c r="A23" s="8" t="str">
        <f t="shared" si="5"/>
        <v>BXXGT_BP6_XDC</v>
      </c>
      <c r="B23" s="12" t="s">
        <v>51</v>
      </c>
      <c r="C23" s="13" t="s">
        <v>52</v>
      </c>
      <c r="D23" s="13" t="s">
        <v>53</v>
      </c>
      <c r="E23" s="14" t="str">
        <f>"BXXGT_BP6_"&amp;C3</f>
        <v>BXXGT_BP6_XDC</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s="8" customFormat="1" ht="15" customHeight="1">
      <c r="A24" s="8" t="str">
        <f t="shared" si="5"/>
        <v>BXMGT_BP6_XDC</v>
      </c>
      <c r="B24" s="16" t="s">
        <v>54</v>
      </c>
      <c r="C24" s="13" t="s">
        <v>55</v>
      </c>
      <c r="D24" s="13" t="s">
        <v>56</v>
      </c>
      <c r="E24" s="14" t="str">
        <f>"BXMGT_BP6_"&amp;C3</f>
        <v>BXMGT_BP6_XDC</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s="8" customFormat="1" ht="15" customHeight="1">
      <c r="A25" s="8" t="str">
        <f t="shared" si="5"/>
        <v>BGN_BP6_XDC</v>
      </c>
      <c r="B25" s="12" t="s">
        <v>57</v>
      </c>
      <c r="C25" s="13" t="s">
        <v>58</v>
      </c>
      <c r="D25" s="13" t="s">
        <v>59</v>
      </c>
      <c r="E25" s="14" t="str">
        <f>"BGN_BP6_"&amp;C3</f>
        <v>BGN_BP6_XDC</v>
      </c>
      <c r="F25" s="26" t="str">
        <f>IF(AND(F26="",F27=""),"",SUM(F26)-SUM(F27))</f>
        <v/>
      </c>
      <c r="G25" s="26" t="str">
        <f t="shared" si="63" ref="G25:BR25">IF(AND(G26="",G27=""),"",SUM(G26)-SUM(G27))</f>
        <v/>
      </c>
      <c r="H25" s="26" t="str">
        <f t="shared" si="63"/>
        <v/>
      </c>
      <c r="I25" s="26" t="str">
        <f t="shared" si="63"/>
        <v/>
      </c>
      <c r="J25" s="26" t="str">
        <f t="shared" si="63"/>
        <v/>
      </c>
      <c r="K25" s="26" t="str">
        <f t="shared" si="63"/>
        <v/>
      </c>
      <c r="L25" s="26" t="str">
        <f t="shared" si="63"/>
        <v/>
      </c>
      <c r="M25" s="26" t="str">
        <f t="shared" si="63"/>
        <v/>
      </c>
      <c r="N25" s="26" t="str">
        <f t="shared" si="63"/>
        <v/>
      </c>
      <c r="O25" s="26" t="str">
        <f t="shared" si="63"/>
        <v/>
      </c>
      <c r="P25" s="26" t="str">
        <f t="shared" si="63"/>
        <v/>
      </c>
      <c r="Q25" s="26" t="str">
        <f t="shared" si="63"/>
        <v/>
      </c>
      <c r="R25" s="26" t="str">
        <f t="shared" si="63"/>
        <v/>
      </c>
      <c r="S25" s="26" t="str">
        <f t="shared" si="63"/>
        <v/>
      </c>
      <c r="T25" s="26" t="str">
        <f t="shared" si="63"/>
        <v/>
      </c>
      <c r="U25" s="26" t="str">
        <f t="shared" si="63"/>
        <v/>
      </c>
      <c r="V25" s="26" t="str">
        <f t="shared" si="63"/>
        <v/>
      </c>
      <c r="W25" s="26" t="str">
        <f t="shared" si="63"/>
        <v/>
      </c>
      <c r="X25" s="26" t="str">
        <f t="shared" si="63"/>
        <v/>
      </c>
      <c r="Y25" s="26" t="str">
        <f t="shared" si="63"/>
        <v/>
      </c>
      <c r="Z25" s="26" t="str">
        <f t="shared" si="63"/>
        <v/>
      </c>
      <c r="AA25" s="26" t="str">
        <f t="shared" si="63"/>
        <v/>
      </c>
      <c r="AB25" s="26" t="str">
        <f t="shared" si="63"/>
        <v/>
      </c>
      <c r="AC25" s="26" t="str">
        <f t="shared" si="63"/>
        <v/>
      </c>
      <c r="AD25" s="26" t="str">
        <f t="shared" si="63"/>
        <v/>
      </c>
      <c r="AE25" s="26" t="str">
        <f t="shared" si="63"/>
        <v/>
      </c>
      <c r="AF25" s="26" t="str">
        <f t="shared" si="63"/>
        <v/>
      </c>
      <c r="AG25" s="26" t="str">
        <f t="shared" si="63"/>
        <v/>
      </c>
      <c r="AH25" s="26" t="str">
        <f t="shared" si="63"/>
        <v/>
      </c>
      <c r="AI25" s="26" t="str">
        <f t="shared" si="63"/>
        <v/>
      </c>
      <c r="AJ25" s="26" t="str">
        <f t="shared" si="63"/>
        <v/>
      </c>
      <c r="AK25" s="26" t="str">
        <f t="shared" si="63"/>
        <v/>
      </c>
      <c r="AL25" s="26" t="str">
        <f t="shared" si="63"/>
        <v/>
      </c>
      <c r="AM25" s="26" t="str">
        <f t="shared" si="63"/>
        <v/>
      </c>
      <c r="AN25" s="26" t="str">
        <f t="shared" si="63"/>
        <v/>
      </c>
      <c r="AO25" s="26" t="str">
        <f t="shared" si="63"/>
        <v/>
      </c>
      <c r="AP25" s="26" t="str">
        <f t="shared" si="63"/>
        <v/>
      </c>
      <c r="AQ25" s="26" t="str">
        <f t="shared" si="63"/>
        <v/>
      </c>
      <c r="AR25" s="26" t="str">
        <f t="shared" si="63"/>
        <v/>
      </c>
      <c r="AS25" s="26" t="str">
        <f t="shared" si="63"/>
        <v/>
      </c>
      <c r="AT25" s="26" t="str">
        <f t="shared" si="63"/>
        <v/>
      </c>
      <c r="AU25" s="26" t="str">
        <f t="shared" si="63"/>
        <v/>
      </c>
      <c r="AV25" s="26" t="str">
        <f t="shared" si="63"/>
        <v/>
      </c>
      <c r="AW25" s="26" t="str">
        <f t="shared" si="63"/>
        <v/>
      </c>
      <c r="AX25" s="26" t="str">
        <f t="shared" si="63"/>
        <v/>
      </c>
      <c r="AY25" s="26" t="str">
        <f t="shared" si="63"/>
        <v/>
      </c>
      <c r="AZ25" s="26" t="str">
        <f t="shared" si="63"/>
        <v/>
      </c>
      <c r="BA25" s="26" t="str">
        <f t="shared" si="63"/>
        <v/>
      </c>
      <c r="BB25" s="26" t="str">
        <f t="shared" si="63"/>
        <v/>
      </c>
      <c r="BC25" s="26" t="str">
        <f t="shared" si="63"/>
        <v/>
      </c>
      <c r="BD25" s="26" t="str">
        <f t="shared" si="63"/>
        <v/>
      </c>
      <c r="BE25" s="26" t="str">
        <f t="shared" si="63"/>
        <v/>
      </c>
      <c r="BF25" s="26" t="str">
        <f t="shared" si="63"/>
        <v/>
      </c>
      <c r="BG25" s="26" t="str">
        <f t="shared" si="63"/>
        <v/>
      </c>
      <c r="BH25" s="26" t="str">
        <f t="shared" si="63"/>
        <v/>
      </c>
      <c r="BI25" s="26" t="str">
        <f t="shared" si="63"/>
        <v/>
      </c>
      <c r="BJ25" s="26" t="str">
        <f t="shared" si="63"/>
        <v/>
      </c>
      <c r="BK25" s="26" t="str">
        <f t="shared" si="63"/>
        <v/>
      </c>
      <c r="BL25" s="26" t="str">
        <f t="shared" si="63"/>
        <v/>
      </c>
      <c r="BM25" s="26" t="str">
        <f t="shared" si="63"/>
        <v/>
      </c>
      <c r="BN25" s="26" t="str">
        <f t="shared" si="63"/>
        <v/>
      </c>
      <c r="BO25" s="26" t="str">
        <f t="shared" si="63"/>
        <v/>
      </c>
      <c r="BP25" s="26" t="str">
        <f t="shared" si="63"/>
        <v/>
      </c>
      <c r="BQ25" s="26" t="str">
        <f t="shared" si="63"/>
        <v/>
      </c>
      <c r="BR25" s="26" t="str">
        <f t="shared" si="63"/>
        <v/>
      </c>
      <c r="BS25" s="26" t="str">
        <f t="shared" si="64" ref="BS25:ED25">IF(AND(BS26="",BS27=""),"",SUM(BS26)-SUM(BS27))</f>
        <v/>
      </c>
      <c r="BT25" s="26" t="str">
        <f t="shared" si="64"/>
        <v/>
      </c>
      <c r="BU25" s="26" t="str">
        <f t="shared" si="64"/>
        <v/>
      </c>
      <c r="BV25" s="26" t="str">
        <f t="shared" si="64"/>
        <v/>
      </c>
      <c r="BW25" s="26" t="str">
        <f t="shared" si="64"/>
        <v/>
      </c>
      <c r="BX25" s="26" t="str">
        <f t="shared" si="64"/>
        <v/>
      </c>
      <c r="BY25" s="26" t="str">
        <f t="shared" si="64"/>
        <v/>
      </c>
      <c r="BZ25" s="26" t="str">
        <f t="shared" si="64"/>
        <v/>
      </c>
      <c r="CA25" s="26" t="str">
        <f t="shared" si="64"/>
        <v/>
      </c>
      <c r="CB25" s="26" t="str">
        <f t="shared" si="64"/>
        <v/>
      </c>
      <c r="CC25" s="26" t="str">
        <f t="shared" si="64"/>
        <v/>
      </c>
      <c r="CD25" s="26" t="str">
        <f t="shared" si="64"/>
        <v/>
      </c>
      <c r="CE25" s="26" t="str">
        <f t="shared" si="64"/>
        <v/>
      </c>
      <c r="CF25" s="26" t="str">
        <f t="shared" si="64"/>
        <v/>
      </c>
      <c r="CG25" s="26" t="str">
        <f t="shared" si="64"/>
        <v/>
      </c>
      <c r="CH25" s="26" t="str">
        <f t="shared" si="64"/>
        <v/>
      </c>
      <c r="CI25" s="26" t="str">
        <f t="shared" si="64"/>
        <v/>
      </c>
      <c r="CJ25" s="26" t="str">
        <f t="shared" si="64"/>
        <v/>
      </c>
      <c r="CK25" s="26" t="str">
        <f t="shared" si="64"/>
        <v/>
      </c>
      <c r="CL25" s="26" t="str">
        <f t="shared" si="64"/>
        <v/>
      </c>
      <c r="CM25" s="26" t="str">
        <f t="shared" si="64"/>
        <v/>
      </c>
      <c r="CN25" s="26" t="str">
        <f t="shared" si="64"/>
        <v/>
      </c>
      <c r="CO25" s="26" t="str">
        <f t="shared" si="64"/>
        <v/>
      </c>
      <c r="CP25" s="26" t="str">
        <f t="shared" si="64"/>
        <v/>
      </c>
      <c r="CQ25" s="26" t="str">
        <f t="shared" si="64"/>
        <v/>
      </c>
      <c r="CR25" s="26" t="str">
        <f t="shared" si="64"/>
        <v/>
      </c>
      <c r="CS25" s="26" t="str">
        <f t="shared" si="64"/>
        <v/>
      </c>
      <c r="CT25" s="26" t="str">
        <f t="shared" si="64"/>
        <v/>
      </c>
      <c r="CU25" s="26" t="str">
        <f t="shared" si="64"/>
        <v/>
      </c>
      <c r="CV25" s="26" t="str">
        <f t="shared" si="64"/>
        <v/>
      </c>
      <c r="CW25" s="26" t="str">
        <f t="shared" si="64"/>
        <v/>
      </c>
      <c r="CX25" s="26" t="str">
        <f t="shared" si="64"/>
        <v/>
      </c>
      <c r="CY25" s="26" t="str">
        <f t="shared" si="64"/>
        <v/>
      </c>
      <c r="CZ25" s="26" t="str">
        <f t="shared" si="64"/>
        <v/>
      </c>
      <c r="DA25" s="26" t="str">
        <f t="shared" si="64"/>
        <v/>
      </c>
      <c r="DB25" s="26" t="str">
        <f t="shared" si="64"/>
        <v/>
      </c>
      <c r="DC25" s="26" t="str">
        <f t="shared" si="64"/>
        <v/>
      </c>
      <c r="DD25" s="26" t="str">
        <f t="shared" si="64"/>
        <v/>
      </c>
      <c r="DE25" s="26" t="str">
        <f t="shared" si="64"/>
        <v/>
      </c>
      <c r="DF25" s="26" t="str">
        <f t="shared" si="64"/>
        <v/>
      </c>
      <c r="DG25" s="26" t="str">
        <f t="shared" si="64"/>
        <v/>
      </c>
      <c r="DH25" s="26" t="str">
        <f t="shared" si="64"/>
        <v/>
      </c>
      <c r="DI25" s="26" t="str">
        <f t="shared" si="64"/>
        <v/>
      </c>
      <c r="DJ25" s="26" t="str">
        <f t="shared" si="64"/>
        <v/>
      </c>
      <c r="DK25" s="26" t="str">
        <f t="shared" si="64"/>
        <v/>
      </c>
      <c r="DL25" s="26" t="str">
        <f t="shared" si="64"/>
        <v/>
      </c>
      <c r="DM25" s="26" t="str">
        <f t="shared" si="64"/>
        <v/>
      </c>
      <c r="DN25" s="26" t="str">
        <f t="shared" si="64"/>
        <v/>
      </c>
      <c r="DO25" s="26" t="str">
        <f t="shared" si="64"/>
        <v/>
      </c>
      <c r="DP25" s="26" t="str">
        <f t="shared" si="64"/>
        <v/>
      </c>
      <c r="DQ25" s="26" t="str">
        <f t="shared" si="64"/>
        <v/>
      </c>
      <c r="DR25" s="26" t="str">
        <f t="shared" si="64"/>
        <v/>
      </c>
      <c r="DS25" s="26" t="str">
        <f t="shared" si="64"/>
        <v/>
      </c>
      <c r="DT25" s="26" t="str">
        <f t="shared" si="64"/>
        <v/>
      </c>
      <c r="DU25" s="26" t="str">
        <f t="shared" si="64"/>
        <v/>
      </c>
      <c r="DV25" s="26" t="str">
        <f t="shared" si="64"/>
        <v/>
      </c>
      <c r="DW25" s="26" t="str">
        <f t="shared" si="64"/>
        <v/>
      </c>
      <c r="DX25" s="26" t="str">
        <f t="shared" si="64"/>
        <v/>
      </c>
      <c r="DY25" s="26" t="str">
        <f t="shared" si="64"/>
        <v/>
      </c>
      <c r="DZ25" s="26" t="str">
        <f t="shared" si="64"/>
        <v/>
      </c>
      <c r="EA25" s="26" t="str">
        <f t="shared" si="64"/>
        <v/>
      </c>
      <c r="EB25" s="26" t="str">
        <f t="shared" si="64"/>
        <v/>
      </c>
      <c r="EC25" s="26" t="str">
        <f t="shared" si="64"/>
        <v/>
      </c>
      <c r="ED25" s="26" t="str">
        <f t="shared" si="64"/>
        <v/>
      </c>
      <c r="EE25" s="26" t="str">
        <f t="shared" si="65" ref="EE25:FI25">IF(AND(EE26="",EE27=""),"",SUM(EE26)-SUM(EE27))</f>
        <v/>
      </c>
      <c r="EF25" s="26" t="str">
        <f t="shared" si="65"/>
        <v/>
      </c>
      <c r="EG25" s="26" t="str">
        <f t="shared" si="65"/>
        <v/>
      </c>
      <c r="EH25" s="26" t="str">
        <f t="shared" si="65"/>
        <v/>
      </c>
      <c r="EI25" s="26" t="str">
        <f t="shared" si="65"/>
        <v/>
      </c>
      <c r="EJ25" s="26" t="str">
        <f t="shared" si="65"/>
        <v/>
      </c>
      <c r="EK25" s="26" t="str">
        <f t="shared" si="65"/>
        <v/>
      </c>
      <c r="EL25" s="26" t="str">
        <f t="shared" si="65"/>
        <v/>
      </c>
      <c r="EM25" s="26" t="str">
        <f t="shared" si="65"/>
        <v/>
      </c>
      <c r="EN25" s="26" t="str">
        <f t="shared" si="65"/>
        <v/>
      </c>
      <c r="EO25" s="26" t="str">
        <f t="shared" si="65"/>
        <v/>
      </c>
      <c r="EP25" s="26" t="str">
        <f t="shared" si="65"/>
        <v/>
      </c>
      <c r="EQ25" s="26" t="str">
        <f t="shared" si="65"/>
        <v/>
      </c>
      <c r="ER25" s="26" t="str">
        <f t="shared" si="65"/>
        <v/>
      </c>
      <c r="ES25" s="26" t="str">
        <f t="shared" si="65"/>
        <v/>
      </c>
      <c r="ET25" s="26" t="str">
        <f t="shared" si="65"/>
        <v/>
      </c>
      <c r="EU25" s="26" t="str">
        <f t="shared" si="65"/>
        <v/>
      </c>
      <c r="EV25" s="26" t="str">
        <f t="shared" si="65"/>
        <v/>
      </c>
      <c r="EW25" s="26" t="str">
        <f t="shared" si="65"/>
        <v/>
      </c>
      <c r="EX25" s="26" t="str">
        <f t="shared" si="65"/>
        <v/>
      </c>
      <c r="EY25" s="26" t="str">
        <f t="shared" si="65"/>
        <v/>
      </c>
      <c r="EZ25" s="26" t="str">
        <f t="shared" si="65"/>
        <v/>
      </c>
      <c r="FA25" s="26" t="str">
        <f t="shared" si="65"/>
        <v/>
      </c>
      <c r="FB25" s="26" t="str">
        <f t="shared" si="65"/>
        <v/>
      </c>
      <c r="FC25" s="26" t="str">
        <f t="shared" si="65"/>
        <v/>
      </c>
      <c r="FD25" s="26" t="str">
        <f t="shared" si="65"/>
        <v/>
      </c>
      <c r="FE25" s="26" t="str">
        <f t="shared" si="65"/>
        <v/>
      </c>
      <c r="FF25" s="26" t="str">
        <f t="shared" si="65"/>
        <v/>
      </c>
      <c r="FG25" s="26" t="str">
        <f t="shared" si="65"/>
        <v/>
      </c>
      <c r="FH25" s="26" t="str">
        <f t="shared" si="65"/>
        <v/>
      </c>
      <c r="FI25" s="26" t="str">
        <f t="shared" si="65"/>
        <v/>
      </c>
    </row>
    <row r="26" spans="1:165" s="8" customFormat="1" ht="15" customHeight="1">
      <c r="A26" s="8" t="str">
        <f t="shared" si="5"/>
        <v>BXGN_BP6_XDC</v>
      </c>
      <c r="B26" s="12" t="s">
        <v>39</v>
      </c>
      <c r="C26" s="13" t="s">
        <v>60</v>
      </c>
      <c r="D26" s="13" t="s">
        <v>61</v>
      </c>
      <c r="E26" s="14" t="str">
        <f>"BXGN_BP6_"&amp;C3</f>
        <v>BXGN_BP6_XDC</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s="8" customFormat="1" ht="15" customHeight="1">
      <c r="A27" s="8" t="str">
        <f t="shared" si="5"/>
        <v>BMGN_BP6_XDC</v>
      </c>
      <c r="B27" s="12" t="s">
        <v>42</v>
      </c>
      <c r="C27" s="13" t="s">
        <v>62</v>
      </c>
      <c r="D27" s="13" t="s">
        <v>63</v>
      </c>
      <c r="E27" s="14" t="str">
        <f>"BMGN_BP6_"&amp;C3</f>
        <v>BMGN_BP6_XDC</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s="8" customFormat="1" ht="15" customHeight="1">
      <c r="A28" s="8" t="str">
        <f t="shared" si="5"/>
        <v>BS_BP6_XDC</v>
      </c>
      <c r="B28" s="19" t="s">
        <v>64</v>
      </c>
      <c r="C28" s="13" t="s">
        <v>65</v>
      </c>
      <c r="D28" s="13" t="s">
        <v>66</v>
      </c>
      <c r="E28" s="14" t="str">
        <f>"BS_BP6_"&amp;C3</f>
        <v>BS_BP6_XDC</v>
      </c>
      <c r="F28" s="26">
        <v>-14.510786164252201</v>
      </c>
      <c r="G28" s="26">
        <v>-13.1888576776122</v>
      </c>
      <c r="H28" s="26">
        <v>-13.494809805512199</v>
      </c>
      <c r="I28" s="26">
        <v>-15.245253442545501</v>
      </c>
      <c r="J28" s="26">
        <v>-56.439707089922102</v>
      </c>
      <c r="K28" s="26">
        <v>-14.312652309127801</v>
      </c>
      <c r="L28" s="26">
        <v>-17.913742477239801</v>
      </c>
      <c r="M28" s="26">
        <v>-18.821146926830998</v>
      </c>
      <c r="N28" s="26">
        <v>-22.986450227616199</v>
      </c>
      <c r="O28" s="26">
        <v>-74.033991940814701</v>
      </c>
      <c r="P28" s="26">
        <v>-13.558294723221399</v>
      </c>
      <c r="Q28" s="26">
        <v>-21.2076745055214</v>
      </c>
      <c r="R28" s="26">
        <v>-22.250064312821401</v>
      </c>
      <c r="S28" s="26">
        <v>-32.589167253321399</v>
      </c>
      <c r="T28" s="26">
        <v>-89.605200794885505</v>
      </c>
      <c r="U28" s="26">
        <v>-22.682736565061798</v>
      </c>
      <c r="V28" s="26">
        <v>-20.942150445061699</v>
      </c>
      <c r="W28" s="26">
        <v>-24.660651347961799</v>
      </c>
      <c r="X28" s="26">
        <v>-20.113935414561801</v>
      </c>
      <c r="Y28" s="26">
        <v>-88.399473772646999</v>
      </c>
      <c r="Z28" s="26">
        <v>-20.537601143207301</v>
      </c>
      <c r="AA28" s="26">
        <v>-20.7128259109884</v>
      </c>
      <c r="AB28" s="26">
        <v>-21.148334992150399</v>
      </c>
      <c r="AC28" s="26">
        <v>-25.313891510137399</v>
      </c>
      <c r="AD28" s="26">
        <v>-87.712653556483303</v>
      </c>
      <c r="AE28" s="26">
        <v>-19.804319748318498</v>
      </c>
      <c r="AF28" s="26">
        <v>-19.454219732515899</v>
      </c>
      <c r="AG28" s="26">
        <v>-19.908569532922201</v>
      </c>
      <c r="AH28" s="26">
        <v>-19.9935093400033</v>
      </c>
      <c r="AI28" s="26">
        <v>-79.160618353759901</v>
      </c>
      <c r="AJ28" s="26">
        <v>-13.9584191201553</v>
      </c>
      <c r="AK28" s="26">
        <v>-22.4063643606673</v>
      </c>
      <c r="AL28" s="26">
        <v>-18.881418338467299</v>
      </c>
      <c r="AM28" s="26">
        <v>-17.482986983760199</v>
      </c>
      <c r="AN28" s="26">
        <v>-72.729188803049993</v>
      </c>
      <c r="AO28" s="26" t="str">
        <f>IF(AND(AO29="",AO30=""),"",SUM(AO29)-SUM(AO30))</f>
        <v/>
      </c>
      <c r="AP28" s="26" t="str">
        <f>IF(AND(AP29="",AP30=""),"",SUM(AP29)-SUM(AP30))</f>
        <v/>
      </c>
      <c r="AQ28" s="26" t="str">
        <f>IF(AND(AQ29="",AQ30=""),"",SUM(AQ29)-SUM(AQ30))</f>
        <v/>
      </c>
      <c r="AR28" s="26" t="str">
        <f>IF(AND(AR29="",AR30=""),"",SUM(AR29)-SUM(AR30))</f>
        <v/>
      </c>
      <c r="AS28" s="26" t="str">
        <f>IF(AND(AS29="",AS30=""),"",SUM(AS29)-SUM(AS30))</f>
        <v/>
      </c>
      <c r="AT28" s="26" t="str">
        <f>IF(AND(AT29="",AT30=""),"",SUM(AT29)-SUM(AT30))</f>
        <v/>
      </c>
      <c r="AU28" s="26" t="str">
        <f>IF(AND(AU29="",AU30=""),"",SUM(AU29)-SUM(AU30))</f>
        <v/>
      </c>
      <c r="AV28" s="26" t="str">
        <f>IF(AND(AV29="",AV30=""),"",SUM(AV29)-SUM(AV30))</f>
        <v/>
      </c>
      <c r="AW28" s="26" t="str">
        <f>IF(AND(AW29="",AW30=""),"",SUM(AW29)-SUM(AW30))</f>
        <v/>
      </c>
      <c r="AX28" s="26" t="str">
        <f>IF(AND(AX29="",AX30=""),"",SUM(AX29)-SUM(AX30))</f>
        <v/>
      </c>
      <c r="AY28" s="26" t="str">
        <f>IF(AND(AY29="",AY30=""),"",SUM(AY29)-SUM(AY30))</f>
        <v/>
      </c>
      <c r="AZ28" s="26" t="str">
        <f>IF(AND(AZ29="",AZ30=""),"",SUM(AZ29)-SUM(AZ30))</f>
        <v/>
      </c>
      <c r="BA28" s="26" t="str">
        <f>IF(AND(BA29="",BA30=""),"",SUM(BA29)-SUM(BA30))</f>
        <v/>
      </c>
      <c r="BB28" s="26" t="str">
        <f>IF(AND(BB29="",BB30=""),"",SUM(BB29)-SUM(BB30))</f>
        <v/>
      </c>
      <c r="BC28" s="26" t="str">
        <f>IF(AND(BC29="",BC30=""),"",SUM(BC29)-SUM(BC30))</f>
        <v/>
      </c>
      <c r="BD28" s="26" t="str">
        <f>IF(AND(BD29="",BD30=""),"",SUM(BD29)-SUM(BD30))</f>
        <v/>
      </c>
      <c r="BE28" s="26" t="str">
        <f>IF(AND(BE29="",BE30=""),"",SUM(BE29)-SUM(BE30))</f>
        <v/>
      </c>
      <c r="BF28" s="26" t="str">
        <f>IF(AND(BF29="",BF30=""),"",SUM(BF29)-SUM(BF30))</f>
        <v/>
      </c>
      <c r="BG28" s="26" t="str">
        <f>IF(AND(BG29="",BG30=""),"",SUM(BG29)-SUM(BG30))</f>
        <v/>
      </c>
      <c r="BH28" s="26" t="str">
        <f>IF(AND(BH29="",BH30=""),"",SUM(BH29)-SUM(BH30))</f>
        <v/>
      </c>
      <c r="BI28" s="26" t="str">
        <f>IF(AND(BI29="",BI30=""),"",SUM(BI29)-SUM(BI30))</f>
        <v/>
      </c>
      <c r="BJ28" s="26" t="str">
        <f>IF(AND(BJ29="",BJ30=""),"",SUM(BJ29)-SUM(BJ30))</f>
        <v/>
      </c>
      <c r="BK28" s="26" t="str">
        <f>IF(AND(BK29="",BK30=""),"",SUM(BK29)-SUM(BK30))</f>
        <v/>
      </c>
      <c r="BL28" s="26" t="str">
        <f>IF(AND(BL29="",BL30=""),"",SUM(BL29)-SUM(BL30))</f>
        <v/>
      </c>
      <c r="BM28" s="26" t="str">
        <f>IF(AND(BM29="",BM30=""),"",SUM(BM29)-SUM(BM30))</f>
        <v/>
      </c>
      <c r="BN28" s="26" t="str">
        <f>IF(AND(BN29="",BN30=""),"",SUM(BN29)-SUM(BN30))</f>
        <v/>
      </c>
      <c r="BO28" s="26" t="str">
        <f>IF(AND(BO29="",BO30=""),"",SUM(BO29)-SUM(BO30))</f>
        <v/>
      </c>
      <c r="BP28" s="26" t="str">
        <f>IF(AND(BP29="",BP30=""),"",SUM(BP29)-SUM(BP30))</f>
        <v/>
      </c>
      <c r="BQ28" s="26" t="str">
        <f>IF(AND(BQ29="",BQ30=""),"",SUM(BQ29)-SUM(BQ30))</f>
        <v/>
      </c>
      <c r="BR28" s="26" t="str">
        <f>IF(AND(BR29="",BR30=""),"",SUM(BR29)-SUM(BR30))</f>
        <v/>
      </c>
      <c r="BS28" s="26" t="str">
        <f t="shared" si="66" ref="BS28:ED28">IF(AND(BS29="",BS30=""),"",SUM(BS29)-SUM(BS30))</f>
        <v/>
      </c>
      <c r="BT28" s="26" t="str">
        <f t="shared" si="66"/>
        <v/>
      </c>
      <c r="BU28" s="26" t="str">
        <f t="shared" si="66"/>
        <v/>
      </c>
      <c r="BV28" s="26" t="str">
        <f t="shared" si="66"/>
        <v/>
      </c>
      <c r="BW28" s="26" t="str">
        <f t="shared" si="66"/>
        <v/>
      </c>
      <c r="BX28" s="26" t="str">
        <f t="shared" si="66"/>
        <v/>
      </c>
      <c r="BY28" s="26" t="str">
        <f t="shared" si="66"/>
        <v/>
      </c>
      <c r="BZ28" s="26" t="str">
        <f t="shared" si="66"/>
        <v/>
      </c>
      <c r="CA28" s="26" t="str">
        <f t="shared" si="66"/>
        <v/>
      </c>
      <c r="CB28" s="26" t="str">
        <f t="shared" si="66"/>
        <v/>
      </c>
      <c r="CC28" s="26" t="str">
        <f t="shared" si="66"/>
        <v/>
      </c>
      <c r="CD28" s="26" t="str">
        <f t="shared" si="66"/>
        <v/>
      </c>
      <c r="CE28" s="26" t="str">
        <f t="shared" si="66"/>
        <v/>
      </c>
      <c r="CF28" s="26" t="str">
        <f t="shared" si="66"/>
        <v/>
      </c>
      <c r="CG28" s="26" t="str">
        <f t="shared" si="66"/>
        <v/>
      </c>
      <c r="CH28" s="26" t="str">
        <f t="shared" si="66"/>
        <v/>
      </c>
      <c r="CI28" s="26" t="str">
        <f t="shared" si="66"/>
        <v/>
      </c>
      <c r="CJ28" s="26" t="str">
        <f t="shared" si="66"/>
        <v/>
      </c>
      <c r="CK28" s="26" t="str">
        <f t="shared" si="66"/>
        <v/>
      </c>
      <c r="CL28" s="26" t="str">
        <f t="shared" si="66"/>
        <v/>
      </c>
      <c r="CM28" s="26" t="str">
        <f t="shared" si="66"/>
        <v/>
      </c>
      <c r="CN28" s="26" t="str">
        <f t="shared" si="66"/>
        <v/>
      </c>
      <c r="CO28" s="26" t="str">
        <f t="shared" si="66"/>
        <v/>
      </c>
      <c r="CP28" s="26" t="str">
        <f t="shared" si="66"/>
        <v/>
      </c>
      <c r="CQ28" s="26" t="str">
        <f t="shared" si="66"/>
        <v/>
      </c>
      <c r="CR28" s="26" t="str">
        <f t="shared" si="66"/>
        <v/>
      </c>
      <c r="CS28" s="26" t="str">
        <f t="shared" si="66"/>
        <v/>
      </c>
      <c r="CT28" s="26" t="str">
        <f t="shared" si="66"/>
        <v/>
      </c>
      <c r="CU28" s="26" t="str">
        <f t="shared" si="66"/>
        <v/>
      </c>
      <c r="CV28" s="26" t="str">
        <f t="shared" si="66"/>
        <v/>
      </c>
      <c r="CW28" s="26" t="str">
        <f t="shared" si="66"/>
        <v/>
      </c>
      <c r="CX28" s="26" t="str">
        <f t="shared" si="66"/>
        <v/>
      </c>
      <c r="CY28" s="26" t="str">
        <f t="shared" si="66"/>
        <v/>
      </c>
      <c r="CZ28" s="26" t="str">
        <f t="shared" si="66"/>
        <v/>
      </c>
      <c r="DA28" s="26" t="str">
        <f t="shared" si="66"/>
        <v/>
      </c>
      <c r="DB28" s="26" t="str">
        <f t="shared" si="66"/>
        <v/>
      </c>
      <c r="DC28" s="26" t="str">
        <f t="shared" si="66"/>
        <v/>
      </c>
      <c r="DD28" s="26" t="str">
        <f t="shared" si="66"/>
        <v/>
      </c>
      <c r="DE28" s="26" t="str">
        <f t="shared" si="66"/>
        <v/>
      </c>
      <c r="DF28" s="26" t="str">
        <f t="shared" si="66"/>
        <v/>
      </c>
      <c r="DG28" s="26" t="str">
        <f t="shared" si="66"/>
        <v/>
      </c>
      <c r="DH28" s="26" t="str">
        <f t="shared" si="66"/>
        <v/>
      </c>
      <c r="DI28" s="26" t="str">
        <f t="shared" si="66"/>
        <v/>
      </c>
      <c r="DJ28" s="26" t="str">
        <f t="shared" si="66"/>
        <v/>
      </c>
      <c r="DK28" s="26" t="str">
        <f t="shared" si="66"/>
        <v/>
      </c>
      <c r="DL28" s="26" t="str">
        <f t="shared" si="66"/>
        <v/>
      </c>
      <c r="DM28" s="26" t="str">
        <f t="shared" si="66"/>
        <v/>
      </c>
      <c r="DN28" s="26" t="str">
        <f t="shared" si="66"/>
        <v/>
      </c>
      <c r="DO28" s="26" t="str">
        <f t="shared" si="66"/>
        <v/>
      </c>
      <c r="DP28" s="26" t="str">
        <f t="shared" si="66"/>
        <v/>
      </c>
      <c r="DQ28" s="26" t="str">
        <f t="shared" si="66"/>
        <v/>
      </c>
      <c r="DR28" s="26" t="str">
        <f t="shared" si="66"/>
        <v/>
      </c>
      <c r="DS28" s="26" t="str">
        <f t="shared" si="66"/>
        <v/>
      </c>
      <c r="DT28" s="26" t="str">
        <f t="shared" si="66"/>
        <v/>
      </c>
      <c r="DU28" s="26" t="str">
        <f t="shared" si="66"/>
        <v/>
      </c>
      <c r="DV28" s="26" t="str">
        <f t="shared" si="66"/>
        <v/>
      </c>
      <c r="DW28" s="26" t="str">
        <f t="shared" si="66"/>
        <v/>
      </c>
      <c r="DX28" s="26" t="str">
        <f t="shared" si="66"/>
        <v/>
      </c>
      <c r="DY28" s="26" t="str">
        <f t="shared" si="66"/>
        <v/>
      </c>
      <c r="DZ28" s="26" t="str">
        <f t="shared" si="66"/>
        <v/>
      </c>
      <c r="EA28" s="26" t="str">
        <f t="shared" si="66"/>
        <v/>
      </c>
      <c r="EB28" s="26" t="str">
        <f t="shared" si="66"/>
        <v/>
      </c>
      <c r="EC28" s="26" t="str">
        <f t="shared" si="66"/>
        <v/>
      </c>
      <c r="ED28" s="26" t="str">
        <f t="shared" si="66"/>
        <v/>
      </c>
      <c r="EE28" s="26" t="str">
        <f t="shared" si="67" ref="EE28:FI28">IF(AND(EE29="",EE30=""),"",SUM(EE29)-SUM(EE30))</f>
        <v/>
      </c>
      <c r="EF28" s="26" t="str">
        <f t="shared" si="67"/>
        <v/>
      </c>
      <c r="EG28" s="26" t="str">
        <f t="shared" si="67"/>
        <v/>
      </c>
      <c r="EH28" s="26" t="str">
        <f t="shared" si="67"/>
        <v/>
      </c>
      <c r="EI28" s="26" t="str">
        <f t="shared" si="67"/>
        <v/>
      </c>
      <c r="EJ28" s="26" t="str">
        <f t="shared" si="67"/>
        <v/>
      </c>
      <c r="EK28" s="26" t="str">
        <f t="shared" si="67"/>
        <v/>
      </c>
      <c r="EL28" s="26" t="str">
        <f t="shared" si="67"/>
        <v/>
      </c>
      <c r="EM28" s="26" t="str">
        <f t="shared" si="67"/>
        <v/>
      </c>
      <c r="EN28" s="26" t="str">
        <f t="shared" si="67"/>
        <v/>
      </c>
      <c r="EO28" s="26" t="str">
        <f t="shared" si="67"/>
        <v/>
      </c>
      <c r="EP28" s="26" t="str">
        <f t="shared" si="67"/>
        <v/>
      </c>
      <c r="EQ28" s="26" t="str">
        <f t="shared" si="67"/>
        <v/>
      </c>
      <c r="ER28" s="26" t="str">
        <f t="shared" si="67"/>
        <v/>
      </c>
      <c r="ES28" s="26" t="str">
        <f t="shared" si="67"/>
        <v/>
      </c>
      <c r="ET28" s="26" t="str">
        <f t="shared" si="67"/>
        <v/>
      </c>
      <c r="EU28" s="26" t="str">
        <f t="shared" si="67"/>
        <v/>
      </c>
      <c r="EV28" s="26" t="str">
        <f t="shared" si="67"/>
        <v/>
      </c>
      <c r="EW28" s="26" t="str">
        <f t="shared" si="67"/>
        <v/>
      </c>
      <c r="EX28" s="26" t="str">
        <f t="shared" si="67"/>
        <v/>
      </c>
      <c r="EY28" s="26" t="str">
        <f t="shared" si="67"/>
        <v/>
      </c>
      <c r="EZ28" s="26" t="str">
        <f t="shared" si="67"/>
        <v/>
      </c>
      <c r="FA28" s="26" t="str">
        <f t="shared" si="67"/>
        <v/>
      </c>
      <c r="FB28" s="26" t="str">
        <f t="shared" si="67"/>
        <v/>
      </c>
      <c r="FC28" s="26" t="str">
        <f t="shared" si="67"/>
        <v/>
      </c>
      <c r="FD28" s="26" t="str">
        <f t="shared" si="67"/>
        <v/>
      </c>
      <c r="FE28" s="26" t="str">
        <f t="shared" si="67"/>
        <v/>
      </c>
      <c r="FF28" s="26" t="str">
        <f t="shared" si="67"/>
        <v/>
      </c>
      <c r="FG28" s="26" t="str">
        <f t="shared" si="67"/>
        <v/>
      </c>
      <c r="FH28" s="26" t="str">
        <f t="shared" si="67"/>
        <v/>
      </c>
      <c r="FI28" s="26" t="str">
        <f t="shared" si="67"/>
        <v/>
      </c>
    </row>
    <row r="29" spans="1:165" s="8" customFormat="1" ht="15" customHeight="1">
      <c r="A29" s="8" t="str">
        <f t="shared" si="5"/>
        <v>BXS_BP6_XDC</v>
      </c>
      <c r="B29" s="19" t="s">
        <v>30</v>
      </c>
      <c r="C29" s="13" t="s">
        <v>67</v>
      </c>
      <c r="D29" s="13" t="s">
        <v>68</v>
      </c>
      <c r="E29" s="14" t="str">
        <f>"BXS_BP6_"&amp;C3</f>
        <v>BXS_BP6_XDC</v>
      </c>
      <c r="F29" s="26">
        <v>3.8003198552600499</v>
      </c>
      <c r="G29" s="26">
        <v>3.6715296835750499</v>
      </c>
      <c r="H29" s="26">
        <v>3.6715296835750499</v>
      </c>
      <c r="I29" s="26">
        <v>3.5502796835750501</v>
      </c>
      <c r="J29" s="26">
        <v>14.693658905985201</v>
      </c>
      <c r="K29" s="26">
        <v>3.6094701028593201</v>
      </c>
      <c r="L29" s="26">
        <v>3.5524701028593202</v>
      </c>
      <c r="M29" s="26">
        <v>3.51747010285932</v>
      </c>
      <c r="N29" s="26">
        <v>3.3024701028593202</v>
      </c>
      <c r="O29" s="26">
        <v>13.981880411437301</v>
      </c>
      <c r="P29" s="26">
        <v>5.2198762555286802</v>
      </c>
      <c r="Q29" s="26">
        <v>5.2608762555286797</v>
      </c>
      <c r="R29" s="26">
        <v>5.2408762555286801</v>
      </c>
      <c r="S29" s="26">
        <v>5.1578762555286799</v>
      </c>
      <c r="T29" s="26">
        <v>20.879505022114699</v>
      </c>
      <c r="U29" s="26">
        <v>7.6714949857699501</v>
      </c>
      <c r="V29" s="26">
        <v>7.5954949857699496</v>
      </c>
      <c r="W29" s="26">
        <v>7.6214949857699503</v>
      </c>
      <c r="X29" s="26">
        <v>7.6894949857699499</v>
      </c>
      <c r="Y29" s="26">
        <v>30.5779799430798</v>
      </c>
      <c r="Z29" s="26">
        <v>4.6452862049553403</v>
      </c>
      <c r="AA29" s="26">
        <v>4.5872862049553396</v>
      </c>
      <c r="AB29" s="26">
        <v>4.7092862049553403</v>
      </c>
      <c r="AC29" s="26">
        <v>4.5802862049553399</v>
      </c>
      <c r="AD29" s="26">
        <v>18.5221448198213</v>
      </c>
      <c r="AE29" s="26">
        <v>3.8300576265053601</v>
      </c>
      <c r="AF29" s="26">
        <v>3.5072051465053602</v>
      </c>
      <c r="AG29" s="26">
        <v>3.5072051465053602</v>
      </c>
      <c r="AH29" s="26">
        <v>3.5072051465053602</v>
      </c>
      <c r="AI29" s="26">
        <v>14.3516730660214</v>
      </c>
      <c r="AJ29" s="26">
        <v>7.1107514252429</v>
      </c>
      <c r="AK29" s="26">
        <v>7.3807514252428996</v>
      </c>
      <c r="AL29" s="26">
        <v>7.7137514252428998</v>
      </c>
      <c r="AM29" s="26">
        <v>6.8067514252428998</v>
      </c>
      <c r="AN29" s="26">
        <v>29.012005700971599</v>
      </c>
      <c r="AO29" s="26" t="str">
        <f>IF(AND(AO32="",AND(AO41="",AND(AO44="",AND(AO108="",AND(AO154="",AND(AO163="",AND(AO178="",AND(AO187="",AND(AO190="",AND(AO202="",AND(AO214="",AO223=""))))))))))),"",SUM(AO32,AO41,AO44,AO108,AO154,AO163,AO178,AO187,AO190,AO202,AO214,AO223))</f>
        <v/>
      </c>
      <c r="AP29" s="26" t="str">
        <f>IF(AND(AP32="",AND(AP41="",AND(AP44="",AND(AP108="",AND(AP154="",AND(AP163="",AND(AP178="",AND(AP187="",AND(AP190="",AND(AP202="",AND(AP214="",AP223=""))))))))))),"",SUM(AP32,AP41,AP44,AP108,AP154,AP163,AP178,AP187,AP190,AP202,AP214,AP223))</f>
        <v/>
      </c>
      <c r="AQ29" s="26" t="str">
        <f>IF(AND(AQ32="",AND(AQ41="",AND(AQ44="",AND(AQ108="",AND(AQ154="",AND(AQ163="",AND(AQ178="",AND(AQ187="",AND(AQ190="",AND(AQ202="",AND(AQ214="",AQ223=""))))))))))),"",SUM(AQ32,AQ41,AQ44,AQ108,AQ154,AQ163,AQ178,AQ187,AQ190,AQ202,AQ214,AQ223))</f>
        <v/>
      </c>
      <c r="AR29" s="26" t="str">
        <f>IF(AND(AR32="",AND(AR41="",AND(AR44="",AND(AR108="",AND(AR154="",AND(AR163="",AND(AR178="",AND(AR187="",AND(AR190="",AND(AR202="",AND(AR214="",AR223=""))))))))))),"",SUM(AR32,AR41,AR44,AR108,AR154,AR163,AR178,AR187,AR190,AR202,AR214,AR223))</f>
        <v/>
      </c>
      <c r="AS29" s="26" t="str">
        <f>IF(AND(AS32="",AND(AS41="",AND(AS44="",AND(AS108="",AND(AS154="",AND(AS163="",AND(AS178="",AND(AS187="",AND(AS190="",AND(AS202="",AND(AS214="",AS223=""))))))))))),"",SUM(AS32,AS41,AS44,AS108,AS154,AS163,AS178,AS187,AS190,AS202,AS214,AS223))</f>
        <v/>
      </c>
      <c r="AT29" s="26" t="str">
        <f>IF(AND(AT32="",AND(AT41="",AND(AT44="",AND(AT108="",AND(AT154="",AND(AT163="",AND(AT178="",AND(AT187="",AND(AT190="",AND(AT202="",AND(AT214="",AT223=""))))))))))),"",SUM(AT32,AT41,AT44,AT108,AT154,AT163,AT178,AT187,AT190,AT202,AT214,AT223))</f>
        <v/>
      </c>
      <c r="AU29" s="26" t="str">
        <f>IF(AND(AU32="",AND(AU41="",AND(AU44="",AND(AU108="",AND(AU154="",AND(AU163="",AND(AU178="",AND(AU187="",AND(AU190="",AND(AU202="",AND(AU214="",AU223=""))))))))))),"",SUM(AU32,AU41,AU44,AU108,AU154,AU163,AU178,AU187,AU190,AU202,AU214,AU223))</f>
        <v/>
      </c>
      <c r="AV29" s="26" t="str">
        <f>IF(AND(AV32="",AND(AV41="",AND(AV44="",AND(AV108="",AND(AV154="",AND(AV163="",AND(AV178="",AND(AV187="",AND(AV190="",AND(AV202="",AND(AV214="",AV223=""))))))))))),"",SUM(AV32,AV41,AV44,AV108,AV154,AV163,AV178,AV187,AV190,AV202,AV214,AV223))</f>
        <v/>
      </c>
      <c r="AW29" s="26" t="str">
        <f>IF(AND(AW32="",AND(AW41="",AND(AW44="",AND(AW108="",AND(AW154="",AND(AW163="",AND(AW178="",AND(AW187="",AND(AW190="",AND(AW202="",AND(AW214="",AW223=""))))))))))),"",SUM(AW32,AW41,AW44,AW108,AW154,AW163,AW178,AW187,AW190,AW202,AW214,AW223))</f>
        <v/>
      </c>
      <c r="AX29" s="26" t="str">
        <f>IF(AND(AX32="",AND(AX41="",AND(AX44="",AND(AX108="",AND(AX154="",AND(AX163="",AND(AX178="",AND(AX187="",AND(AX190="",AND(AX202="",AND(AX214="",AX223=""))))))))))),"",SUM(AX32,AX41,AX44,AX108,AX154,AX163,AX178,AX187,AX190,AX202,AX214,AX223))</f>
        <v/>
      </c>
      <c r="AY29" s="26" t="str">
        <f>IF(AND(AY32="",AND(AY41="",AND(AY44="",AND(AY108="",AND(AY154="",AND(AY163="",AND(AY178="",AND(AY187="",AND(AY190="",AND(AY202="",AND(AY214="",AY223=""))))))))))),"",SUM(AY32,AY41,AY44,AY108,AY154,AY163,AY178,AY187,AY190,AY202,AY214,AY223))</f>
        <v/>
      </c>
      <c r="AZ29" s="26" t="str">
        <f>IF(AND(AZ32="",AND(AZ41="",AND(AZ44="",AND(AZ108="",AND(AZ154="",AND(AZ163="",AND(AZ178="",AND(AZ187="",AND(AZ190="",AND(AZ202="",AND(AZ214="",AZ223=""))))))))))),"",SUM(AZ32,AZ41,AZ44,AZ108,AZ154,AZ163,AZ178,AZ187,AZ190,AZ202,AZ214,AZ223))</f>
        <v/>
      </c>
      <c r="BA29" s="26" t="str">
        <f>IF(AND(BA32="",AND(BA41="",AND(BA44="",AND(BA108="",AND(BA154="",AND(BA163="",AND(BA178="",AND(BA187="",AND(BA190="",AND(BA202="",AND(BA214="",BA223=""))))))))))),"",SUM(BA32,BA41,BA44,BA108,BA154,BA163,BA178,BA187,BA190,BA202,BA214,BA223))</f>
        <v/>
      </c>
      <c r="BB29" s="26" t="str">
        <f>IF(AND(BB32="",AND(BB41="",AND(BB44="",AND(BB108="",AND(BB154="",AND(BB163="",AND(BB178="",AND(BB187="",AND(BB190="",AND(BB202="",AND(BB214="",BB223=""))))))))))),"",SUM(BB32,BB41,BB44,BB108,BB154,BB163,BB178,BB187,BB190,BB202,BB214,BB223))</f>
        <v/>
      </c>
      <c r="BC29" s="26" t="str">
        <f>IF(AND(BC32="",AND(BC41="",AND(BC44="",AND(BC108="",AND(BC154="",AND(BC163="",AND(BC178="",AND(BC187="",AND(BC190="",AND(BC202="",AND(BC214="",BC223=""))))))))))),"",SUM(BC32,BC41,BC44,BC108,BC154,BC163,BC178,BC187,BC190,BC202,BC214,BC223))</f>
        <v/>
      </c>
      <c r="BD29" s="26" t="str">
        <f>IF(AND(BD32="",AND(BD41="",AND(BD44="",AND(BD108="",AND(BD154="",AND(BD163="",AND(BD178="",AND(BD187="",AND(BD190="",AND(BD202="",AND(BD214="",BD223=""))))))))))),"",SUM(BD32,BD41,BD44,BD108,BD154,BD163,BD178,BD187,BD190,BD202,BD214,BD223))</f>
        <v/>
      </c>
      <c r="BE29" s="26" t="str">
        <f>IF(AND(BE32="",AND(BE41="",AND(BE44="",AND(BE108="",AND(BE154="",AND(BE163="",AND(BE178="",AND(BE187="",AND(BE190="",AND(BE202="",AND(BE214="",BE223=""))))))))))),"",SUM(BE32,BE41,BE44,BE108,BE154,BE163,BE178,BE187,BE190,BE202,BE214,BE223))</f>
        <v/>
      </c>
      <c r="BF29" s="26" t="str">
        <f>IF(AND(BF32="",AND(BF41="",AND(BF44="",AND(BF108="",AND(BF154="",AND(BF163="",AND(BF178="",AND(BF187="",AND(BF190="",AND(BF202="",AND(BF214="",BF223=""))))))))))),"",SUM(BF32,BF41,BF44,BF108,BF154,BF163,BF178,BF187,BF190,BF202,BF214,BF223))</f>
        <v/>
      </c>
      <c r="BG29" s="26" t="str">
        <f>IF(AND(BG32="",AND(BG41="",AND(BG44="",AND(BG108="",AND(BG154="",AND(BG163="",AND(BG178="",AND(BG187="",AND(BG190="",AND(BG202="",AND(BG214="",BG223=""))))))))))),"",SUM(BG32,BG41,BG44,BG108,BG154,BG163,BG178,BG187,BG190,BG202,BG214,BG223))</f>
        <v/>
      </c>
      <c r="BH29" s="26" t="str">
        <f>IF(AND(BH32="",AND(BH41="",AND(BH44="",AND(BH108="",AND(BH154="",AND(BH163="",AND(BH178="",AND(BH187="",AND(BH190="",AND(BH202="",AND(BH214="",BH223=""))))))))))),"",SUM(BH32,BH41,BH44,BH108,BH154,BH163,BH178,BH187,BH190,BH202,BH214,BH223))</f>
        <v/>
      </c>
      <c r="BI29" s="26" t="str">
        <f>IF(AND(BI32="",AND(BI41="",AND(BI44="",AND(BI108="",AND(BI154="",AND(BI163="",AND(BI178="",AND(BI187="",AND(BI190="",AND(BI202="",AND(BI214="",BI223=""))))))))))),"",SUM(BI32,BI41,BI44,BI108,BI154,BI163,BI178,BI187,BI190,BI202,BI214,BI223))</f>
        <v/>
      </c>
      <c r="BJ29" s="26" t="str">
        <f>IF(AND(BJ32="",AND(BJ41="",AND(BJ44="",AND(BJ108="",AND(BJ154="",AND(BJ163="",AND(BJ178="",AND(BJ187="",AND(BJ190="",AND(BJ202="",AND(BJ214="",BJ223=""))))))))))),"",SUM(BJ32,BJ41,BJ44,BJ108,BJ154,BJ163,BJ178,BJ187,BJ190,BJ202,BJ214,BJ223))</f>
        <v/>
      </c>
      <c r="BK29" s="26" t="str">
        <f>IF(AND(BK32="",AND(BK41="",AND(BK44="",AND(BK108="",AND(BK154="",AND(BK163="",AND(BK178="",AND(BK187="",AND(BK190="",AND(BK202="",AND(BK214="",BK223=""))))))))))),"",SUM(BK32,BK41,BK44,BK108,BK154,BK163,BK178,BK187,BK190,BK202,BK214,BK223))</f>
        <v/>
      </c>
      <c r="BL29" s="26" t="str">
        <f>IF(AND(BL32="",AND(BL41="",AND(BL44="",AND(BL108="",AND(BL154="",AND(BL163="",AND(BL178="",AND(BL187="",AND(BL190="",AND(BL202="",AND(BL214="",BL223=""))))))))))),"",SUM(BL32,BL41,BL44,BL108,BL154,BL163,BL178,BL187,BL190,BL202,BL214,BL223))</f>
        <v/>
      </c>
      <c r="BM29" s="26" t="str">
        <f>IF(AND(BM32="",AND(BM41="",AND(BM44="",AND(BM108="",AND(BM154="",AND(BM163="",AND(BM178="",AND(BM187="",AND(BM190="",AND(BM202="",AND(BM214="",BM223=""))))))))))),"",SUM(BM32,BM41,BM44,BM108,BM154,BM163,BM178,BM187,BM190,BM202,BM214,BM223))</f>
        <v/>
      </c>
      <c r="BN29" s="26" t="str">
        <f>IF(AND(BN32="",AND(BN41="",AND(BN44="",AND(BN108="",AND(BN154="",AND(BN163="",AND(BN178="",AND(BN187="",AND(BN190="",AND(BN202="",AND(BN214="",BN223=""))))))))))),"",SUM(BN32,BN41,BN44,BN108,BN154,BN163,BN178,BN187,BN190,BN202,BN214,BN223))</f>
        <v/>
      </c>
      <c r="BO29" s="26" t="str">
        <f>IF(AND(BO32="",AND(BO41="",AND(BO44="",AND(BO108="",AND(BO154="",AND(BO163="",AND(BO178="",AND(BO187="",AND(BO190="",AND(BO202="",AND(BO214="",BO223=""))))))))))),"",SUM(BO32,BO41,BO44,BO108,BO154,BO163,BO178,BO187,BO190,BO202,BO214,BO223))</f>
        <v/>
      </c>
      <c r="BP29" s="26" t="str">
        <f>IF(AND(BP32="",AND(BP41="",AND(BP44="",AND(BP108="",AND(BP154="",AND(BP163="",AND(BP178="",AND(BP187="",AND(BP190="",AND(BP202="",AND(BP214="",BP223=""))))))))))),"",SUM(BP32,BP41,BP44,BP108,BP154,BP163,BP178,BP187,BP190,BP202,BP214,BP223))</f>
        <v/>
      </c>
      <c r="BQ29" s="26" t="str">
        <f>IF(AND(BQ32="",AND(BQ41="",AND(BQ44="",AND(BQ108="",AND(BQ154="",AND(BQ163="",AND(BQ178="",AND(BQ187="",AND(BQ190="",AND(BQ202="",AND(BQ214="",BQ223=""))))))))))),"",SUM(BQ32,BQ41,BQ44,BQ108,BQ154,BQ163,BQ178,BQ187,BQ190,BQ202,BQ214,BQ223))</f>
        <v/>
      </c>
      <c r="BR29" s="26" t="str">
        <f>IF(AND(BR32="",AND(BR41="",AND(BR44="",AND(BR108="",AND(BR154="",AND(BR163="",AND(BR178="",AND(BR187="",AND(BR190="",AND(BR202="",AND(BR214="",BR223=""))))))))))),"",SUM(BR32,BR41,BR44,BR108,BR154,BR163,BR178,BR187,BR190,BR202,BR214,BR223))</f>
        <v/>
      </c>
      <c r="BS29" s="26" t="str">
        <f t="shared" si="68" ref="BS29:ED29">IF(AND(BS32="",AND(BS41="",AND(BS44="",AND(BS108="",AND(BS154="",AND(BS163="",AND(BS178="",AND(BS187="",AND(BS190="",AND(BS202="",AND(BS214="",BS223=""))))))))))),"",SUM(BS32,BS41,BS44,BS108,BS154,BS163,BS178,BS187,BS190,BS202,BS214,BS223))</f>
        <v/>
      </c>
      <c r="BT29" s="26" t="str">
        <f t="shared" si="68"/>
        <v/>
      </c>
      <c r="BU29" s="26" t="str">
        <f t="shared" si="68"/>
        <v/>
      </c>
      <c r="BV29" s="26" t="str">
        <f t="shared" si="68"/>
        <v/>
      </c>
      <c r="BW29" s="26" t="str">
        <f t="shared" si="68"/>
        <v/>
      </c>
      <c r="BX29" s="26" t="str">
        <f t="shared" si="68"/>
        <v/>
      </c>
      <c r="BY29" s="26" t="str">
        <f t="shared" si="68"/>
        <v/>
      </c>
      <c r="BZ29" s="26" t="str">
        <f t="shared" si="68"/>
        <v/>
      </c>
      <c r="CA29" s="26" t="str">
        <f t="shared" si="68"/>
        <v/>
      </c>
      <c r="CB29" s="26" t="str">
        <f t="shared" si="68"/>
        <v/>
      </c>
      <c r="CC29" s="26" t="str">
        <f t="shared" si="68"/>
        <v/>
      </c>
      <c r="CD29" s="26" t="str">
        <f t="shared" si="68"/>
        <v/>
      </c>
      <c r="CE29" s="26" t="str">
        <f t="shared" si="68"/>
        <v/>
      </c>
      <c r="CF29" s="26" t="str">
        <f t="shared" si="68"/>
        <v/>
      </c>
      <c r="CG29" s="26" t="str">
        <f t="shared" si="68"/>
        <v/>
      </c>
      <c r="CH29" s="26" t="str">
        <f t="shared" si="68"/>
        <v/>
      </c>
      <c r="CI29" s="26" t="str">
        <f t="shared" si="68"/>
        <v/>
      </c>
      <c r="CJ29" s="26" t="str">
        <f t="shared" si="68"/>
        <v/>
      </c>
      <c r="CK29" s="26" t="str">
        <f t="shared" si="68"/>
        <v/>
      </c>
      <c r="CL29" s="26" t="str">
        <f t="shared" si="68"/>
        <v/>
      </c>
      <c r="CM29" s="26" t="str">
        <f t="shared" si="68"/>
        <v/>
      </c>
      <c r="CN29" s="26" t="str">
        <f t="shared" si="68"/>
        <v/>
      </c>
      <c r="CO29" s="26" t="str">
        <f t="shared" si="68"/>
        <v/>
      </c>
      <c r="CP29" s="26" t="str">
        <f t="shared" si="68"/>
        <v/>
      </c>
      <c r="CQ29" s="26" t="str">
        <f t="shared" si="68"/>
        <v/>
      </c>
      <c r="CR29" s="26" t="str">
        <f t="shared" si="68"/>
        <v/>
      </c>
      <c r="CS29" s="26" t="str">
        <f t="shared" si="68"/>
        <v/>
      </c>
      <c r="CT29" s="26" t="str">
        <f t="shared" si="68"/>
        <v/>
      </c>
      <c r="CU29" s="26" t="str">
        <f t="shared" si="68"/>
        <v/>
      </c>
      <c r="CV29" s="26" t="str">
        <f t="shared" si="68"/>
        <v/>
      </c>
      <c r="CW29" s="26" t="str">
        <f t="shared" si="68"/>
        <v/>
      </c>
      <c r="CX29" s="26" t="str">
        <f t="shared" si="68"/>
        <v/>
      </c>
      <c r="CY29" s="26" t="str">
        <f t="shared" si="68"/>
        <v/>
      </c>
      <c r="CZ29" s="26" t="str">
        <f t="shared" si="68"/>
        <v/>
      </c>
      <c r="DA29" s="26" t="str">
        <f t="shared" si="68"/>
        <v/>
      </c>
      <c r="DB29" s="26" t="str">
        <f t="shared" si="68"/>
        <v/>
      </c>
      <c r="DC29" s="26" t="str">
        <f t="shared" si="68"/>
        <v/>
      </c>
      <c r="DD29" s="26" t="str">
        <f t="shared" si="68"/>
        <v/>
      </c>
      <c r="DE29" s="26" t="str">
        <f t="shared" si="68"/>
        <v/>
      </c>
      <c r="DF29" s="26" t="str">
        <f t="shared" si="68"/>
        <v/>
      </c>
      <c r="DG29" s="26" t="str">
        <f t="shared" si="68"/>
        <v/>
      </c>
      <c r="DH29" s="26" t="str">
        <f t="shared" si="68"/>
        <v/>
      </c>
      <c r="DI29" s="26" t="str">
        <f t="shared" si="68"/>
        <v/>
      </c>
      <c r="DJ29" s="26" t="str">
        <f t="shared" si="68"/>
        <v/>
      </c>
      <c r="DK29" s="26" t="str">
        <f t="shared" si="68"/>
        <v/>
      </c>
      <c r="DL29" s="26" t="str">
        <f t="shared" si="68"/>
        <v/>
      </c>
      <c r="DM29" s="26" t="str">
        <f t="shared" si="68"/>
        <v/>
      </c>
      <c r="DN29" s="26" t="str">
        <f t="shared" si="68"/>
        <v/>
      </c>
      <c r="DO29" s="26" t="str">
        <f t="shared" si="68"/>
        <v/>
      </c>
      <c r="DP29" s="26" t="str">
        <f t="shared" si="68"/>
        <v/>
      </c>
      <c r="DQ29" s="26" t="str">
        <f t="shared" si="68"/>
        <v/>
      </c>
      <c r="DR29" s="26" t="str">
        <f t="shared" si="68"/>
        <v/>
      </c>
      <c r="DS29" s="26" t="str">
        <f t="shared" si="68"/>
        <v/>
      </c>
      <c r="DT29" s="26" t="str">
        <f t="shared" si="68"/>
        <v/>
      </c>
      <c r="DU29" s="26" t="str">
        <f t="shared" si="68"/>
        <v/>
      </c>
      <c r="DV29" s="26" t="str">
        <f t="shared" si="68"/>
        <v/>
      </c>
      <c r="DW29" s="26" t="str">
        <f t="shared" si="68"/>
        <v/>
      </c>
      <c r="DX29" s="26" t="str">
        <f t="shared" si="68"/>
        <v/>
      </c>
      <c r="DY29" s="26" t="str">
        <f t="shared" si="68"/>
        <v/>
      </c>
      <c r="DZ29" s="26" t="str">
        <f t="shared" si="68"/>
        <v/>
      </c>
      <c r="EA29" s="26" t="str">
        <f t="shared" si="68"/>
        <v/>
      </c>
      <c r="EB29" s="26" t="str">
        <f t="shared" si="68"/>
        <v/>
      </c>
      <c r="EC29" s="26" t="str">
        <f t="shared" si="68"/>
        <v/>
      </c>
      <c r="ED29" s="26" t="str">
        <f t="shared" si="68"/>
        <v/>
      </c>
      <c r="EE29" s="26" t="str">
        <f t="shared" si="69" ref="EE29:FI29">IF(AND(EE32="",AND(EE41="",AND(EE44="",AND(EE108="",AND(EE154="",AND(EE163="",AND(EE178="",AND(EE187="",AND(EE190="",AND(EE202="",AND(EE214="",EE223=""))))))))))),"",SUM(EE32,EE41,EE44,EE108,EE154,EE163,EE178,EE187,EE190,EE202,EE214,EE223))</f>
        <v/>
      </c>
      <c r="EF29" s="26" t="str">
        <f t="shared" si="69"/>
        <v/>
      </c>
      <c r="EG29" s="26" t="str">
        <f t="shared" si="69"/>
        <v/>
      </c>
      <c r="EH29" s="26" t="str">
        <f t="shared" si="69"/>
        <v/>
      </c>
      <c r="EI29" s="26" t="str">
        <f t="shared" si="69"/>
        <v/>
      </c>
      <c r="EJ29" s="26" t="str">
        <f t="shared" si="69"/>
        <v/>
      </c>
      <c r="EK29" s="26" t="str">
        <f t="shared" si="69"/>
        <v/>
      </c>
      <c r="EL29" s="26" t="str">
        <f t="shared" si="69"/>
        <v/>
      </c>
      <c r="EM29" s="26" t="str">
        <f t="shared" si="69"/>
        <v/>
      </c>
      <c r="EN29" s="26" t="str">
        <f t="shared" si="69"/>
        <v/>
      </c>
      <c r="EO29" s="26" t="str">
        <f t="shared" si="69"/>
        <v/>
      </c>
      <c r="EP29" s="26" t="str">
        <f t="shared" si="69"/>
        <v/>
      </c>
      <c r="EQ29" s="26" t="str">
        <f t="shared" si="69"/>
        <v/>
      </c>
      <c r="ER29" s="26" t="str">
        <f t="shared" si="69"/>
        <v/>
      </c>
      <c r="ES29" s="26" t="str">
        <f t="shared" si="69"/>
        <v/>
      </c>
      <c r="ET29" s="26" t="str">
        <f t="shared" si="69"/>
        <v/>
      </c>
      <c r="EU29" s="26" t="str">
        <f t="shared" si="69"/>
        <v/>
      </c>
      <c r="EV29" s="26" t="str">
        <f t="shared" si="69"/>
        <v/>
      </c>
      <c r="EW29" s="26" t="str">
        <f t="shared" si="69"/>
        <v/>
      </c>
      <c r="EX29" s="26" t="str">
        <f t="shared" si="69"/>
        <v/>
      </c>
      <c r="EY29" s="26" t="str">
        <f t="shared" si="69"/>
        <v/>
      </c>
      <c r="EZ29" s="26" t="str">
        <f t="shared" si="69"/>
        <v/>
      </c>
      <c r="FA29" s="26" t="str">
        <f t="shared" si="69"/>
        <v/>
      </c>
      <c r="FB29" s="26" t="str">
        <f t="shared" si="69"/>
        <v/>
      </c>
      <c r="FC29" s="26" t="str">
        <f t="shared" si="69"/>
        <v/>
      </c>
      <c r="FD29" s="26" t="str">
        <f t="shared" si="69"/>
        <v/>
      </c>
      <c r="FE29" s="26" t="str">
        <f t="shared" si="69"/>
        <v/>
      </c>
      <c r="FF29" s="26" t="str">
        <f t="shared" si="69"/>
        <v/>
      </c>
      <c r="FG29" s="26" t="str">
        <f t="shared" si="69"/>
        <v/>
      </c>
      <c r="FH29" s="26" t="str">
        <f t="shared" si="69"/>
        <v/>
      </c>
      <c r="FI29" s="26" t="str">
        <f t="shared" si="69"/>
        <v/>
      </c>
    </row>
    <row r="30" spans="1:165" s="8" customFormat="1" ht="15" customHeight="1">
      <c r="A30" s="8" t="str">
        <f t="shared" si="5"/>
        <v>BMS_BP6_XDC</v>
      </c>
      <c r="B30" s="19" t="s">
        <v>33</v>
      </c>
      <c r="C30" s="13" t="s">
        <v>69</v>
      </c>
      <c r="D30" s="13" t="s">
        <v>70</v>
      </c>
      <c r="E30" s="14" t="str">
        <f>"BMS_BP6_"&amp;C3</f>
        <v>BMS_BP6_XDC</v>
      </c>
      <c r="F30" s="26">
        <v>18.311106019512199</v>
      </c>
      <c r="G30" s="26">
        <v>16.8603873611872</v>
      </c>
      <c r="H30" s="26">
        <v>17.166339489087299</v>
      </c>
      <c r="I30" s="26">
        <v>18.795533126120599</v>
      </c>
      <c r="J30" s="26">
        <v>71.133365995907297</v>
      </c>
      <c r="K30" s="26">
        <v>17.9221224119871</v>
      </c>
      <c r="L30" s="26">
        <v>21.4662125800991</v>
      </c>
      <c r="M30" s="26">
        <v>22.338617029690301</v>
      </c>
      <c r="N30" s="26">
        <v>26.288920330475499</v>
      </c>
      <c r="O30" s="26">
        <v>88.015872352252003</v>
      </c>
      <c r="P30" s="26">
        <v>18.778170978750101</v>
      </c>
      <c r="Q30" s="26">
        <v>26.4685507610501</v>
      </c>
      <c r="R30" s="26">
        <v>27.490940568350101</v>
      </c>
      <c r="S30" s="26">
        <v>37.747043508850098</v>
      </c>
      <c r="T30" s="26">
        <v>110.48470581700001</v>
      </c>
      <c r="U30" s="26">
        <v>30.354231550831699</v>
      </c>
      <c r="V30" s="26">
        <v>28.537645430831699</v>
      </c>
      <c r="W30" s="26">
        <v>32.282146333731703</v>
      </c>
      <c r="X30" s="26">
        <v>27.803430400331699</v>
      </c>
      <c r="Y30" s="26">
        <v>118.97745371572699</v>
      </c>
      <c r="Z30" s="26">
        <v>25.182887348162598</v>
      </c>
      <c r="AA30" s="26">
        <v>25.300112115943701</v>
      </c>
      <c r="AB30" s="26">
        <v>25.857621197105701</v>
      </c>
      <c r="AC30" s="26">
        <v>29.894177715092699</v>
      </c>
      <c r="AD30" s="26">
        <v>106.23479837630499</v>
      </c>
      <c r="AE30" s="26">
        <v>23.634377374823799</v>
      </c>
      <c r="AF30" s="26">
        <v>22.961424879021301</v>
      </c>
      <c r="AG30" s="26">
        <v>23.415774679427599</v>
      </c>
      <c r="AH30" s="26">
        <v>23.500714486508599</v>
      </c>
      <c r="AI30" s="26">
        <v>93.512291419781306</v>
      </c>
      <c r="AJ30" s="26">
        <v>21.069170545398201</v>
      </c>
      <c r="AK30" s="26">
        <v>29.787115785910199</v>
      </c>
      <c r="AL30" s="26">
        <v>26.595169763710199</v>
      </c>
      <c r="AM30" s="26">
        <v>24.2897384090031</v>
      </c>
      <c r="AN30" s="26">
        <v>101.741194504022</v>
      </c>
      <c r="AO30" s="26" t="str">
        <f>IF(AND(AO33="",AND(AO42="",AND(AO45="",AND(AO109="",AND(AO155="",AND(AO164="",AND(AO179="",AND(AO188="",AND(AO191="",AND(AO203="",AND(AO215="",AO224=""))))))))))),"",SUM(AO33,AO42,AO45,AO109,AO155,AO164,AO179,AO188,AO191,AO203,AO215,AO224))</f>
        <v/>
      </c>
      <c r="AP30" s="26" t="str">
        <f>IF(AND(AP33="",AND(AP42="",AND(AP45="",AND(AP109="",AND(AP155="",AND(AP164="",AND(AP179="",AND(AP188="",AND(AP191="",AND(AP203="",AND(AP215="",AP224=""))))))))))),"",SUM(AP33,AP42,AP45,AP109,AP155,AP164,AP179,AP188,AP191,AP203,AP215,AP224))</f>
        <v/>
      </c>
      <c r="AQ30" s="26" t="str">
        <f>IF(AND(AQ33="",AND(AQ42="",AND(AQ45="",AND(AQ109="",AND(AQ155="",AND(AQ164="",AND(AQ179="",AND(AQ188="",AND(AQ191="",AND(AQ203="",AND(AQ215="",AQ224=""))))))))))),"",SUM(AQ33,AQ42,AQ45,AQ109,AQ155,AQ164,AQ179,AQ188,AQ191,AQ203,AQ215,AQ224))</f>
        <v/>
      </c>
      <c r="AR30" s="26" t="str">
        <f>IF(AND(AR33="",AND(AR42="",AND(AR45="",AND(AR109="",AND(AR155="",AND(AR164="",AND(AR179="",AND(AR188="",AND(AR191="",AND(AR203="",AND(AR215="",AR224=""))))))))))),"",SUM(AR33,AR42,AR45,AR109,AR155,AR164,AR179,AR188,AR191,AR203,AR215,AR224))</f>
        <v/>
      </c>
      <c r="AS30" s="26" t="str">
        <f>IF(AND(AS33="",AND(AS42="",AND(AS45="",AND(AS109="",AND(AS155="",AND(AS164="",AND(AS179="",AND(AS188="",AND(AS191="",AND(AS203="",AND(AS215="",AS224=""))))))))))),"",SUM(AS33,AS42,AS45,AS109,AS155,AS164,AS179,AS188,AS191,AS203,AS215,AS224))</f>
        <v/>
      </c>
      <c r="AT30" s="26" t="str">
        <f>IF(AND(AT33="",AND(AT42="",AND(AT45="",AND(AT109="",AND(AT155="",AND(AT164="",AND(AT179="",AND(AT188="",AND(AT191="",AND(AT203="",AND(AT215="",AT224=""))))))))))),"",SUM(AT33,AT42,AT45,AT109,AT155,AT164,AT179,AT188,AT191,AT203,AT215,AT224))</f>
        <v/>
      </c>
      <c r="AU30" s="26" t="str">
        <f>IF(AND(AU33="",AND(AU42="",AND(AU45="",AND(AU109="",AND(AU155="",AND(AU164="",AND(AU179="",AND(AU188="",AND(AU191="",AND(AU203="",AND(AU215="",AU224=""))))))))))),"",SUM(AU33,AU42,AU45,AU109,AU155,AU164,AU179,AU188,AU191,AU203,AU215,AU224))</f>
        <v/>
      </c>
      <c r="AV30" s="26" t="str">
        <f>IF(AND(AV33="",AND(AV42="",AND(AV45="",AND(AV109="",AND(AV155="",AND(AV164="",AND(AV179="",AND(AV188="",AND(AV191="",AND(AV203="",AND(AV215="",AV224=""))))))))))),"",SUM(AV33,AV42,AV45,AV109,AV155,AV164,AV179,AV188,AV191,AV203,AV215,AV224))</f>
        <v/>
      </c>
      <c r="AW30" s="26" t="str">
        <f>IF(AND(AW33="",AND(AW42="",AND(AW45="",AND(AW109="",AND(AW155="",AND(AW164="",AND(AW179="",AND(AW188="",AND(AW191="",AND(AW203="",AND(AW215="",AW224=""))))))))))),"",SUM(AW33,AW42,AW45,AW109,AW155,AW164,AW179,AW188,AW191,AW203,AW215,AW224))</f>
        <v/>
      </c>
      <c r="AX30" s="26" t="str">
        <f>IF(AND(AX33="",AND(AX42="",AND(AX45="",AND(AX109="",AND(AX155="",AND(AX164="",AND(AX179="",AND(AX188="",AND(AX191="",AND(AX203="",AND(AX215="",AX224=""))))))))))),"",SUM(AX33,AX42,AX45,AX109,AX155,AX164,AX179,AX188,AX191,AX203,AX215,AX224))</f>
        <v/>
      </c>
      <c r="AY30" s="26" t="str">
        <f>IF(AND(AY33="",AND(AY42="",AND(AY45="",AND(AY109="",AND(AY155="",AND(AY164="",AND(AY179="",AND(AY188="",AND(AY191="",AND(AY203="",AND(AY215="",AY224=""))))))))))),"",SUM(AY33,AY42,AY45,AY109,AY155,AY164,AY179,AY188,AY191,AY203,AY215,AY224))</f>
        <v/>
      </c>
      <c r="AZ30" s="26" t="str">
        <f>IF(AND(AZ33="",AND(AZ42="",AND(AZ45="",AND(AZ109="",AND(AZ155="",AND(AZ164="",AND(AZ179="",AND(AZ188="",AND(AZ191="",AND(AZ203="",AND(AZ215="",AZ224=""))))))))))),"",SUM(AZ33,AZ42,AZ45,AZ109,AZ155,AZ164,AZ179,AZ188,AZ191,AZ203,AZ215,AZ224))</f>
        <v/>
      </c>
      <c r="BA30" s="26" t="str">
        <f>IF(AND(BA33="",AND(BA42="",AND(BA45="",AND(BA109="",AND(BA155="",AND(BA164="",AND(BA179="",AND(BA188="",AND(BA191="",AND(BA203="",AND(BA215="",BA224=""))))))))))),"",SUM(BA33,BA42,BA45,BA109,BA155,BA164,BA179,BA188,BA191,BA203,BA215,BA224))</f>
        <v/>
      </c>
      <c r="BB30" s="26" t="str">
        <f>IF(AND(BB33="",AND(BB42="",AND(BB45="",AND(BB109="",AND(BB155="",AND(BB164="",AND(BB179="",AND(BB188="",AND(BB191="",AND(BB203="",AND(BB215="",BB224=""))))))))))),"",SUM(BB33,BB42,BB45,BB109,BB155,BB164,BB179,BB188,BB191,BB203,BB215,BB224))</f>
        <v/>
      </c>
      <c r="BC30" s="26" t="str">
        <f>IF(AND(BC33="",AND(BC42="",AND(BC45="",AND(BC109="",AND(BC155="",AND(BC164="",AND(BC179="",AND(BC188="",AND(BC191="",AND(BC203="",AND(BC215="",BC224=""))))))))))),"",SUM(BC33,BC42,BC45,BC109,BC155,BC164,BC179,BC188,BC191,BC203,BC215,BC224))</f>
        <v/>
      </c>
      <c r="BD30" s="26" t="str">
        <f>IF(AND(BD33="",AND(BD42="",AND(BD45="",AND(BD109="",AND(BD155="",AND(BD164="",AND(BD179="",AND(BD188="",AND(BD191="",AND(BD203="",AND(BD215="",BD224=""))))))))))),"",SUM(BD33,BD42,BD45,BD109,BD155,BD164,BD179,BD188,BD191,BD203,BD215,BD224))</f>
        <v/>
      </c>
      <c r="BE30" s="26" t="str">
        <f>IF(AND(BE33="",AND(BE42="",AND(BE45="",AND(BE109="",AND(BE155="",AND(BE164="",AND(BE179="",AND(BE188="",AND(BE191="",AND(BE203="",AND(BE215="",BE224=""))))))))))),"",SUM(BE33,BE42,BE45,BE109,BE155,BE164,BE179,BE188,BE191,BE203,BE215,BE224))</f>
        <v/>
      </c>
      <c r="BF30" s="26" t="str">
        <f>IF(AND(BF33="",AND(BF42="",AND(BF45="",AND(BF109="",AND(BF155="",AND(BF164="",AND(BF179="",AND(BF188="",AND(BF191="",AND(BF203="",AND(BF215="",BF224=""))))))))))),"",SUM(BF33,BF42,BF45,BF109,BF155,BF164,BF179,BF188,BF191,BF203,BF215,BF224))</f>
        <v/>
      </c>
      <c r="BG30" s="26" t="str">
        <f>IF(AND(BG33="",AND(BG42="",AND(BG45="",AND(BG109="",AND(BG155="",AND(BG164="",AND(BG179="",AND(BG188="",AND(BG191="",AND(BG203="",AND(BG215="",BG224=""))))))))))),"",SUM(BG33,BG42,BG45,BG109,BG155,BG164,BG179,BG188,BG191,BG203,BG215,BG224))</f>
        <v/>
      </c>
      <c r="BH30" s="26" t="str">
        <f>IF(AND(BH33="",AND(BH42="",AND(BH45="",AND(BH109="",AND(BH155="",AND(BH164="",AND(BH179="",AND(BH188="",AND(BH191="",AND(BH203="",AND(BH215="",BH224=""))))))))))),"",SUM(BH33,BH42,BH45,BH109,BH155,BH164,BH179,BH188,BH191,BH203,BH215,BH224))</f>
        <v/>
      </c>
      <c r="BI30" s="26" t="str">
        <f>IF(AND(BI33="",AND(BI42="",AND(BI45="",AND(BI109="",AND(BI155="",AND(BI164="",AND(BI179="",AND(BI188="",AND(BI191="",AND(BI203="",AND(BI215="",BI224=""))))))))))),"",SUM(BI33,BI42,BI45,BI109,BI155,BI164,BI179,BI188,BI191,BI203,BI215,BI224))</f>
        <v/>
      </c>
      <c r="BJ30" s="26" t="str">
        <f>IF(AND(BJ33="",AND(BJ42="",AND(BJ45="",AND(BJ109="",AND(BJ155="",AND(BJ164="",AND(BJ179="",AND(BJ188="",AND(BJ191="",AND(BJ203="",AND(BJ215="",BJ224=""))))))))))),"",SUM(BJ33,BJ42,BJ45,BJ109,BJ155,BJ164,BJ179,BJ188,BJ191,BJ203,BJ215,BJ224))</f>
        <v/>
      </c>
      <c r="BK30" s="26" t="str">
        <f>IF(AND(BK33="",AND(BK42="",AND(BK45="",AND(BK109="",AND(BK155="",AND(BK164="",AND(BK179="",AND(BK188="",AND(BK191="",AND(BK203="",AND(BK215="",BK224=""))))))))))),"",SUM(BK33,BK42,BK45,BK109,BK155,BK164,BK179,BK188,BK191,BK203,BK215,BK224))</f>
        <v/>
      </c>
      <c r="BL30" s="26" t="str">
        <f>IF(AND(BL33="",AND(BL42="",AND(BL45="",AND(BL109="",AND(BL155="",AND(BL164="",AND(BL179="",AND(BL188="",AND(BL191="",AND(BL203="",AND(BL215="",BL224=""))))))))))),"",SUM(BL33,BL42,BL45,BL109,BL155,BL164,BL179,BL188,BL191,BL203,BL215,BL224))</f>
        <v/>
      </c>
      <c r="BM30" s="26" t="str">
        <f>IF(AND(BM33="",AND(BM42="",AND(BM45="",AND(BM109="",AND(BM155="",AND(BM164="",AND(BM179="",AND(BM188="",AND(BM191="",AND(BM203="",AND(BM215="",BM224=""))))))))))),"",SUM(BM33,BM42,BM45,BM109,BM155,BM164,BM179,BM188,BM191,BM203,BM215,BM224))</f>
        <v/>
      </c>
      <c r="BN30" s="26" t="str">
        <f>IF(AND(BN33="",AND(BN42="",AND(BN45="",AND(BN109="",AND(BN155="",AND(BN164="",AND(BN179="",AND(BN188="",AND(BN191="",AND(BN203="",AND(BN215="",BN224=""))))))))))),"",SUM(BN33,BN42,BN45,BN109,BN155,BN164,BN179,BN188,BN191,BN203,BN215,BN224))</f>
        <v/>
      </c>
      <c r="BO30" s="26" t="str">
        <f>IF(AND(BO33="",AND(BO42="",AND(BO45="",AND(BO109="",AND(BO155="",AND(BO164="",AND(BO179="",AND(BO188="",AND(BO191="",AND(BO203="",AND(BO215="",BO224=""))))))))))),"",SUM(BO33,BO42,BO45,BO109,BO155,BO164,BO179,BO188,BO191,BO203,BO215,BO224))</f>
        <v/>
      </c>
      <c r="BP30" s="26" t="str">
        <f>IF(AND(BP33="",AND(BP42="",AND(BP45="",AND(BP109="",AND(BP155="",AND(BP164="",AND(BP179="",AND(BP188="",AND(BP191="",AND(BP203="",AND(BP215="",BP224=""))))))))))),"",SUM(BP33,BP42,BP45,BP109,BP155,BP164,BP179,BP188,BP191,BP203,BP215,BP224))</f>
        <v/>
      </c>
      <c r="BQ30" s="26" t="str">
        <f>IF(AND(BQ33="",AND(BQ42="",AND(BQ45="",AND(BQ109="",AND(BQ155="",AND(BQ164="",AND(BQ179="",AND(BQ188="",AND(BQ191="",AND(BQ203="",AND(BQ215="",BQ224=""))))))))))),"",SUM(BQ33,BQ42,BQ45,BQ109,BQ155,BQ164,BQ179,BQ188,BQ191,BQ203,BQ215,BQ224))</f>
        <v/>
      </c>
      <c r="BR30" s="26" t="str">
        <f>IF(AND(BR33="",AND(BR42="",AND(BR45="",AND(BR109="",AND(BR155="",AND(BR164="",AND(BR179="",AND(BR188="",AND(BR191="",AND(BR203="",AND(BR215="",BR224=""))))))))))),"",SUM(BR33,BR42,BR45,BR109,BR155,BR164,BR179,BR188,BR191,BR203,BR215,BR224))</f>
        <v/>
      </c>
      <c r="BS30" s="26" t="str">
        <f t="shared" si="70" ref="BS30:ED30">IF(AND(BS33="",AND(BS42="",AND(BS45="",AND(BS109="",AND(BS155="",AND(BS164="",AND(BS179="",AND(BS188="",AND(BS191="",AND(BS203="",AND(BS215="",BS224=""))))))))))),"",SUM(BS33,BS42,BS45,BS109,BS155,BS164,BS179,BS188,BS191,BS203,BS215,BS224))</f>
        <v/>
      </c>
      <c r="BT30" s="26" t="str">
        <f t="shared" si="70"/>
        <v/>
      </c>
      <c r="BU30" s="26" t="str">
        <f t="shared" si="70"/>
        <v/>
      </c>
      <c r="BV30" s="26" t="str">
        <f t="shared" si="70"/>
        <v/>
      </c>
      <c r="BW30" s="26" t="str">
        <f t="shared" si="70"/>
        <v/>
      </c>
      <c r="BX30" s="26" t="str">
        <f t="shared" si="70"/>
        <v/>
      </c>
      <c r="BY30" s="26" t="str">
        <f t="shared" si="70"/>
        <v/>
      </c>
      <c r="BZ30" s="26" t="str">
        <f t="shared" si="70"/>
        <v/>
      </c>
      <c r="CA30" s="26" t="str">
        <f t="shared" si="70"/>
        <v/>
      </c>
      <c r="CB30" s="26" t="str">
        <f t="shared" si="70"/>
        <v/>
      </c>
      <c r="CC30" s="26" t="str">
        <f t="shared" si="70"/>
        <v/>
      </c>
      <c r="CD30" s="26" t="str">
        <f t="shared" si="70"/>
        <v/>
      </c>
      <c r="CE30" s="26" t="str">
        <f t="shared" si="70"/>
        <v/>
      </c>
      <c r="CF30" s="26" t="str">
        <f t="shared" si="70"/>
        <v/>
      </c>
      <c r="CG30" s="26" t="str">
        <f t="shared" si="70"/>
        <v/>
      </c>
      <c r="CH30" s="26" t="str">
        <f t="shared" si="70"/>
        <v/>
      </c>
      <c r="CI30" s="26" t="str">
        <f t="shared" si="70"/>
        <v/>
      </c>
      <c r="CJ30" s="26" t="str">
        <f t="shared" si="70"/>
        <v/>
      </c>
      <c r="CK30" s="26" t="str">
        <f t="shared" si="70"/>
        <v/>
      </c>
      <c r="CL30" s="26" t="str">
        <f t="shared" si="70"/>
        <v/>
      </c>
      <c r="CM30" s="26" t="str">
        <f t="shared" si="70"/>
        <v/>
      </c>
      <c r="CN30" s="26" t="str">
        <f t="shared" si="70"/>
        <v/>
      </c>
      <c r="CO30" s="26" t="str">
        <f t="shared" si="70"/>
        <v/>
      </c>
      <c r="CP30" s="26" t="str">
        <f t="shared" si="70"/>
        <v/>
      </c>
      <c r="CQ30" s="26" t="str">
        <f t="shared" si="70"/>
        <v/>
      </c>
      <c r="CR30" s="26" t="str">
        <f t="shared" si="70"/>
        <v/>
      </c>
      <c r="CS30" s="26" t="str">
        <f t="shared" si="70"/>
        <v/>
      </c>
      <c r="CT30" s="26" t="str">
        <f t="shared" si="70"/>
        <v/>
      </c>
      <c r="CU30" s="26" t="str">
        <f t="shared" si="70"/>
        <v/>
      </c>
      <c r="CV30" s="26" t="str">
        <f t="shared" si="70"/>
        <v/>
      </c>
      <c r="CW30" s="26" t="str">
        <f t="shared" si="70"/>
        <v/>
      </c>
      <c r="CX30" s="26" t="str">
        <f t="shared" si="70"/>
        <v/>
      </c>
      <c r="CY30" s="26" t="str">
        <f t="shared" si="70"/>
        <v/>
      </c>
      <c r="CZ30" s="26" t="str">
        <f t="shared" si="70"/>
        <v/>
      </c>
      <c r="DA30" s="26" t="str">
        <f t="shared" si="70"/>
        <v/>
      </c>
      <c r="DB30" s="26" t="str">
        <f t="shared" si="70"/>
        <v/>
      </c>
      <c r="DC30" s="26" t="str">
        <f t="shared" si="70"/>
        <v/>
      </c>
      <c r="DD30" s="26" t="str">
        <f t="shared" si="70"/>
        <v/>
      </c>
      <c r="DE30" s="26" t="str">
        <f t="shared" si="70"/>
        <v/>
      </c>
      <c r="DF30" s="26" t="str">
        <f t="shared" si="70"/>
        <v/>
      </c>
      <c r="DG30" s="26" t="str">
        <f t="shared" si="70"/>
        <v/>
      </c>
      <c r="DH30" s="26" t="str">
        <f t="shared" si="70"/>
        <v/>
      </c>
      <c r="DI30" s="26" t="str">
        <f t="shared" si="70"/>
        <v/>
      </c>
      <c r="DJ30" s="26" t="str">
        <f t="shared" si="70"/>
        <v/>
      </c>
      <c r="DK30" s="26" t="str">
        <f t="shared" si="70"/>
        <v/>
      </c>
      <c r="DL30" s="26" t="str">
        <f t="shared" si="70"/>
        <v/>
      </c>
      <c r="DM30" s="26" t="str">
        <f t="shared" si="70"/>
        <v/>
      </c>
      <c r="DN30" s="26" t="str">
        <f t="shared" si="70"/>
        <v/>
      </c>
      <c r="DO30" s="26" t="str">
        <f t="shared" si="70"/>
        <v/>
      </c>
      <c r="DP30" s="26" t="str">
        <f t="shared" si="70"/>
        <v/>
      </c>
      <c r="DQ30" s="26" t="str">
        <f t="shared" si="70"/>
        <v/>
      </c>
      <c r="DR30" s="26" t="str">
        <f t="shared" si="70"/>
        <v/>
      </c>
      <c r="DS30" s="26" t="str">
        <f t="shared" si="70"/>
        <v/>
      </c>
      <c r="DT30" s="26" t="str">
        <f t="shared" si="70"/>
        <v/>
      </c>
      <c r="DU30" s="26" t="str">
        <f t="shared" si="70"/>
        <v/>
      </c>
      <c r="DV30" s="26" t="str">
        <f t="shared" si="70"/>
        <v/>
      </c>
      <c r="DW30" s="26" t="str">
        <f t="shared" si="70"/>
        <v/>
      </c>
      <c r="DX30" s="26" t="str">
        <f t="shared" si="70"/>
        <v/>
      </c>
      <c r="DY30" s="26" t="str">
        <f t="shared" si="70"/>
        <v/>
      </c>
      <c r="DZ30" s="26" t="str">
        <f t="shared" si="70"/>
        <v/>
      </c>
      <c r="EA30" s="26" t="str">
        <f t="shared" si="70"/>
        <v/>
      </c>
      <c r="EB30" s="26" t="str">
        <f t="shared" si="70"/>
        <v/>
      </c>
      <c r="EC30" s="26" t="str">
        <f t="shared" si="70"/>
        <v/>
      </c>
      <c r="ED30" s="26" t="str">
        <f t="shared" si="70"/>
        <v/>
      </c>
      <c r="EE30" s="26" t="str">
        <f t="shared" si="71" ref="EE30:FI30">IF(AND(EE33="",AND(EE42="",AND(EE45="",AND(EE109="",AND(EE155="",AND(EE164="",AND(EE179="",AND(EE188="",AND(EE191="",AND(EE203="",AND(EE215="",EE224=""))))))))))),"",SUM(EE33,EE42,EE45,EE109,EE155,EE164,EE179,EE188,EE191,EE203,EE215,EE224))</f>
        <v/>
      </c>
      <c r="EF30" s="26" t="str">
        <f t="shared" si="71"/>
        <v/>
      </c>
      <c r="EG30" s="26" t="str">
        <f t="shared" si="71"/>
        <v/>
      </c>
      <c r="EH30" s="26" t="str">
        <f t="shared" si="71"/>
        <v/>
      </c>
      <c r="EI30" s="26" t="str">
        <f t="shared" si="71"/>
        <v/>
      </c>
      <c r="EJ30" s="26" t="str">
        <f t="shared" si="71"/>
        <v/>
      </c>
      <c r="EK30" s="26" t="str">
        <f t="shared" si="71"/>
        <v/>
      </c>
      <c r="EL30" s="26" t="str">
        <f t="shared" si="71"/>
        <v/>
      </c>
      <c r="EM30" s="26" t="str">
        <f t="shared" si="71"/>
        <v/>
      </c>
      <c r="EN30" s="26" t="str">
        <f t="shared" si="71"/>
        <v/>
      </c>
      <c r="EO30" s="26" t="str">
        <f t="shared" si="71"/>
        <v/>
      </c>
      <c r="EP30" s="26" t="str">
        <f t="shared" si="71"/>
        <v/>
      </c>
      <c r="EQ30" s="26" t="str">
        <f t="shared" si="71"/>
        <v/>
      </c>
      <c r="ER30" s="26" t="str">
        <f t="shared" si="71"/>
        <v/>
      </c>
      <c r="ES30" s="26" t="str">
        <f t="shared" si="71"/>
        <v/>
      </c>
      <c r="ET30" s="26" t="str">
        <f t="shared" si="71"/>
        <v/>
      </c>
      <c r="EU30" s="26" t="str">
        <f t="shared" si="71"/>
        <v/>
      </c>
      <c r="EV30" s="26" t="str">
        <f t="shared" si="71"/>
        <v/>
      </c>
      <c r="EW30" s="26" t="str">
        <f t="shared" si="71"/>
        <v/>
      </c>
      <c r="EX30" s="26" t="str">
        <f t="shared" si="71"/>
        <v/>
      </c>
      <c r="EY30" s="26" t="str">
        <f t="shared" si="71"/>
        <v/>
      </c>
      <c r="EZ30" s="26" t="str">
        <f t="shared" si="71"/>
        <v/>
      </c>
      <c r="FA30" s="26" t="str">
        <f t="shared" si="71"/>
        <v/>
      </c>
      <c r="FB30" s="26" t="str">
        <f t="shared" si="71"/>
        <v/>
      </c>
      <c r="FC30" s="26" t="str">
        <f t="shared" si="71"/>
        <v/>
      </c>
      <c r="FD30" s="26" t="str">
        <f t="shared" si="71"/>
        <v/>
      </c>
      <c r="FE30" s="26" t="str">
        <f t="shared" si="71"/>
        <v/>
      </c>
      <c r="FF30" s="26" t="str">
        <f t="shared" si="71"/>
        <v/>
      </c>
      <c r="FG30" s="26" t="str">
        <f t="shared" si="71"/>
        <v/>
      </c>
      <c r="FH30" s="26" t="str">
        <f t="shared" si="71"/>
        <v/>
      </c>
      <c r="FI30" s="26" t="str">
        <f t="shared" si="71"/>
        <v/>
      </c>
    </row>
    <row r="31" spans="1:165" s="8" customFormat="1" ht="15" customHeight="1">
      <c r="A31" s="8" t="str">
        <f t="shared" si="5"/>
        <v>BSM_BP6_XDC</v>
      </c>
      <c r="B31" s="12" t="s">
        <v>71</v>
      </c>
      <c r="C31" s="13" t="s">
        <v>72</v>
      </c>
      <c r="D31" s="13" t="s">
        <v>73</v>
      </c>
      <c r="E31" s="14" t="str">
        <f>"BSM_BP6_"&amp;C3</f>
        <v>BSM_BP6_XDC</v>
      </c>
      <c r="F31" s="26" t="str">
        <f>IF(AND(F32="",F33=""),"",SUM(F32)-SUM(F33))</f>
        <v/>
      </c>
      <c r="G31" s="26" t="str">
        <f t="shared" si="72" ref="G31:BR31">IF(AND(G32="",G33=""),"",SUM(G32)-SUM(G33))</f>
        <v/>
      </c>
      <c r="H31" s="26" t="str">
        <f t="shared" si="72"/>
        <v/>
      </c>
      <c r="I31" s="26" t="str">
        <f t="shared" si="72"/>
        <v/>
      </c>
      <c r="J31" s="26" t="str">
        <f t="shared" si="72"/>
        <v/>
      </c>
      <c r="K31" s="26" t="str">
        <f t="shared" si="72"/>
        <v/>
      </c>
      <c r="L31" s="26" t="str">
        <f t="shared" si="72"/>
        <v/>
      </c>
      <c r="M31" s="26" t="str">
        <f t="shared" si="72"/>
        <v/>
      </c>
      <c r="N31" s="26" t="str">
        <f t="shared" si="72"/>
        <v/>
      </c>
      <c r="O31" s="26" t="str">
        <f t="shared" si="72"/>
        <v/>
      </c>
      <c r="P31" s="26" t="str">
        <f t="shared" si="72"/>
        <v/>
      </c>
      <c r="Q31" s="26" t="str">
        <f t="shared" si="72"/>
        <v/>
      </c>
      <c r="R31" s="26" t="str">
        <f t="shared" si="72"/>
        <v/>
      </c>
      <c r="S31" s="26" t="str">
        <f t="shared" si="72"/>
        <v/>
      </c>
      <c r="T31" s="26" t="str">
        <f t="shared" si="72"/>
        <v/>
      </c>
      <c r="U31" s="26" t="str">
        <f t="shared" si="72"/>
        <v/>
      </c>
      <c r="V31" s="26" t="str">
        <f t="shared" si="72"/>
        <v/>
      </c>
      <c r="W31" s="26" t="str">
        <f t="shared" si="72"/>
        <v/>
      </c>
      <c r="X31" s="26" t="str">
        <f t="shared" si="72"/>
        <v/>
      </c>
      <c r="Y31" s="26" t="str">
        <f t="shared" si="72"/>
        <v/>
      </c>
      <c r="Z31" s="26" t="str">
        <f t="shared" si="72"/>
        <v/>
      </c>
      <c r="AA31" s="26" t="str">
        <f t="shared" si="72"/>
        <v/>
      </c>
      <c r="AB31" s="26" t="str">
        <f t="shared" si="72"/>
        <v/>
      </c>
      <c r="AC31" s="26" t="str">
        <f t="shared" si="72"/>
        <v/>
      </c>
      <c r="AD31" s="26" t="str">
        <f t="shared" si="72"/>
        <v/>
      </c>
      <c r="AE31" s="26" t="str">
        <f t="shared" si="72"/>
        <v/>
      </c>
      <c r="AF31" s="26" t="str">
        <f t="shared" si="72"/>
        <v/>
      </c>
      <c r="AG31" s="26" t="str">
        <f t="shared" si="72"/>
        <v/>
      </c>
      <c r="AH31" s="26" t="str">
        <f t="shared" si="72"/>
        <v/>
      </c>
      <c r="AI31" s="26" t="str">
        <f t="shared" si="72"/>
        <v/>
      </c>
      <c r="AJ31" s="26" t="str">
        <f t="shared" si="72"/>
        <v/>
      </c>
      <c r="AK31" s="26" t="str">
        <f t="shared" si="72"/>
        <v/>
      </c>
      <c r="AL31" s="26" t="str">
        <f t="shared" si="72"/>
        <v/>
      </c>
      <c r="AM31" s="26" t="str">
        <f t="shared" si="72"/>
        <v/>
      </c>
      <c r="AN31" s="26" t="str">
        <f t="shared" si="72"/>
        <v/>
      </c>
      <c r="AO31" s="26" t="str">
        <f t="shared" si="72"/>
        <v/>
      </c>
      <c r="AP31" s="26" t="str">
        <f t="shared" si="72"/>
        <v/>
      </c>
      <c r="AQ31" s="26" t="str">
        <f t="shared" si="72"/>
        <v/>
      </c>
      <c r="AR31" s="26" t="str">
        <f t="shared" si="72"/>
        <v/>
      </c>
      <c r="AS31" s="26" t="str">
        <f t="shared" si="72"/>
        <v/>
      </c>
      <c r="AT31" s="26" t="str">
        <f t="shared" si="72"/>
        <v/>
      </c>
      <c r="AU31" s="26" t="str">
        <f t="shared" si="72"/>
        <v/>
      </c>
      <c r="AV31" s="26" t="str">
        <f t="shared" si="72"/>
        <v/>
      </c>
      <c r="AW31" s="26" t="str">
        <f t="shared" si="72"/>
        <v/>
      </c>
      <c r="AX31" s="26" t="str">
        <f t="shared" si="72"/>
        <v/>
      </c>
      <c r="AY31" s="26" t="str">
        <f t="shared" si="72"/>
        <v/>
      </c>
      <c r="AZ31" s="26" t="str">
        <f t="shared" si="72"/>
        <v/>
      </c>
      <c r="BA31" s="26" t="str">
        <f t="shared" si="72"/>
        <v/>
      </c>
      <c r="BB31" s="26" t="str">
        <f t="shared" si="72"/>
        <v/>
      </c>
      <c r="BC31" s="26" t="str">
        <f t="shared" si="72"/>
        <v/>
      </c>
      <c r="BD31" s="26" t="str">
        <f t="shared" si="72"/>
        <v/>
      </c>
      <c r="BE31" s="26" t="str">
        <f t="shared" si="72"/>
        <v/>
      </c>
      <c r="BF31" s="26" t="str">
        <f t="shared" si="72"/>
        <v/>
      </c>
      <c r="BG31" s="26" t="str">
        <f t="shared" si="72"/>
        <v/>
      </c>
      <c r="BH31" s="26" t="str">
        <f t="shared" si="72"/>
        <v/>
      </c>
      <c r="BI31" s="26" t="str">
        <f t="shared" si="72"/>
        <v/>
      </c>
      <c r="BJ31" s="26" t="str">
        <f t="shared" si="72"/>
        <v/>
      </c>
      <c r="BK31" s="26" t="str">
        <f t="shared" si="72"/>
        <v/>
      </c>
      <c r="BL31" s="26" t="str">
        <f t="shared" si="72"/>
        <v/>
      </c>
      <c r="BM31" s="26" t="str">
        <f t="shared" si="72"/>
        <v/>
      </c>
      <c r="BN31" s="26" t="str">
        <f t="shared" si="72"/>
        <v/>
      </c>
      <c r="BO31" s="26" t="str">
        <f t="shared" si="72"/>
        <v/>
      </c>
      <c r="BP31" s="26" t="str">
        <f t="shared" si="72"/>
        <v/>
      </c>
      <c r="BQ31" s="26" t="str">
        <f t="shared" si="72"/>
        <v/>
      </c>
      <c r="BR31" s="26" t="str">
        <f t="shared" si="72"/>
        <v/>
      </c>
      <c r="BS31" s="26" t="str">
        <f t="shared" si="73" ref="BS31:ED31">IF(AND(BS32="",BS33=""),"",SUM(BS32)-SUM(BS33))</f>
        <v/>
      </c>
      <c r="BT31" s="26" t="str">
        <f t="shared" si="73"/>
        <v/>
      </c>
      <c r="BU31" s="26" t="str">
        <f t="shared" si="73"/>
        <v/>
      </c>
      <c r="BV31" s="26" t="str">
        <f t="shared" si="73"/>
        <v/>
      </c>
      <c r="BW31" s="26" t="str">
        <f t="shared" si="73"/>
        <v/>
      </c>
      <c r="BX31" s="26" t="str">
        <f t="shared" si="73"/>
        <v/>
      </c>
      <c r="BY31" s="26" t="str">
        <f t="shared" si="73"/>
        <v/>
      </c>
      <c r="BZ31" s="26" t="str">
        <f t="shared" si="73"/>
        <v/>
      </c>
      <c r="CA31" s="26" t="str">
        <f t="shared" si="73"/>
        <v/>
      </c>
      <c r="CB31" s="26" t="str">
        <f t="shared" si="73"/>
        <v/>
      </c>
      <c r="CC31" s="26" t="str">
        <f t="shared" si="73"/>
        <v/>
      </c>
      <c r="CD31" s="26" t="str">
        <f t="shared" si="73"/>
        <v/>
      </c>
      <c r="CE31" s="26" t="str">
        <f t="shared" si="73"/>
        <v/>
      </c>
      <c r="CF31" s="26" t="str">
        <f t="shared" si="73"/>
        <v/>
      </c>
      <c r="CG31" s="26" t="str">
        <f t="shared" si="73"/>
        <v/>
      </c>
      <c r="CH31" s="26" t="str">
        <f t="shared" si="73"/>
        <v/>
      </c>
      <c r="CI31" s="26" t="str">
        <f t="shared" si="73"/>
        <v/>
      </c>
      <c r="CJ31" s="26" t="str">
        <f t="shared" si="73"/>
        <v/>
      </c>
      <c r="CK31" s="26" t="str">
        <f t="shared" si="73"/>
        <v/>
      </c>
      <c r="CL31" s="26" t="str">
        <f t="shared" si="73"/>
        <v/>
      </c>
      <c r="CM31" s="26" t="str">
        <f t="shared" si="73"/>
        <v/>
      </c>
      <c r="CN31" s="26" t="str">
        <f t="shared" si="73"/>
        <v/>
      </c>
      <c r="CO31" s="26" t="str">
        <f t="shared" si="73"/>
        <v/>
      </c>
      <c r="CP31" s="26" t="str">
        <f t="shared" si="73"/>
        <v/>
      </c>
      <c r="CQ31" s="26" t="str">
        <f t="shared" si="73"/>
        <v/>
      </c>
      <c r="CR31" s="26" t="str">
        <f t="shared" si="73"/>
        <v/>
      </c>
      <c r="CS31" s="26" t="str">
        <f t="shared" si="73"/>
        <v/>
      </c>
      <c r="CT31" s="26" t="str">
        <f t="shared" si="73"/>
        <v/>
      </c>
      <c r="CU31" s="26" t="str">
        <f t="shared" si="73"/>
        <v/>
      </c>
      <c r="CV31" s="26" t="str">
        <f t="shared" si="73"/>
        <v/>
      </c>
      <c r="CW31" s="26" t="str">
        <f t="shared" si="73"/>
        <v/>
      </c>
      <c r="CX31" s="26" t="str">
        <f t="shared" si="73"/>
        <v/>
      </c>
      <c r="CY31" s="26" t="str">
        <f t="shared" si="73"/>
        <v/>
      </c>
      <c r="CZ31" s="26" t="str">
        <f t="shared" si="73"/>
        <v/>
      </c>
      <c r="DA31" s="26" t="str">
        <f t="shared" si="73"/>
        <v/>
      </c>
      <c r="DB31" s="26" t="str">
        <f t="shared" si="73"/>
        <v/>
      </c>
      <c r="DC31" s="26" t="str">
        <f t="shared" si="73"/>
        <v/>
      </c>
      <c r="DD31" s="26" t="str">
        <f t="shared" si="73"/>
        <v/>
      </c>
      <c r="DE31" s="26" t="str">
        <f t="shared" si="73"/>
        <v/>
      </c>
      <c r="DF31" s="26" t="str">
        <f t="shared" si="73"/>
        <v/>
      </c>
      <c r="DG31" s="26" t="str">
        <f t="shared" si="73"/>
        <v/>
      </c>
      <c r="DH31" s="26" t="str">
        <f t="shared" si="73"/>
        <v/>
      </c>
      <c r="DI31" s="26" t="str">
        <f t="shared" si="73"/>
        <v/>
      </c>
      <c r="DJ31" s="26" t="str">
        <f t="shared" si="73"/>
        <v/>
      </c>
      <c r="DK31" s="26" t="str">
        <f t="shared" si="73"/>
        <v/>
      </c>
      <c r="DL31" s="26" t="str">
        <f t="shared" si="73"/>
        <v/>
      </c>
      <c r="DM31" s="26" t="str">
        <f t="shared" si="73"/>
        <v/>
      </c>
      <c r="DN31" s="26" t="str">
        <f t="shared" si="73"/>
        <v/>
      </c>
      <c r="DO31" s="26" t="str">
        <f t="shared" si="73"/>
        <v/>
      </c>
      <c r="DP31" s="26" t="str">
        <f t="shared" si="73"/>
        <v/>
      </c>
      <c r="DQ31" s="26" t="str">
        <f t="shared" si="73"/>
        <v/>
      </c>
      <c r="DR31" s="26" t="str">
        <f t="shared" si="73"/>
        <v/>
      </c>
      <c r="DS31" s="26" t="str">
        <f t="shared" si="73"/>
        <v/>
      </c>
      <c r="DT31" s="26" t="str">
        <f t="shared" si="73"/>
        <v/>
      </c>
      <c r="DU31" s="26" t="str">
        <f t="shared" si="73"/>
        <v/>
      </c>
      <c r="DV31" s="26" t="str">
        <f t="shared" si="73"/>
        <v/>
      </c>
      <c r="DW31" s="26" t="str">
        <f t="shared" si="73"/>
        <v/>
      </c>
      <c r="DX31" s="26" t="str">
        <f t="shared" si="73"/>
        <v/>
      </c>
      <c r="DY31" s="26" t="str">
        <f t="shared" si="73"/>
        <v/>
      </c>
      <c r="DZ31" s="26" t="str">
        <f t="shared" si="73"/>
        <v/>
      </c>
      <c r="EA31" s="26" t="str">
        <f t="shared" si="73"/>
        <v/>
      </c>
      <c r="EB31" s="26" t="str">
        <f t="shared" si="73"/>
        <v/>
      </c>
      <c r="EC31" s="26" t="str">
        <f t="shared" si="73"/>
        <v/>
      </c>
      <c r="ED31" s="26" t="str">
        <f t="shared" si="73"/>
        <v/>
      </c>
      <c r="EE31" s="26" t="str">
        <f t="shared" si="74" ref="EE31:FI31">IF(AND(EE32="",EE33=""),"",SUM(EE32)-SUM(EE33))</f>
        <v/>
      </c>
      <c r="EF31" s="26" t="str">
        <f t="shared" si="74"/>
        <v/>
      </c>
      <c r="EG31" s="26" t="str">
        <f t="shared" si="74"/>
        <v/>
      </c>
      <c r="EH31" s="26" t="str">
        <f t="shared" si="74"/>
        <v/>
      </c>
      <c r="EI31" s="26" t="str">
        <f t="shared" si="74"/>
        <v/>
      </c>
      <c r="EJ31" s="26" t="str">
        <f t="shared" si="74"/>
        <v/>
      </c>
      <c r="EK31" s="26" t="str">
        <f t="shared" si="74"/>
        <v/>
      </c>
      <c r="EL31" s="26" t="str">
        <f t="shared" si="74"/>
        <v/>
      </c>
      <c r="EM31" s="26" t="str">
        <f t="shared" si="74"/>
        <v/>
      </c>
      <c r="EN31" s="26" t="str">
        <f t="shared" si="74"/>
        <v/>
      </c>
      <c r="EO31" s="26" t="str">
        <f t="shared" si="74"/>
        <v/>
      </c>
      <c r="EP31" s="26" t="str">
        <f t="shared" si="74"/>
        <v/>
      </c>
      <c r="EQ31" s="26" t="str">
        <f t="shared" si="74"/>
        <v/>
      </c>
      <c r="ER31" s="26" t="str">
        <f t="shared" si="74"/>
        <v/>
      </c>
      <c r="ES31" s="26" t="str">
        <f t="shared" si="74"/>
        <v/>
      </c>
      <c r="ET31" s="26" t="str">
        <f t="shared" si="74"/>
        <v/>
      </c>
      <c r="EU31" s="26" t="str">
        <f t="shared" si="74"/>
        <v/>
      </c>
      <c r="EV31" s="26" t="str">
        <f t="shared" si="74"/>
        <v/>
      </c>
      <c r="EW31" s="26" t="str">
        <f t="shared" si="74"/>
        <v/>
      </c>
      <c r="EX31" s="26" t="str">
        <f t="shared" si="74"/>
        <v/>
      </c>
      <c r="EY31" s="26" t="str">
        <f t="shared" si="74"/>
        <v/>
      </c>
      <c r="EZ31" s="26" t="str">
        <f t="shared" si="74"/>
        <v/>
      </c>
      <c r="FA31" s="26" t="str">
        <f t="shared" si="74"/>
        <v/>
      </c>
      <c r="FB31" s="26" t="str">
        <f t="shared" si="74"/>
        <v/>
      </c>
      <c r="FC31" s="26" t="str">
        <f t="shared" si="74"/>
        <v/>
      </c>
      <c r="FD31" s="26" t="str">
        <f t="shared" si="74"/>
        <v/>
      </c>
      <c r="FE31" s="26" t="str">
        <f t="shared" si="74"/>
        <v/>
      </c>
      <c r="FF31" s="26" t="str">
        <f t="shared" si="74"/>
        <v/>
      </c>
      <c r="FG31" s="26" t="str">
        <f t="shared" si="74"/>
        <v/>
      </c>
      <c r="FH31" s="26" t="str">
        <f t="shared" si="74"/>
        <v/>
      </c>
      <c r="FI31" s="26" t="str">
        <f t="shared" si="74"/>
        <v/>
      </c>
    </row>
    <row r="32" spans="1:165" s="8" customFormat="1" ht="15" customHeight="1">
      <c r="A32" s="8" t="str">
        <f t="shared" si="5"/>
        <v>BXSM_BP6_XDC</v>
      </c>
      <c r="B32" s="12" t="s">
        <v>39</v>
      </c>
      <c r="C32" s="13" t="s">
        <v>74</v>
      </c>
      <c r="D32" s="13" t="s">
        <v>75</v>
      </c>
      <c r="E32" s="14" t="str">
        <f>"BXSM_BP6_"&amp;C3</f>
        <v>BXSM_BP6_XDC</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s="8" customFormat="1" ht="15" customHeight="1">
      <c r="A33" s="8" t="str">
        <f t="shared" si="5"/>
        <v>BMSM_BP6_XDC</v>
      </c>
      <c r="B33" s="12" t="s">
        <v>42</v>
      </c>
      <c r="C33" s="13" t="s">
        <v>76</v>
      </c>
      <c r="D33" s="13" t="s">
        <v>77</v>
      </c>
      <c r="E33" s="14" t="str">
        <f>"BMSM_BP6_"&amp;C3</f>
        <v>BMSM_BP6_XDC</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s="8" customFormat="1" ht="15" customHeight="1">
      <c r="A34" s="8" t="str">
        <f t="shared" si="5"/>
        <v>BSMR_BP6_XDC</v>
      </c>
      <c r="B34" s="15" t="s">
        <v>79</v>
      </c>
      <c r="C34" s="13" t="s">
        <v>80</v>
      </c>
      <c r="D34" s="13" t="s">
        <v>81</v>
      </c>
      <c r="E34" s="14" t="str">
        <f>"BSMR_BP6_"&amp;C3</f>
        <v>BSMR_BP6_XDC</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s="8" customFormat="1" ht="15" customHeight="1">
      <c r="A35" s="8" t="str">
        <f t="shared" si="5"/>
        <v>BXSMR_BP6_XDC</v>
      </c>
      <c r="B35" s="15" t="s">
        <v>82</v>
      </c>
      <c r="C35" s="13" t="s">
        <v>83</v>
      </c>
      <c r="D35" s="13" t="s">
        <v>84</v>
      </c>
      <c r="E35" s="14" t="str">
        <f>"BXSMR_BP6_"&amp;C3</f>
        <v>BXSMR_BP6_XDC</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s="8" customFormat="1" ht="15" customHeight="1">
      <c r="A36" s="8" t="str">
        <f t="shared" si="5"/>
        <v>BMSMR_BP6_XDC</v>
      </c>
      <c r="B36" s="15" t="s">
        <v>85</v>
      </c>
      <c r="C36" s="13" t="s">
        <v>86</v>
      </c>
      <c r="D36" s="13" t="s">
        <v>87</v>
      </c>
      <c r="E36" s="14" t="str">
        <f>"BMSMR_BP6_"&amp;C3</f>
        <v>BMSMR_BP6_XDC</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s="8" customFormat="1" ht="15" customHeight="1">
      <c r="A37" s="8" t="str">
        <f t="shared" si="5"/>
        <v>BSMA_BP6_XDC</v>
      </c>
      <c r="B37" s="15" t="s">
        <v>88</v>
      </c>
      <c r="C37" s="13" t="s">
        <v>89</v>
      </c>
      <c r="D37" s="13" t="s">
        <v>90</v>
      </c>
      <c r="E37" s="14" t="str">
        <f>"BSMA_BP6_"&amp;C3</f>
        <v>BSMA_BP6_XDC</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s="8" customFormat="1" ht="15" customHeight="1">
      <c r="A38" s="8" t="str">
        <f t="shared" si="5"/>
        <v>BXSMA_BP6_XDC</v>
      </c>
      <c r="B38" s="15" t="s">
        <v>82</v>
      </c>
      <c r="C38" s="13" t="s">
        <v>91</v>
      </c>
      <c r="D38" s="13" t="s">
        <v>92</v>
      </c>
      <c r="E38" s="14" t="str">
        <f>"BXSMA_BP6_"&amp;C3</f>
        <v>BXSMA_BP6_XDC</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s="8" customFormat="1" ht="15" customHeight="1">
      <c r="A39" s="8" t="str">
        <f t="shared" si="5"/>
        <v>BMSMA_BP6_XDC</v>
      </c>
      <c r="B39" s="15" t="s">
        <v>85</v>
      </c>
      <c r="C39" s="13" t="s">
        <v>93</v>
      </c>
      <c r="D39" s="13" t="s">
        <v>94</v>
      </c>
      <c r="E39" s="14" t="str">
        <f>"BMSMA_BP6_"&amp;C3</f>
        <v>BMSMA_BP6_XDC</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s="8" customFormat="1" ht="15" customHeight="1">
      <c r="A40" s="8" t="str">
        <f t="shared" si="5"/>
        <v>BSR_BP6_XDC</v>
      </c>
      <c r="B40" s="12" t="s">
        <v>95</v>
      </c>
      <c r="C40" s="13" t="s">
        <v>96</v>
      </c>
      <c r="D40" s="13" t="s">
        <v>97</v>
      </c>
      <c r="E40" s="14" t="str">
        <f>"BSR_BP6_"&amp;C3</f>
        <v>BSR_BP6_XDC</v>
      </c>
      <c r="F40" s="26">
        <v>-0.3475</v>
      </c>
      <c r="G40" s="26">
        <v>-0.3475</v>
      </c>
      <c r="H40" s="26">
        <v>-0.3475</v>
      </c>
      <c r="I40" s="26">
        <v>-0.3475</v>
      </c>
      <c r="J40" s="26">
        <v>-1.39</v>
      </c>
      <c r="K40" s="26">
        <v>-0.086875</v>
      </c>
      <c r="L40" s="26">
        <v>-0.086875</v>
      </c>
      <c r="M40" s="26">
        <v>-0.086875</v>
      </c>
      <c r="N40" s="26">
        <v>-0.086875</v>
      </c>
      <c r="O40" s="26">
        <v>-0.3475</v>
      </c>
      <c r="P40" s="26">
        <v>-0.086875</v>
      </c>
      <c r="Q40" s="26">
        <v>-0.086875</v>
      </c>
      <c r="R40" s="26">
        <v>-0.086875</v>
      </c>
      <c r="S40" s="26">
        <v>-0.086875</v>
      </c>
      <c r="T40" s="26">
        <v>-0.3475</v>
      </c>
      <c r="U40" s="26">
        <v>-0.086875</v>
      </c>
      <c r="V40" s="26">
        <v>-0.086875</v>
      </c>
      <c r="W40" s="26">
        <v>-0.086875</v>
      </c>
      <c r="X40" s="26">
        <v>-0.086875</v>
      </c>
      <c r="Y40" s="26">
        <v>-0.3475</v>
      </c>
      <c r="Z40" s="26">
        <v>-0.086875</v>
      </c>
      <c r="AA40" s="26">
        <v>-0.086875</v>
      </c>
      <c r="AB40" s="26">
        <v>-0.086875</v>
      </c>
      <c r="AC40" s="26">
        <v>-0.086875</v>
      </c>
      <c r="AD40" s="26">
        <v>-0.3475</v>
      </c>
      <c r="AE40" s="26">
        <v>-0.086875</v>
      </c>
      <c r="AF40" s="26">
        <v>-0.086875</v>
      </c>
      <c r="AG40" s="26">
        <v>-0.086875</v>
      </c>
      <c r="AH40" s="26">
        <v>-0.086875</v>
      </c>
      <c r="AI40" s="26">
        <v>-0.3475</v>
      </c>
      <c r="AJ40" s="26">
        <v>-0.086875</v>
      </c>
      <c r="AK40" s="26">
        <v>-0.086875</v>
      </c>
      <c r="AL40" s="26">
        <v>-0.086875</v>
      </c>
      <c r="AM40" s="26">
        <v>-0.086875</v>
      </c>
      <c r="AN40" s="26">
        <v>-0.3475</v>
      </c>
      <c r="AO40" s="26" t="str">
        <f>IF(AND(AO41="",AO42=""),"",SUM(AO41)-SUM(AO42))</f>
        <v/>
      </c>
      <c r="AP40" s="26" t="str">
        <f>IF(AND(AP41="",AP42=""),"",SUM(AP41)-SUM(AP42))</f>
        <v/>
      </c>
      <c r="AQ40" s="26" t="str">
        <f>IF(AND(AQ41="",AQ42=""),"",SUM(AQ41)-SUM(AQ42))</f>
        <v/>
      </c>
      <c r="AR40" s="26" t="str">
        <f>IF(AND(AR41="",AR42=""),"",SUM(AR41)-SUM(AR42))</f>
        <v/>
      </c>
      <c r="AS40" s="26" t="str">
        <f>IF(AND(AS41="",AS42=""),"",SUM(AS41)-SUM(AS42))</f>
        <v/>
      </c>
      <c r="AT40" s="26" t="str">
        <f>IF(AND(AT41="",AT42=""),"",SUM(AT41)-SUM(AT42))</f>
        <v/>
      </c>
      <c r="AU40" s="26" t="str">
        <f>IF(AND(AU41="",AU42=""),"",SUM(AU41)-SUM(AU42))</f>
        <v/>
      </c>
      <c r="AV40" s="26" t="str">
        <f>IF(AND(AV41="",AV42=""),"",SUM(AV41)-SUM(AV42))</f>
        <v/>
      </c>
      <c r="AW40" s="26" t="str">
        <f>IF(AND(AW41="",AW42=""),"",SUM(AW41)-SUM(AW42))</f>
        <v/>
      </c>
      <c r="AX40" s="26" t="str">
        <f>IF(AND(AX41="",AX42=""),"",SUM(AX41)-SUM(AX42))</f>
        <v/>
      </c>
      <c r="AY40" s="26" t="str">
        <f>IF(AND(AY41="",AY42=""),"",SUM(AY41)-SUM(AY42))</f>
        <v/>
      </c>
      <c r="AZ40" s="26" t="str">
        <f>IF(AND(AZ41="",AZ42=""),"",SUM(AZ41)-SUM(AZ42))</f>
        <v/>
      </c>
      <c r="BA40" s="26" t="str">
        <f>IF(AND(BA41="",BA42=""),"",SUM(BA41)-SUM(BA42))</f>
        <v/>
      </c>
      <c r="BB40" s="26" t="str">
        <f>IF(AND(BB41="",BB42=""),"",SUM(BB41)-SUM(BB42))</f>
        <v/>
      </c>
      <c r="BC40" s="26" t="str">
        <f>IF(AND(BC41="",BC42=""),"",SUM(BC41)-SUM(BC42))</f>
        <v/>
      </c>
      <c r="BD40" s="26" t="str">
        <f>IF(AND(BD41="",BD42=""),"",SUM(BD41)-SUM(BD42))</f>
        <v/>
      </c>
      <c r="BE40" s="26" t="str">
        <f>IF(AND(BE41="",BE42=""),"",SUM(BE41)-SUM(BE42))</f>
        <v/>
      </c>
      <c r="BF40" s="26" t="str">
        <f>IF(AND(BF41="",BF42=""),"",SUM(BF41)-SUM(BF42))</f>
        <v/>
      </c>
      <c r="BG40" s="26" t="str">
        <f>IF(AND(BG41="",BG42=""),"",SUM(BG41)-SUM(BG42))</f>
        <v/>
      </c>
      <c r="BH40" s="26" t="str">
        <f>IF(AND(BH41="",BH42=""),"",SUM(BH41)-SUM(BH42))</f>
        <v/>
      </c>
      <c r="BI40" s="26" t="str">
        <f>IF(AND(BI41="",BI42=""),"",SUM(BI41)-SUM(BI42))</f>
        <v/>
      </c>
      <c r="BJ40" s="26" t="str">
        <f>IF(AND(BJ41="",BJ42=""),"",SUM(BJ41)-SUM(BJ42))</f>
        <v/>
      </c>
      <c r="BK40" s="26" t="str">
        <f>IF(AND(BK41="",BK42=""),"",SUM(BK41)-SUM(BK42))</f>
        <v/>
      </c>
      <c r="BL40" s="26" t="str">
        <f>IF(AND(BL41="",BL42=""),"",SUM(BL41)-SUM(BL42))</f>
        <v/>
      </c>
      <c r="BM40" s="26" t="str">
        <f>IF(AND(BM41="",BM42=""),"",SUM(BM41)-SUM(BM42))</f>
        <v/>
      </c>
      <c r="BN40" s="26" t="str">
        <f>IF(AND(BN41="",BN42=""),"",SUM(BN41)-SUM(BN42))</f>
        <v/>
      </c>
      <c r="BO40" s="26" t="str">
        <f>IF(AND(BO41="",BO42=""),"",SUM(BO41)-SUM(BO42))</f>
        <v/>
      </c>
      <c r="BP40" s="26" t="str">
        <f>IF(AND(BP41="",BP42=""),"",SUM(BP41)-SUM(BP42))</f>
        <v/>
      </c>
      <c r="BQ40" s="26" t="str">
        <f>IF(AND(BQ41="",BQ42=""),"",SUM(BQ41)-SUM(BQ42))</f>
        <v/>
      </c>
      <c r="BR40" s="26" t="str">
        <f>IF(AND(BR41="",BR42=""),"",SUM(BR41)-SUM(BR42))</f>
        <v/>
      </c>
      <c r="BS40" s="26" t="str">
        <f t="shared" si="75" ref="BS40:ED40">IF(AND(BS41="",BS42=""),"",SUM(BS41)-SUM(BS42))</f>
        <v/>
      </c>
      <c r="BT40" s="26" t="str">
        <f t="shared" si="75"/>
        <v/>
      </c>
      <c r="BU40" s="26" t="str">
        <f t="shared" si="75"/>
        <v/>
      </c>
      <c r="BV40" s="26" t="str">
        <f t="shared" si="75"/>
        <v/>
      </c>
      <c r="BW40" s="26" t="str">
        <f t="shared" si="75"/>
        <v/>
      </c>
      <c r="BX40" s="26" t="str">
        <f t="shared" si="75"/>
        <v/>
      </c>
      <c r="BY40" s="26" t="str">
        <f t="shared" si="75"/>
        <v/>
      </c>
      <c r="BZ40" s="26" t="str">
        <f t="shared" si="75"/>
        <v/>
      </c>
      <c r="CA40" s="26" t="str">
        <f t="shared" si="75"/>
        <v/>
      </c>
      <c r="CB40" s="26" t="str">
        <f t="shared" si="75"/>
        <v/>
      </c>
      <c r="CC40" s="26" t="str">
        <f t="shared" si="75"/>
        <v/>
      </c>
      <c r="CD40" s="26" t="str">
        <f t="shared" si="75"/>
        <v/>
      </c>
      <c r="CE40" s="26" t="str">
        <f t="shared" si="75"/>
        <v/>
      </c>
      <c r="CF40" s="26" t="str">
        <f t="shared" si="75"/>
        <v/>
      </c>
      <c r="CG40" s="26" t="str">
        <f t="shared" si="75"/>
        <v/>
      </c>
      <c r="CH40" s="26" t="str">
        <f t="shared" si="75"/>
        <v/>
      </c>
      <c r="CI40" s="26" t="str">
        <f t="shared" si="75"/>
        <v/>
      </c>
      <c r="CJ40" s="26" t="str">
        <f t="shared" si="75"/>
        <v/>
      </c>
      <c r="CK40" s="26" t="str">
        <f t="shared" si="75"/>
        <v/>
      </c>
      <c r="CL40" s="26" t="str">
        <f t="shared" si="75"/>
        <v/>
      </c>
      <c r="CM40" s="26" t="str">
        <f t="shared" si="75"/>
        <v/>
      </c>
      <c r="CN40" s="26" t="str">
        <f t="shared" si="75"/>
        <v/>
      </c>
      <c r="CO40" s="26" t="str">
        <f t="shared" si="75"/>
        <v/>
      </c>
      <c r="CP40" s="26" t="str">
        <f t="shared" si="75"/>
        <v/>
      </c>
      <c r="CQ40" s="26" t="str">
        <f t="shared" si="75"/>
        <v/>
      </c>
      <c r="CR40" s="26" t="str">
        <f t="shared" si="75"/>
        <v/>
      </c>
      <c r="CS40" s="26" t="str">
        <f t="shared" si="75"/>
        <v/>
      </c>
      <c r="CT40" s="26" t="str">
        <f t="shared" si="75"/>
        <v/>
      </c>
      <c r="CU40" s="26" t="str">
        <f t="shared" si="75"/>
        <v/>
      </c>
      <c r="CV40" s="26" t="str">
        <f t="shared" si="75"/>
        <v/>
      </c>
      <c r="CW40" s="26" t="str">
        <f t="shared" si="75"/>
        <v/>
      </c>
      <c r="CX40" s="26" t="str">
        <f t="shared" si="75"/>
        <v/>
      </c>
      <c r="CY40" s="26" t="str">
        <f t="shared" si="75"/>
        <v/>
      </c>
      <c r="CZ40" s="26" t="str">
        <f t="shared" si="75"/>
        <v/>
      </c>
      <c r="DA40" s="26" t="str">
        <f t="shared" si="75"/>
        <v/>
      </c>
      <c r="DB40" s="26" t="str">
        <f t="shared" si="75"/>
        <v/>
      </c>
      <c r="DC40" s="26" t="str">
        <f t="shared" si="75"/>
        <v/>
      </c>
      <c r="DD40" s="26" t="str">
        <f t="shared" si="75"/>
        <v/>
      </c>
      <c r="DE40" s="26" t="str">
        <f t="shared" si="75"/>
        <v/>
      </c>
      <c r="DF40" s="26" t="str">
        <f t="shared" si="75"/>
        <v/>
      </c>
      <c r="DG40" s="26" t="str">
        <f t="shared" si="75"/>
        <v/>
      </c>
      <c r="DH40" s="26" t="str">
        <f t="shared" si="75"/>
        <v/>
      </c>
      <c r="DI40" s="26" t="str">
        <f t="shared" si="75"/>
        <v/>
      </c>
      <c r="DJ40" s="26" t="str">
        <f t="shared" si="75"/>
        <v/>
      </c>
      <c r="DK40" s="26" t="str">
        <f t="shared" si="75"/>
        <v/>
      </c>
      <c r="DL40" s="26" t="str">
        <f t="shared" si="75"/>
        <v/>
      </c>
      <c r="DM40" s="26" t="str">
        <f t="shared" si="75"/>
        <v/>
      </c>
      <c r="DN40" s="26" t="str">
        <f t="shared" si="75"/>
        <v/>
      </c>
      <c r="DO40" s="26" t="str">
        <f t="shared" si="75"/>
        <v/>
      </c>
      <c r="DP40" s="26" t="str">
        <f t="shared" si="75"/>
        <v/>
      </c>
      <c r="DQ40" s="26" t="str">
        <f t="shared" si="75"/>
        <v/>
      </c>
      <c r="DR40" s="26" t="str">
        <f t="shared" si="75"/>
        <v/>
      </c>
      <c r="DS40" s="26" t="str">
        <f t="shared" si="75"/>
        <v/>
      </c>
      <c r="DT40" s="26" t="str">
        <f t="shared" si="75"/>
        <v/>
      </c>
      <c r="DU40" s="26" t="str">
        <f t="shared" si="75"/>
        <v/>
      </c>
      <c r="DV40" s="26" t="str">
        <f t="shared" si="75"/>
        <v/>
      </c>
      <c r="DW40" s="26" t="str">
        <f t="shared" si="75"/>
        <v/>
      </c>
      <c r="DX40" s="26" t="str">
        <f t="shared" si="75"/>
        <v/>
      </c>
      <c r="DY40" s="26" t="str">
        <f t="shared" si="75"/>
        <v/>
      </c>
      <c r="DZ40" s="26" t="str">
        <f t="shared" si="75"/>
        <v/>
      </c>
      <c r="EA40" s="26" t="str">
        <f t="shared" si="75"/>
        <v/>
      </c>
      <c r="EB40" s="26" t="str">
        <f t="shared" si="75"/>
        <v/>
      </c>
      <c r="EC40" s="26" t="str">
        <f t="shared" si="75"/>
        <v/>
      </c>
      <c r="ED40" s="26" t="str">
        <f t="shared" si="75"/>
        <v/>
      </c>
      <c r="EE40" s="26" t="str">
        <f t="shared" si="76" ref="EE40:FI40">IF(AND(EE41="",EE42=""),"",SUM(EE41)-SUM(EE42))</f>
        <v/>
      </c>
      <c r="EF40" s="26" t="str">
        <f t="shared" si="76"/>
        <v/>
      </c>
      <c r="EG40" s="26" t="str">
        <f t="shared" si="76"/>
        <v/>
      </c>
      <c r="EH40" s="26" t="str">
        <f t="shared" si="76"/>
        <v/>
      </c>
      <c r="EI40" s="26" t="str">
        <f t="shared" si="76"/>
        <v/>
      </c>
      <c r="EJ40" s="26" t="str">
        <f t="shared" si="76"/>
        <v/>
      </c>
      <c r="EK40" s="26" t="str">
        <f t="shared" si="76"/>
        <v/>
      </c>
      <c r="EL40" s="26" t="str">
        <f t="shared" si="76"/>
        <v/>
      </c>
      <c r="EM40" s="26" t="str">
        <f t="shared" si="76"/>
        <v/>
      </c>
      <c r="EN40" s="26" t="str">
        <f t="shared" si="76"/>
        <v/>
      </c>
      <c r="EO40" s="26" t="str">
        <f t="shared" si="76"/>
        <v/>
      </c>
      <c r="EP40" s="26" t="str">
        <f t="shared" si="76"/>
        <v/>
      </c>
      <c r="EQ40" s="26" t="str">
        <f t="shared" si="76"/>
        <v/>
      </c>
      <c r="ER40" s="26" t="str">
        <f t="shared" si="76"/>
        <v/>
      </c>
      <c r="ES40" s="26" t="str">
        <f t="shared" si="76"/>
        <v/>
      </c>
      <c r="ET40" s="26" t="str">
        <f t="shared" si="76"/>
        <v/>
      </c>
      <c r="EU40" s="26" t="str">
        <f t="shared" si="76"/>
        <v/>
      </c>
      <c r="EV40" s="26" t="str">
        <f t="shared" si="76"/>
        <v/>
      </c>
      <c r="EW40" s="26" t="str">
        <f t="shared" si="76"/>
        <v/>
      </c>
      <c r="EX40" s="26" t="str">
        <f t="shared" si="76"/>
        <v/>
      </c>
      <c r="EY40" s="26" t="str">
        <f t="shared" si="76"/>
        <v/>
      </c>
      <c r="EZ40" s="26" t="str">
        <f t="shared" si="76"/>
        <v/>
      </c>
      <c r="FA40" s="26" t="str">
        <f t="shared" si="76"/>
        <v/>
      </c>
      <c r="FB40" s="26" t="str">
        <f t="shared" si="76"/>
        <v/>
      </c>
      <c r="FC40" s="26" t="str">
        <f t="shared" si="76"/>
        <v/>
      </c>
      <c r="FD40" s="26" t="str">
        <f t="shared" si="76"/>
        <v/>
      </c>
      <c r="FE40" s="26" t="str">
        <f t="shared" si="76"/>
        <v/>
      </c>
      <c r="FF40" s="26" t="str">
        <f t="shared" si="76"/>
        <v/>
      </c>
      <c r="FG40" s="26" t="str">
        <f t="shared" si="76"/>
        <v/>
      </c>
      <c r="FH40" s="26" t="str">
        <f t="shared" si="76"/>
        <v/>
      </c>
      <c r="FI40" s="26" t="str">
        <f t="shared" si="76"/>
        <v/>
      </c>
    </row>
    <row r="41" spans="1:165" s="8" customFormat="1" ht="15" customHeight="1">
      <c r="A41" s="8" t="str">
        <f t="shared" si="5"/>
        <v>BXSR_BP6_XDC</v>
      </c>
      <c r="B41" s="12" t="s">
        <v>39</v>
      </c>
      <c r="C41" s="13" t="s">
        <v>98</v>
      </c>
      <c r="D41" s="13" t="s">
        <v>99</v>
      </c>
      <c r="E41" s="14" t="str">
        <f>"BXSR_BP6_"&amp;C3</f>
        <v>BXSR_BP6_XDC</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s="8" customFormat="1" ht="15" customHeight="1">
      <c r="A42" s="8" t="str">
        <f t="shared" si="5"/>
        <v>BMSR_BP6_XDC</v>
      </c>
      <c r="B42" s="12" t="s">
        <v>42</v>
      </c>
      <c r="C42" s="13" t="s">
        <v>100</v>
      </c>
      <c r="D42" s="13" t="s">
        <v>101</v>
      </c>
      <c r="E42" s="14" t="str">
        <f>"BMSR_BP6_"&amp;C3</f>
        <v>BMSR_BP6_XDC</v>
      </c>
      <c r="F42" s="1">
        <v>0.3475</v>
      </c>
      <c r="G42" s="1">
        <v>0.3475</v>
      </c>
      <c r="H42" s="1">
        <v>0.3475</v>
      </c>
      <c r="I42" s="1">
        <v>0.3475</v>
      </c>
      <c r="J42" s="1">
        <v>1.39</v>
      </c>
      <c r="K42" s="1">
        <v>0.086875</v>
      </c>
      <c r="L42" s="1">
        <v>0.086875</v>
      </c>
      <c r="M42" s="1">
        <v>0.086875</v>
      </c>
      <c r="N42" s="1">
        <v>0.086875</v>
      </c>
      <c r="O42" s="1">
        <v>0.3475</v>
      </c>
      <c r="P42" s="1">
        <v>0.086875</v>
      </c>
      <c r="Q42" s="1">
        <v>0.086875</v>
      </c>
      <c r="R42" s="1">
        <v>0.086875</v>
      </c>
      <c r="S42" s="1">
        <v>0.086875</v>
      </c>
      <c r="T42" s="1">
        <v>0.3475</v>
      </c>
      <c r="U42" s="1">
        <v>0.086875</v>
      </c>
      <c r="V42" s="1">
        <v>0.086875</v>
      </c>
      <c r="W42" s="1">
        <v>0.086875</v>
      </c>
      <c r="X42" s="1">
        <v>0.086875</v>
      </c>
      <c r="Y42" s="1">
        <v>0.3475</v>
      </c>
      <c r="Z42" s="1">
        <v>0.086875</v>
      </c>
      <c r="AA42" s="1">
        <v>0.086875</v>
      </c>
      <c r="AB42" s="1">
        <v>0.086875</v>
      </c>
      <c r="AC42" s="1">
        <v>0.086875</v>
      </c>
      <c r="AD42" s="1">
        <v>0.3475</v>
      </c>
      <c r="AE42" s="1">
        <v>0.086875</v>
      </c>
      <c r="AF42" s="1">
        <v>0.086875</v>
      </c>
      <c r="AG42" s="1">
        <v>0.086875</v>
      </c>
      <c r="AH42" s="1">
        <v>0.086875</v>
      </c>
      <c r="AI42" s="1">
        <v>0.3475</v>
      </c>
      <c r="AJ42" s="1">
        <v>0.086875</v>
      </c>
      <c r="AK42" s="1">
        <v>0.086875</v>
      </c>
      <c r="AL42" s="1">
        <v>0.086875</v>
      </c>
      <c r="AM42" s="1">
        <v>0.086875</v>
      </c>
      <c r="AN42" s="1">
        <v>0.3475</v>
      </c>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s="8" customFormat="1" ht="15" customHeight="1">
      <c r="A43" s="8" t="str">
        <f t="shared" si="5"/>
        <v>BSTR_BP6_XDC</v>
      </c>
      <c r="B43" s="12" t="s">
        <v>102</v>
      </c>
      <c r="C43" s="13" t="s">
        <v>103</v>
      </c>
      <c r="D43" s="13" t="s">
        <v>104</v>
      </c>
      <c r="E43" s="14" t="str">
        <f>"BSTR_BP6_"&amp;C3</f>
        <v>BSTR_BP6_XDC</v>
      </c>
      <c r="F43" s="26">
        <v>-7.1034434862957996</v>
      </c>
      <c r="G43" s="26">
        <v>-6.2979421830345999</v>
      </c>
      <c r="H43" s="26">
        <v>-6.6392752155997998</v>
      </c>
      <c r="I43" s="26">
        <v>-8.0984593747754001</v>
      </c>
      <c r="J43" s="26">
        <v>-28.139120259705599</v>
      </c>
      <c r="K43" s="26">
        <v>-6.1181354259836498</v>
      </c>
      <c r="L43" s="26">
        <v>-9.7008185016812494</v>
      </c>
      <c r="M43" s="26">
        <v>-10.415960749081201</v>
      </c>
      <c r="N43" s="26">
        <v>-14.2746439688813</v>
      </c>
      <c r="O43" s="26">
        <v>-40.509558645627401</v>
      </c>
      <c r="P43" s="26">
        <v>-4.5142699092652503</v>
      </c>
      <c r="Q43" s="26">
        <v>-12.460289670097699</v>
      </c>
      <c r="R43" s="26">
        <v>-13.49840753835</v>
      </c>
      <c r="S43" s="26">
        <v>-23.300141261404001</v>
      </c>
      <c r="T43" s="26">
        <v>-53.773108379116898</v>
      </c>
      <c r="U43" s="26">
        <v>-12.1183820924687</v>
      </c>
      <c r="V43" s="26">
        <v>-10.533509101988599</v>
      </c>
      <c r="W43" s="26">
        <v>-14.2612176426539</v>
      </c>
      <c r="X43" s="26">
        <v>-9.5637306076546498</v>
      </c>
      <c r="Y43" s="26">
        <v>-46.476839444765801</v>
      </c>
      <c r="Z43" s="26">
        <v>-8.3006011687227392</v>
      </c>
      <c r="AA43" s="26">
        <v>-8.7550653190104608</v>
      </c>
      <c r="AB43" s="26">
        <v>-9.3438982333985106</v>
      </c>
      <c r="AC43" s="26">
        <v>-12.941713263129699</v>
      </c>
      <c r="AD43" s="26">
        <v>-39.341277984261403</v>
      </c>
      <c r="AE43" s="26">
        <v>-9.1877929487435406</v>
      </c>
      <c r="AF43" s="26">
        <v>-8.5098796554476301</v>
      </c>
      <c r="AG43" s="26">
        <v>-9.0159611390799608</v>
      </c>
      <c r="AH43" s="26">
        <v>-8.3458488279052006</v>
      </c>
      <c r="AI43" s="26">
        <v>-35.059482571176297</v>
      </c>
      <c r="AJ43" s="26">
        <v>-5.7580712693221496</v>
      </c>
      <c r="AK43" s="26">
        <v>-14.233997724668001</v>
      </c>
      <c r="AL43" s="26">
        <v>-10.8982124530544</v>
      </c>
      <c r="AM43" s="26">
        <v>-8.5172630027238405</v>
      </c>
      <c r="AN43" s="26">
        <v>-39.407544449768402</v>
      </c>
      <c r="AO43" s="26" t="str">
        <f>IF(AND(AO44="",AO45=""),"",SUM(AO44)-SUM(AO45))</f>
        <v/>
      </c>
      <c r="AP43" s="26" t="str">
        <f>IF(AND(AP44="",AP45=""),"",SUM(AP44)-SUM(AP45))</f>
        <v/>
      </c>
      <c r="AQ43" s="26" t="str">
        <f>IF(AND(AQ44="",AQ45=""),"",SUM(AQ44)-SUM(AQ45))</f>
        <v/>
      </c>
      <c r="AR43" s="26" t="str">
        <f>IF(AND(AR44="",AR45=""),"",SUM(AR44)-SUM(AR45))</f>
        <v/>
      </c>
      <c r="AS43" s="26" t="str">
        <f>IF(AND(AS44="",AS45=""),"",SUM(AS44)-SUM(AS45))</f>
        <v/>
      </c>
      <c r="AT43" s="26" t="str">
        <f>IF(AND(AT44="",AT45=""),"",SUM(AT44)-SUM(AT45))</f>
        <v/>
      </c>
      <c r="AU43" s="26" t="str">
        <f>IF(AND(AU44="",AU45=""),"",SUM(AU44)-SUM(AU45))</f>
        <v/>
      </c>
      <c r="AV43" s="26" t="str">
        <f>IF(AND(AV44="",AV45=""),"",SUM(AV44)-SUM(AV45))</f>
        <v/>
      </c>
      <c r="AW43" s="26" t="str">
        <f>IF(AND(AW44="",AW45=""),"",SUM(AW44)-SUM(AW45))</f>
        <v/>
      </c>
      <c r="AX43" s="26" t="str">
        <f>IF(AND(AX44="",AX45=""),"",SUM(AX44)-SUM(AX45))</f>
        <v/>
      </c>
      <c r="AY43" s="26" t="str">
        <f>IF(AND(AY44="",AY45=""),"",SUM(AY44)-SUM(AY45))</f>
        <v/>
      </c>
      <c r="AZ43" s="26" t="str">
        <f>IF(AND(AZ44="",AZ45=""),"",SUM(AZ44)-SUM(AZ45))</f>
        <v/>
      </c>
      <c r="BA43" s="26" t="str">
        <f>IF(AND(BA44="",BA45=""),"",SUM(BA44)-SUM(BA45))</f>
        <v/>
      </c>
      <c r="BB43" s="26" t="str">
        <f>IF(AND(BB44="",BB45=""),"",SUM(BB44)-SUM(BB45))</f>
        <v/>
      </c>
      <c r="BC43" s="26" t="str">
        <f>IF(AND(BC44="",BC45=""),"",SUM(BC44)-SUM(BC45))</f>
        <v/>
      </c>
      <c r="BD43" s="26" t="str">
        <f>IF(AND(BD44="",BD45=""),"",SUM(BD44)-SUM(BD45))</f>
        <v/>
      </c>
      <c r="BE43" s="26" t="str">
        <f>IF(AND(BE44="",BE45=""),"",SUM(BE44)-SUM(BE45))</f>
        <v/>
      </c>
      <c r="BF43" s="26" t="str">
        <f>IF(AND(BF44="",BF45=""),"",SUM(BF44)-SUM(BF45))</f>
        <v/>
      </c>
      <c r="BG43" s="26" t="str">
        <f>IF(AND(BG44="",BG45=""),"",SUM(BG44)-SUM(BG45))</f>
        <v/>
      </c>
      <c r="BH43" s="26" t="str">
        <f>IF(AND(BH44="",BH45=""),"",SUM(BH44)-SUM(BH45))</f>
        <v/>
      </c>
      <c r="BI43" s="26" t="str">
        <f>IF(AND(BI44="",BI45=""),"",SUM(BI44)-SUM(BI45))</f>
        <v/>
      </c>
      <c r="BJ43" s="26" t="str">
        <f>IF(AND(BJ44="",BJ45=""),"",SUM(BJ44)-SUM(BJ45))</f>
        <v/>
      </c>
      <c r="BK43" s="26" t="str">
        <f>IF(AND(BK44="",BK45=""),"",SUM(BK44)-SUM(BK45))</f>
        <v/>
      </c>
      <c r="BL43" s="26" t="str">
        <f>IF(AND(BL44="",BL45=""),"",SUM(BL44)-SUM(BL45))</f>
        <v/>
      </c>
      <c r="BM43" s="26" t="str">
        <f>IF(AND(BM44="",BM45=""),"",SUM(BM44)-SUM(BM45))</f>
        <v/>
      </c>
      <c r="BN43" s="26" t="str">
        <f>IF(AND(BN44="",BN45=""),"",SUM(BN44)-SUM(BN45))</f>
        <v/>
      </c>
      <c r="BO43" s="26" t="str">
        <f>IF(AND(BO44="",BO45=""),"",SUM(BO44)-SUM(BO45))</f>
        <v/>
      </c>
      <c r="BP43" s="26" t="str">
        <f>IF(AND(BP44="",BP45=""),"",SUM(BP44)-SUM(BP45))</f>
        <v/>
      </c>
      <c r="BQ43" s="26" t="str">
        <f>IF(AND(BQ44="",BQ45=""),"",SUM(BQ44)-SUM(BQ45))</f>
        <v/>
      </c>
      <c r="BR43" s="26" t="str">
        <f>IF(AND(BR44="",BR45=""),"",SUM(BR44)-SUM(BR45))</f>
        <v/>
      </c>
      <c r="BS43" s="26" t="str">
        <f t="shared" si="77" ref="BS43:ED43">IF(AND(BS44="",BS45=""),"",SUM(BS44)-SUM(BS45))</f>
        <v/>
      </c>
      <c r="BT43" s="26" t="str">
        <f t="shared" si="77"/>
        <v/>
      </c>
      <c r="BU43" s="26" t="str">
        <f t="shared" si="77"/>
        <v/>
      </c>
      <c r="BV43" s="26" t="str">
        <f t="shared" si="77"/>
        <v/>
      </c>
      <c r="BW43" s="26" t="str">
        <f t="shared" si="77"/>
        <v/>
      </c>
      <c r="BX43" s="26" t="str">
        <f t="shared" si="77"/>
        <v/>
      </c>
      <c r="BY43" s="26" t="str">
        <f t="shared" si="77"/>
        <v/>
      </c>
      <c r="BZ43" s="26" t="str">
        <f t="shared" si="77"/>
        <v/>
      </c>
      <c r="CA43" s="26" t="str">
        <f t="shared" si="77"/>
        <v/>
      </c>
      <c r="CB43" s="26" t="str">
        <f t="shared" si="77"/>
        <v/>
      </c>
      <c r="CC43" s="26" t="str">
        <f t="shared" si="77"/>
        <v/>
      </c>
      <c r="CD43" s="26" t="str">
        <f t="shared" si="77"/>
        <v/>
      </c>
      <c r="CE43" s="26" t="str">
        <f t="shared" si="77"/>
        <v/>
      </c>
      <c r="CF43" s="26" t="str">
        <f t="shared" si="77"/>
        <v/>
      </c>
      <c r="CG43" s="26" t="str">
        <f t="shared" si="77"/>
        <v/>
      </c>
      <c r="CH43" s="26" t="str">
        <f t="shared" si="77"/>
        <v/>
      </c>
      <c r="CI43" s="26" t="str">
        <f t="shared" si="77"/>
        <v/>
      </c>
      <c r="CJ43" s="26" t="str">
        <f t="shared" si="77"/>
        <v/>
      </c>
      <c r="CK43" s="26" t="str">
        <f t="shared" si="77"/>
        <v/>
      </c>
      <c r="CL43" s="26" t="str">
        <f t="shared" si="77"/>
        <v/>
      </c>
      <c r="CM43" s="26" t="str">
        <f t="shared" si="77"/>
        <v/>
      </c>
      <c r="CN43" s="26" t="str">
        <f t="shared" si="77"/>
        <v/>
      </c>
      <c r="CO43" s="26" t="str">
        <f t="shared" si="77"/>
        <v/>
      </c>
      <c r="CP43" s="26" t="str">
        <f t="shared" si="77"/>
        <v/>
      </c>
      <c r="CQ43" s="26" t="str">
        <f t="shared" si="77"/>
        <v/>
      </c>
      <c r="CR43" s="26" t="str">
        <f t="shared" si="77"/>
        <v/>
      </c>
      <c r="CS43" s="26" t="str">
        <f t="shared" si="77"/>
        <v/>
      </c>
      <c r="CT43" s="26" t="str">
        <f t="shared" si="77"/>
        <v/>
      </c>
      <c r="CU43" s="26" t="str">
        <f t="shared" si="77"/>
        <v/>
      </c>
      <c r="CV43" s="26" t="str">
        <f t="shared" si="77"/>
        <v/>
      </c>
      <c r="CW43" s="26" t="str">
        <f t="shared" si="77"/>
        <v/>
      </c>
      <c r="CX43" s="26" t="str">
        <f t="shared" si="77"/>
        <v/>
      </c>
      <c r="CY43" s="26" t="str">
        <f t="shared" si="77"/>
        <v/>
      </c>
      <c r="CZ43" s="26" t="str">
        <f t="shared" si="77"/>
        <v/>
      </c>
      <c r="DA43" s="26" t="str">
        <f t="shared" si="77"/>
        <v/>
      </c>
      <c r="DB43" s="26" t="str">
        <f t="shared" si="77"/>
        <v/>
      </c>
      <c r="DC43" s="26" t="str">
        <f t="shared" si="77"/>
        <v/>
      </c>
      <c r="DD43" s="26" t="str">
        <f t="shared" si="77"/>
        <v/>
      </c>
      <c r="DE43" s="26" t="str">
        <f t="shared" si="77"/>
        <v/>
      </c>
      <c r="DF43" s="26" t="str">
        <f t="shared" si="77"/>
        <v/>
      </c>
      <c r="DG43" s="26" t="str">
        <f t="shared" si="77"/>
        <v/>
      </c>
      <c r="DH43" s="26" t="str">
        <f t="shared" si="77"/>
        <v/>
      </c>
      <c r="DI43" s="26" t="str">
        <f t="shared" si="77"/>
        <v/>
      </c>
      <c r="DJ43" s="26" t="str">
        <f t="shared" si="77"/>
        <v/>
      </c>
      <c r="DK43" s="26" t="str">
        <f t="shared" si="77"/>
        <v/>
      </c>
      <c r="DL43" s="26" t="str">
        <f t="shared" si="77"/>
        <v/>
      </c>
      <c r="DM43" s="26" t="str">
        <f t="shared" si="77"/>
        <v/>
      </c>
      <c r="DN43" s="26" t="str">
        <f t="shared" si="77"/>
        <v/>
      </c>
      <c r="DO43" s="26" t="str">
        <f t="shared" si="77"/>
        <v/>
      </c>
      <c r="DP43" s="26" t="str">
        <f t="shared" si="77"/>
        <v/>
      </c>
      <c r="DQ43" s="26" t="str">
        <f t="shared" si="77"/>
        <v/>
      </c>
      <c r="DR43" s="26" t="str">
        <f t="shared" si="77"/>
        <v/>
      </c>
      <c r="DS43" s="26" t="str">
        <f t="shared" si="77"/>
        <v/>
      </c>
      <c r="DT43" s="26" t="str">
        <f t="shared" si="77"/>
        <v/>
      </c>
      <c r="DU43" s="26" t="str">
        <f t="shared" si="77"/>
        <v/>
      </c>
      <c r="DV43" s="26" t="str">
        <f t="shared" si="77"/>
        <v/>
      </c>
      <c r="DW43" s="26" t="str">
        <f t="shared" si="77"/>
        <v/>
      </c>
      <c r="DX43" s="26" t="str">
        <f t="shared" si="77"/>
        <v/>
      </c>
      <c r="DY43" s="26" t="str">
        <f t="shared" si="77"/>
        <v/>
      </c>
      <c r="DZ43" s="26" t="str">
        <f t="shared" si="77"/>
        <v/>
      </c>
      <c r="EA43" s="26" t="str">
        <f t="shared" si="77"/>
        <v/>
      </c>
      <c r="EB43" s="26" t="str">
        <f t="shared" si="77"/>
        <v/>
      </c>
      <c r="EC43" s="26" t="str">
        <f t="shared" si="77"/>
        <v/>
      </c>
      <c r="ED43" s="26" t="str">
        <f t="shared" si="77"/>
        <v/>
      </c>
      <c r="EE43" s="26" t="str">
        <f t="shared" si="78" ref="EE43:FI43">IF(AND(EE44="",EE45=""),"",SUM(EE44)-SUM(EE45))</f>
        <v/>
      </c>
      <c r="EF43" s="26" t="str">
        <f t="shared" si="78"/>
        <v/>
      </c>
      <c r="EG43" s="26" t="str">
        <f t="shared" si="78"/>
        <v/>
      </c>
      <c r="EH43" s="26" t="str">
        <f t="shared" si="78"/>
        <v/>
      </c>
      <c r="EI43" s="26" t="str">
        <f t="shared" si="78"/>
        <v/>
      </c>
      <c r="EJ43" s="26" t="str">
        <f t="shared" si="78"/>
        <v/>
      </c>
      <c r="EK43" s="26" t="str">
        <f t="shared" si="78"/>
        <v/>
      </c>
      <c r="EL43" s="26" t="str">
        <f t="shared" si="78"/>
        <v/>
      </c>
      <c r="EM43" s="26" t="str">
        <f t="shared" si="78"/>
        <v/>
      </c>
      <c r="EN43" s="26" t="str">
        <f t="shared" si="78"/>
        <v/>
      </c>
      <c r="EO43" s="26" t="str">
        <f t="shared" si="78"/>
        <v/>
      </c>
      <c r="EP43" s="26" t="str">
        <f t="shared" si="78"/>
        <v/>
      </c>
      <c r="EQ43" s="26" t="str">
        <f t="shared" si="78"/>
        <v/>
      </c>
      <c r="ER43" s="26" t="str">
        <f t="shared" si="78"/>
        <v/>
      </c>
      <c r="ES43" s="26" t="str">
        <f t="shared" si="78"/>
        <v/>
      </c>
      <c r="ET43" s="26" t="str">
        <f t="shared" si="78"/>
        <v/>
      </c>
      <c r="EU43" s="26" t="str">
        <f t="shared" si="78"/>
        <v/>
      </c>
      <c r="EV43" s="26" t="str">
        <f t="shared" si="78"/>
        <v/>
      </c>
      <c r="EW43" s="26" t="str">
        <f t="shared" si="78"/>
        <v/>
      </c>
      <c r="EX43" s="26" t="str">
        <f t="shared" si="78"/>
        <v/>
      </c>
      <c r="EY43" s="26" t="str">
        <f t="shared" si="78"/>
        <v/>
      </c>
      <c r="EZ43" s="26" t="str">
        <f t="shared" si="78"/>
        <v/>
      </c>
      <c r="FA43" s="26" t="str">
        <f t="shared" si="78"/>
        <v/>
      </c>
      <c r="FB43" s="26" t="str">
        <f t="shared" si="78"/>
        <v/>
      </c>
      <c r="FC43" s="26" t="str">
        <f t="shared" si="78"/>
        <v/>
      </c>
      <c r="FD43" s="26" t="str">
        <f t="shared" si="78"/>
        <v/>
      </c>
      <c r="FE43" s="26" t="str">
        <f t="shared" si="78"/>
        <v/>
      </c>
      <c r="FF43" s="26" t="str">
        <f t="shared" si="78"/>
        <v/>
      </c>
      <c r="FG43" s="26" t="str">
        <f t="shared" si="78"/>
        <v/>
      </c>
      <c r="FH43" s="26" t="str">
        <f t="shared" si="78"/>
        <v/>
      </c>
      <c r="FI43" s="26" t="str">
        <f t="shared" si="78"/>
        <v/>
      </c>
    </row>
    <row r="44" spans="1:165" s="8" customFormat="1" ht="15" customHeight="1">
      <c r="A44" s="8" t="str">
        <f t="shared" si="5"/>
        <v>BXSTR_BP6_XDC</v>
      </c>
      <c r="B44" s="12" t="s">
        <v>39</v>
      </c>
      <c r="C44" s="13" t="s">
        <v>105</v>
      </c>
      <c r="D44" s="13" t="s">
        <v>106</v>
      </c>
      <c r="E44" s="14" t="str">
        <f>"BXSTR_BP6_"&amp;C3</f>
        <v>BXSTR_BP6_XDC</v>
      </c>
      <c r="F44" s="26">
        <v>0.99375804687500002</v>
      </c>
      <c r="G44" s="26">
        <v>0.99375804687500002</v>
      </c>
      <c r="H44" s="26">
        <v>0.99375804687500002</v>
      </c>
      <c r="I44" s="26">
        <v>0.99375804687500002</v>
      </c>
      <c r="J44" s="26">
        <v>3.9750321875000001</v>
      </c>
      <c r="K44" s="26">
        <v>0.65265727953124997</v>
      </c>
      <c r="L44" s="26">
        <v>0.65265727953124997</v>
      </c>
      <c r="M44" s="26">
        <v>0.65265727953124997</v>
      </c>
      <c r="N44" s="26">
        <v>0.65265727953124997</v>
      </c>
      <c r="O44" s="26">
        <v>2.6106291181249999</v>
      </c>
      <c r="P44" s="26">
        <v>0.68355276703125001</v>
      </c>
      <c r="Q44" s="26">
        <v>0.68355276703125001</v>
      </c>
      <c r="R44" s="26">
        <v>0.68355276703125001</v>
      </c>
      <c r="S44" s="26">
        <v>0.68355276703125001</v>
      </c>
      <c r="T44" s="26">
        <v>2.734211068125</v>
      </c>
      <c r="U44" s="26">
        <v>0.82428793265625</v>
      </c>
      <c r="V44" s="26">
        <v>0.82428793265625</v>
      </c>
      <c r="W44" s="26">
        <v>0.82428793265625</v>
      </c>
      <c r="X44" s="26">
        <v>0.82428793265625</v>
      </c>
      <c r="Y44" s="26">
        <v>3.297151730625</v>
      </c>
      <c r="Z44" s="26">
        <v>0.77802190546116301</v>
      </c>
      <c r="AA44" s="26">
        <v>0.77802190546116301</v>
      </c>
      <c r="AB44" s="26">
        <v>0.77802190546116301</v>
      </c>
      <c r="AC44" s="26">
        <v>0.77802190546116301</v>
      </c>
      <c r="AD44" s="26">
        <v>3.1120876218446498</v>
      </c>
      <c r="AE44" s="26">
        <v>0.780970360049554</v>
      </c>
      <c r="AF44" s="26">
        <v>0.78011788004955396</v>
      </c>
      <c r="AG44" s="26">
        <v>0.78011788004955396</v>
      </c>
      <c r="AH44" s="26">
        <v>0.78011788004955396</v>
      </c>
      <c r="AI44" s="26">
        <v>3.1213240001982201</v>
      </c>
      <c r="AJ44" s="26">
        <v>0.81904095272232202</v>
      </c>
      <c r="AK44" s="26">
        <v>0.81904095272232202</v>
      </c>
      <c r="AL44" s="26">
        <v>0.81904095272232202</v>
      </c>
      <c r="AM44" s="26">
        <v>0.81904095272232202</v>
      </c>
      <c r="AN44" s="26">
        <v>3.2761638108892899</v>
      </c>
      <c r="AO44" s="26" t="str">
        <f>IF(AND(AO60="",AND(AO75="",AND(AO90="",AO105=""))),"",SUM(AO60,AO75,AO90,AO105))</f>
        <v/>
      </c>
      <c r="AP44" s="26" t="str">
        <f>IF(AND(AP60="",AND(AP75="",AND(AP90="",AP105=""))),"",SUM(AP60,AP75,AP90,AP105))</f>
        <v/>
      </c>
      <c r="AQ44" s="26" t="str">
        <f>IF(AND(AQ60="",AND(AQ75="",AND(AQ90="",AQ105=""))),"",SUM(AQ60,AQ75,AQ90,AQ105))</f>
        <v/>
      </c>
      <c r="AR44" s="26" t="str">
        <f>IF(AND(AR60="",AND(AR75="",AND(AR90="",AR105=""))),"",SUM(AR60,AR75,AR90,AR105))</f>
        <v/>
      </c>
      <c r="AS44" s="26" t="str">
        <f>IF(AND(AS60="",AND(AS75="",AND(AS90="",AS105=""))),"",SUM(AS60,AS75,AS90,AS105))</f>
        <v/>
      </c>
      <c r="AT44" s="26" t="str">
        <f>IF(AND(AT60="",AND(AT75="",AND(AT90="",AT105=""))),"",SUM(AT60,AT75,AT90,AT105))</f>
        <v/>
      </c>
      <c r="AU44" s="26" t="str">
        <f>IF(AND(AU60="",AND(AU75="",AND(AU90="",AU105=""))),"",SUM(AU60,AU75,AU90,AU105))</f>
        <v/>
      </c>
      <c r="AV44" s="26" t="str">
        <f>IF(AND(AV60="",AND(AV75="",AND(AV90="",AV105=""))),"",SUM(AV60,AV75,AV90,AV105))</f>
        <v/>
      </c>
      <c r="AW44" s="26" t="str">
        <f>IF(AND(AW60="",AND(AW75="",AND(AW90="",AW105=""))),"",SUM(AW60,AW75,AW90,AW105))</f>
        <v/>
      </c>
      <c r="AX44" s="26" t="str">
        <f>IF(AND(AX60="",AND(AX75="",AND(AX90="",AX105=""))),"",SUM(AX60,AX75,AX90,AX105))</f>
        <v/>
      </c>
      <c r="AY44" s="26" t="str">
        <f>IF(AND(AY60="",AND(AY75="",AND(AY90="",AY105=""))),"",SUM(AY60,AY75,AY90,AY105))</f>
        <v/>
      </c>
      <c r="AZ44" s="26" t="str">
        <f>IF(AND(AZ60="",AND(AZ75="",AND(AZ90="",AZ105=""))),"",SUM(AZ60,AZ75,AZ90,AZ105))</f>
        <v/>
      </c>
      <c r="BA44" s="26" t="str">
        <f>IF(AND(BA60="",AND(BA75="",AND(BA90="",BA105=""))),"",SUM(BA60,BA75,BA90,BA105))</f>
        <v/>
      </c>
      <c r="BB44" s="26" t="str">
        <f>IF(AND(BB60="",AND(BB75="",AND(BB90="",BB105=""))),"",SUM(BB60,BB75,BB90,BB105))</f>
        <v/>
      </c>
      <c r="BC44" s="26" t="str">
        <f>IF(AND(BC60="",AND(BC75="",AND(BC90="",BC105=""))),"",SUM(BC60,BC75,BC90,BC105))</f>
        <v/>
      </c>
      <c r="BD44" s="26" t="str">
        <f>IF(AND(BD60="",AND(BD75="",AND(BD90="",BD105=""))),"",SUM(BD60,BD75,BD90,BD105))</f>
        <v/>
      </c>
      <c r="BE44" s="26" t="str">
        <f>IF(AND(BE60="",AND(BE75="",AND(BE90="",BE105=""))),"",SUM(BE60,BE75,BE90,BE105))</f>
        <v/>
      </c>
      <c r="BF44" s="26" t="str">
        <f>IF(AND(BF60="",AND(BF75="",AND(BF90="",BF105=""))),"",SUM(BF60,BF75,BF90,BF105))</f>
        <v/>
      </c>
      <c r="BG44" s="26" t="str">
        <f>IF(AND(BG60="",AND(BG75="",AND(BG90="",BG105=""))),"",SUM(BG60,BG75,BG90,BG105))</f>
        <v/>
      </c>
      <c r="BH44" s="26" t="str">
        <f>IF(AND(BH60="",AND(BH75="",AND(BH90="",BH105=""))),"",SUM(BH60,BH75,BH90,BH105))</f>
        <v/>
      </c>
      <c r="BI44" s="26" t="str">
        <f>IF(AND(BI60="",AND(BI75="",AND(BI90="",BI105=""))),"",SUM(BI60,BI75,BI90,BI105))</f>
        <v/>
      </c>
      <c r="BJ44" s="26" t="str">
        <f>IF(AND(BJ60="",AND(BJ75="",AND(BJ90="",BJ105=""))),"",SUM(BJ60,BJ75,BJ90,BJ105))</f>
        <v/>
      </c>
      <c r="BK44" s="26" t="str">
        <f>IF(AND(BK60="",AND(BK75="",AND(BK90="",BK105=""))),"",SUM(BK60,BK75,BK90,BK105))</f>
        <v/>
      </c>
      <c r="BL44" s="26" t="str">
        <f>IF(AND(BL60="",AND(BL75="",AND(BL90="",BL105=""))),"",SUM(BL60,BL75,BL90,BL105))</f>
        <v/>
      </c>
      <c r="BM44" s="26" t="str">
        <f>IF(AND(BM60="",AND(BM75="",AND(BM90="",BM105=""))),"",SUM(BM60,BM75,BM90,BM105))</f>
        <v/>
      </c>
      <c r="BN44" s="26" t="str">
        <f>IF(AND(BN60="",AND(BN75="",AND(BN90="",BN105=""))),"",SUM(BN60,BN75,BN90,BN105))</f>
        <v/>
      </c>
      <c r="BO44" s="26" t="str">
        <f>IF(AND(BO60="",AND(BO75="",AND(BO90="",BO105=""))),"",SUM(BO60,BO75,BO90,BO105))</f>
        <v/>
      </c>
      <c r="BP44" s="26" t="str">
        <f>IF(AND(BP60="",AND(BP75="",AND(BP90="",BP105=""))),"",SUM(BP60,BP75,BP90,BP105))</f>
        <v/>
      </c>
      <c r="BQ44" s="26" t="str">
        <f>IF(AND(BQ60="",AND(BQ75="",AND(BQ90="",BQ105=""))),"",SUM(BQ60,BQ75,BQ90,BQ105))</f>
        <v/>
      </c>
      <c r="BR44" s="26" t="str">
        <f>IF(AND(BR60="",AND(BR75="",AND(BR90="",BR105=""))),"",SUM(BR60,BR75,BR90,BR105))</f>
        <v/>
      </c>
      <c r="BS44" s="26" t="str">
        <f t="shared" si="79" ref="BS44:ED44">IF(AND(BS60="",AND(BS75="",AND(BS90="",BS105=""))),"",SUM(BS60,BS75,BS90,BS105))</f>
        <v/>
      </c>
      <c r="BT44" s="26" t="str">
        <f t="shared" si="79"/>
        <v/>
      </c>
      <c r="BU44" s="26" t="str">
        <f t="shared" si="79"/>
        <v/>
      </c>
      <c r="BV44" s="26" t="str">
        <f t="shared" si="79"/>
        <v/>
      </c>
      <c r="BW44" s="26" t="str">
        <f t="shared" si="79"/>
        <v/>
      </c>
      <c r="BX44" s="26" t="str">
        <f t="shared" si="79"/>
        <v/>
      </c>
      <c r="BY44" s="26" t="str">
        <f t="shared" si="79"/>
        <v/>
      </c>
      <c r="BZ44" s="26" t="str">
        <f t="shared" si="79"/>
        <v/>
      </c>
      <c r="CA44" s="26" t="str">
        <f t="shared" si="79"/>
        <v/>
      </c>
      <c r="CB44" s="26" t="str">
        <f t="shared" si="79"/>
        <v/>
      </c>
      <c r="CC44" s="26" t="str">
        <f t="shared" si="79"/>
        <v/>
      </c>
      <c r="CD44" s="26" t="str">
        <f t="shared" si="79"/>
        <v/>
      </c>
      <c r="CE44" s="26" t="str">
        <f t="shared" si="79"/>
        <v/>
      </c>
      <c r="CF44" s="26" t="str">
        <f t="shared" si="79"/>
        <v/>
      </c>
      <c r="CG44" s="26" t="str">
        <f t="shared" si="79"/>
        <v/>
      </c>
      <c r="CH44" s="26" t="str">
        <f t="shared" si="79"/>
        <v/>
      </c>
      <c r="CI44" s="26" t="str">
        <f t="shared" si="79"/>
        <v/>
      </c>
      <c r="CJ44" s="26" t="str">
        <f t="shared" si="79"/>
        <v/>
      </c>
      <c r="CK44" s="26" t="str">
        <f t="shared" si="79"/>
        <v/>
      </c>
      <c r="CL44" s="26" t="str">
        <f t="shared" si="79"/>
        <v/>
      </c>
      <c r="CM44" s="26" t="str">
        <f t="shared" si="79"/>
        <v/>
      </c>
      <c r="CN44" s="26" t="str">
        <f t="shared" si="79"/>
        <v/>
      </c>
      <c r="CO44" s="26" t="str">
        <f t="shared" si="79"/>
        <v/>
      </c>
      <c r="CP44" s="26" t="str">
        <f t="shared" si="79"/>
        <v/>
      </c>
      <c r="CQ44" s="26" t="str">
        <f t="shared" si="79"/>
        <v/>
      </c>
      <c r="CR44" s="26" t="str">
        <f t="shared" si="79"/>
        <v/>
      </c>
      <c r="CS44" s="26" t="str">
        <f t="shared" si="79"/>
        <v/>
      </c>
      <c r="CT44" s="26" t="str">
        <f t="shared" si="79"/>
        <v/>
      </c>
      <c r="CU44" s="26" t="str">
        <f t="shared" si="79"/>
        <v/>
      </c>
      <c r="CV44" s="26" t="str">
        <f t="shared" si="79"/>
        <v/>
      </c>
      <c r="CW44" s="26" t="str">
        <f t="shared" si="79"/>
        <v/>
      </c>
      <c r="CX44" s="26" t="str">
        <f t="shared" si="79"/>
        <v/>
      </c>
      <c r="CY44" s="26" t="str">
        <f t="shared" si="79"/>
        <v/>
      </c>
      <c r="CZ44" s="26" t="str">
        <f t="shared" si="79"/>
        <v/>
      </c>
      <c r="DA44" s="26" t="str">
        <f t="shared" si="79"/>
        <v/>
      </c>
      <c r="DB44" s="26" t="str">
        <f t="shared" si="79"/>
        <v/>
      </c>
      <c r="DC44" s="26" t="str">
        <f t="shared" si="79"/>
        <v/>
      </c>
      <c r="DD44" s="26" t="str">
        <f t="shared" si="79"/>
        <v/>
      </c>
      <c r="DE44" s="26" t="str">
        <f t="shared" si="79"/>
        <v/>
      </c>
      <c r="DF44" s="26" t="str">
        <f t="shared" si="79"/>
        <v/>
      </c>
      <c r="DG44" s="26" t="str">
        <f t="shared" si="79"/>
        <v/>
      </c>
      <c r="DH44" s="26" t="str">
        <f t="shared" si="79"/>
        <v/>
      </c>
      <c r="DI44" s="26" t="str">
        <f t="shared" si="79"/>
        <v/>
      </c>
      <c r="DJ44" s="26" t="str">
        <f t="shared" si="79"/>
        <v/>
      </c>
      <c r="DK44" s="26" t="str">
        <f t="shared" si="79"/>
        <v/>
      </c>
      <c r="DL44" s="26" t="str">
        <f t="shared" si="79"/>
        <v/>
      </c>
      <c r="DM44" s="26" t="str">
        <f t="shared" si="79"/>
        <v/>
      </c>
      <c r="DN44" s="26" t="str">
        <f t="shared" si="79"/>
        <v/>
      </c>
      <c r="DO44" s="26" t="str">
        <f t="shared" si="79"/>
        <v/>
      </c>
      <c r="DP44" s="26" t="str">
        <f t="shared" si="79"/>
        <v/>
      </c>
      <c r="DQ44" s="26" t="str">
        <f t="shared" si="79"/>
        <v/>
      </c>
      <c r="DR44" s="26" t="str">
        <f t="shared" si="79"/>
        <v/>
      </c>
      <c r="DS44" s="26" t="str">
        <f t="shared" si="79"/>
        <v/>
      </c>
      <c r="DT44" s="26" t="str">
        <f t="shared" si="79"/>
        <v/>
      </c>
      <c r="DU44" s="26" t="str">
        <f t="shared" si="79"/>
        <v/>
      </c>
      <c r="DV44" s="26" t="str">
        <f t="shared" si="79"/>
        <v/>
      </c>
      <c r="DW44" s="26" t="str">
        <f t="shared" si="79"/>
        <v/>
      </c>
      <c r="DX44" s="26" t="str">
        <f t="shared" si="79"/>
        <v/>
      </c>
      <c r="DY44" s="26" t="str">
        <f t="shared" si="79"/>
        <v/>
      </c>
      <c r="DZ44" s="26" t="str">
        <f t="shared" si="79"/>
        <v/>
      </c>
      <c r="EA44" s="26" t="str">
        <f t="shared" si="79"/>
        <v/>
      </c>
      <c r="EB44" s="26" t="str">
        <f t="shared" si="79"/>
        <v/>
      </c>
      <c r="EC44" s="26" t="str">
        <f t="shared" si="79"/>
        <v/>
      </c>
      <c r="ED44" s="26" t="str">
        <f t="shared" si="79"/>
        <v/>
      </c>
      <c r="EE44" s="26" t="str">
        <f t="shared" si="80" ref="EE44:FI44">IF(AND(EE60="",AND(EE75="",AND(EE90="",EE105=""))),"",SUM(EE60,EE75,EE90,EE105))</f>
        <v/>
      </c>
      <c r="EF44" s="26" t="str">
        <f t="shared" si="80"/>
        <v/>
      </c>
      <c r="EG44" s="26" t="str">
        <f t="shared" si="80"/>
        <v/>
      </c>
      <c r="EH44" s="26" t="str">
        <f t="shared" si="80"/>
        <v/>
      </c>
      <c r="EI44" s="26" t="str">
        <f t="shared" si="80"/>
        <v/>
      </c>
      <c r="EJ44" s="26" t="str">
        <f t="shared" si="80"/>
        <v/>
      </c>
      <c r="EK44" s="26" t="str">
        <f t="shared" si="80"/>
        <v/>
      </c>
      <c r="EL44" s="26" t="str">
        <f t="shared" si="80"/>
        <v/>
      </c>
      <c r="EM44" s="26" t="str">
        <f t="shared" si="80"/>
        <v/>
      </c>
      <c r="EN44" s="26" t="str">
        <f t="shared" si="80"/>
        <v/>
      </c>
      <c r="EO44" s="26" t="str">
        <f t="shared" si="80"/>
        <v/>
      </c>
      <c r="EP44" s="26" t="str">
        <f t="shared" si="80"/>
        <v/>
      </c>
      <c r="EQ44" s="26" t="str">
        <f t="shared" si="80"/>
        <v/>
      </c>
      <c r="ER44" s="26" t="str">
        <f t="shared" si="80"/>
        <v/>
      </c>
      <c r="ES44" s="26" t="str">
        <f t="shared" si="80"/>
        <v/>
      </c>
      <c r="ET44" s="26" t="str">
        <f t="shared" si="80"/>
        <v/>
      </c>
      <c r="EU44" s="26" t="str">
        <f t="shared" si="80"/>
        <v/>
      </c>
      <c r="EV44" s="26" t="str">
        <f t="shared" si="80"/>
        <v/>
      </c>
      <c r="EW44" s="26" t="str">
        <f t="shared" si="80"/>
        <v/>
      </c>
      <c r="EX44" s="26" t="str">
        <f t="shared" si="80"/>
        <v/>
      </c>
      <c r="EY44" s="26" t="str">
        <f t="shared" si="80"/>
        <v/>
      </c>
      <c r="EZ44" s="26" t="str">
        <f t="shared" si="80"/>
        <v/>
      </c>
      <c r="FA44" s="26" t="str">
        <f t="shared" si="80"/>
        <v/>
      </c>
      <c r="FB44" s="26" t="str">
        <f t="shared" si="80"/>
        <v/>
      </c>
      <c r="FC44" s="26" t="str">
        <f t="shared" si="80"/>
        <v/>
      </c>
      <c r="FD44" s="26" t="str">
        <f t="shared" si="80"/>
        <v/>
      </c>
      <c r="FE44" s="26" t="str">
        <f t="shared" si="80"/>
        <v/>
      </c>
      <c r="FF44" s="26" t="str">
        <f t="shared" si="80"/>
        <v/>
      </c>
      <c r="FG44" s="26" t="str">
        <f t="shared" si="80"/>
        <v/>
      </c>
      <c r="FH44" s="26" t="str">
        <f t="shared" si="80"/>
        <v/>
      </c>
      <c r="FI44" s="26" t="str">
        <f t="shared" si="80"/>
        <v/>
      </c>
    </row>
    <row r="45" spans="1:165" s="8" customFormat="1" ht="15" customHeight="1">
      <c r="A45" s="8" t="str">
        <f t="shared" si="5"/>
        <v>BMSTR_BP6_XDC</v>
      </c>
      <c r="B45" s="12" t="s">
        <v>42</v>
      </c>
      <c r="C45" s="13" t="s">
        <v>107</v>
      </c>
      <c r="D45" s="13" t="s">
        <v>108</v>
      </c>
      <c r="E45" s="14" t="str">
        <f>"BMSTR_BP6_"&amp;C3</f>
        <v>BMSTR_BP6_XDC</v>
      </c>
      <c r="F45" s="26">
        <v>8.0972015331708</v>
      </c>
      <c r="G45" s="26">
        <v>7.2917002299096003</v>
      </c>
      <c r="H45" s="26">
        <v>7.6330332624748003</v>
      </c>
      <c r="I45" s="26">
        <v>9.0922174216503997</v>
      </c>
      <c r="J45" s="26">
        <v>32.114152447205598</v>
      </c>
      <c r="K45" s="26">
        <v>6.7707927055149</v>
      </c>
      <c r="L45" s="26">
        <v>10.3534757812125</v>
      </c>
      <c r="M45" s="26">
        <v>11.0686180286125</v>
      </c>
      <c r="N45" s="26">
        <v>14.927301248412499</v>
      </c>
      <c r="O45" s="26">
        <v>43.120187763752398</v>
      </c>
      <c r="P45" s="26">
        <v>5.1978226762965001</v>
      </c>
      <c r="Q45" s="26">
        <v>13.1438424371289</v>
      </c>
      <c r="R45" s="26">
        <v>14.181960305381301</v>
      </c>
      <c r="S45" s="26">
        <v>23.983694028435298</v>
      </c>
      <c r="T45" s="26">
        <v>56.507319447241898</v>
      </c>
      <c r="U45" s="26">
        <v>12.942670025124899</v>
      </c>
      <c r="V45" s="26">
        <v>11.3577970346449</v>
      </c>
      <c r="W45" s="26">
        <v>15.0855055753101</v>
      </c>
      <c r="X45" s="26">
        <v>10.388018540310901</v>
      </c>
      <c r="Y45" s="26">
        <v>49.773991175390798</v>
      </c>
      <c r="Z45" s="26">
        <v>9.0786230741839002</v>
      </c>
      <c r="AA45" s="26">
        <v>9.53308722447162</v>
      </c>
      <c r="AB45" s="26">
        <v>10.1219201388597</v>
      </c>
      <c r="AC45" s="26">
        <v>13.7197351685908</v>
      </c>
      <c r="AD45" s="26">
        <v>42.453365606105997</v>
      </c>
      <c r="AE45" s="26">
        <v>9.9687633087930898</v>
      </c>
      <c r="AF45" s="26">
        <v>9.2899975354971804</v>
      </c>
      <c r="AG45" s="26">
        <v>9.7960790191295199</v>
      </c>
      <c r="AH45" s="26">
        <v>9.1259667079547508</v>
      </c>
      <c r="AI45" s="26">
        <v>38.180806571374497</v>
      </c>
      <c r="AJ45" s="26">
        <v>6.5771122220444802</v>
      </c>
      <c r="AK45" s="26">
        <v>15.053038677390299</v>
      </c>
      <c r="AL45" s="26">
        <v>11.717253405776701</v>
      </c>
      <c r="AM45" s="26">
        <v>9.3363039554461604</v>
      </c>
      <c r="AN45" s="26">
        <v>42.683708260657703</v>
      </c>
      <c r="AO45" s="26" t="str">
        <f>IF(AND(AO61="",AND(AO76="",AND(AO91="",AO106=""))),"",SUM(AO61,AO76,AO91,AO106))</f>
        <v/>
      </c>
      <c r="AP45" s="26" t="str">
        <f>IF(AND(AP61="",AND(AP76="",AND(AP91="",AP106=""))),"",SUM(AP61,AP76,AP91,AP106))</f>
        <v/>
      </c>
      <c r="AQ45" s="26" t="str">
        <f>IF(AND(AQ61="",AND(AQ76="",AND(AQ91="",AQ106=""))),"",SUM(AQ61,AQ76,AQ91,AQ106))</f>
        <v/>
      </c>
      <c r="AR45" s="26" t="str">
        <f>IF(AND(AR61="",AND(AR76="",AND(AR91="",AR106=""))),"",SUM(AR61,AR76,AR91,AR106))</f>
        <v/>
      </c>
      <c r="AS45" s="26" t="str">
        <f>IF(AND(AS61="",AND(AS76="",AND(AS91="",AS106=""))),"",SUM(AS61,AS76,AS91,AS106))</f>
        <v/>
      </c>
      <c r="AT45" s="26" t="str">
        <f>IF(AND(AT61="",AND(AT76="",AND(AT91="",AT106=""))),"",SUM(AT61,AT76,AT91,AT106))</f>
        <v/>
      </c>
      <c r="AU45" s="26" t="str">
        <f>IF(AND(AU61="",AND(AU76="",AND(AU91="",AU106=""))),"",SUM(AU61,AU76,AU91,AU106))</f>
        <v/>
      </c>
      <c r="AV45" s="26" t="str">
        <f>IF(AND(AV61="",AND(AV76="",AND(AV91="",AV106=""))),"",SUM(AV61,AV76,AV91,AV106))</f>
        <v/>
      </c>
      <c r="AW45" s="26" t="str">
        <f>IF(AND(AW61="",AND(AW76="",AND(AW91="",AW106=""))),"",SUM(AW61,AW76,AW91,AW106))</f>
        <v/>
      </c>
      <c r="AX45" s="26" t="str">
        <f>IF(AND(AX61="",AND(AX76="",AND(AX91="",AX106=""))),"",SUM(AX61,AX76,AX91,AX106))</f>
        <v/>
      </c>
      <c r="AY45" s="26" t="str">
        <f>IF(AND(AY61="",AND(AY76="",AND(AY91="",AY106=""))),"",SUM(AY61,AY76,AY91,AY106))</f>
        <v/>
      </c>
      <c r="AZ45" s="26" t="str">
        <f>IF(AND(AZ61="",AND(AZ76="",AND(AZ91="",AZ106=""))),"",SUM(AZ61,AZ76,AZ91,AZ106))</f>
        <v/>
      </c>
      <c r="BA45" s="26" t="str">
        <f>IF(AND(BA61="",AND(BA76="",AND(BA91="",BA106=""))),"",SUM(BA61,BA76,BA91,BA106))</f>
        <v/>
      </c>
      <c r="BB45" s="26" t="str">
        <f>IF(AND(BB61="",AND(BB76="",AND(BB91="",BB106=""))),"",SUM(BB61,BB76,BB91,BB106))</f>
        <v/>
      </c>
      <c r="BC45" s="26" t="str">
        <f>IF(AND(BC61="",AND(BC76="",AND(BC91="",BC106=""))),"",SUM(BC61,BC76,BC91,BC106))</f>
        <v/>
      </c>
      <c r="BD45" s="26" t="str">
        <f>IF(AND(BD61="",AND(BD76="",AND(BD91="",BD106=""))),"",SUM(BD61,BD76,BD91,BD106))</f>
        <v/>
      </c>
      <c r="BE45" s="26" t="str">
        <f>IF(AND(BE61="",AND(BE76="",AND(BE91="",BE106=""))),"",SUM(BE61,BE76,BE91,BE106))</f>
        <v/>
      </c>
      <c r="BF45" s="26" t="str">
        <f>IF(AND(BF61="",AND(BF76="",AND(BF91="",BF106=""))),"",SUM(BF61,BF76,BF91,BF106))</f>
        <v/>
      </c>
      <c r="BG45" s="26" t="str">
        <f>IF(AND(BG61="",AND(BG76="",AND(BG91="",BG106=""))),"",SUM(BG61,BG76,BG91,BG106))</f>
        <v/>
      </c>
      <c r="BH45" s="26" t="str">
        <f>IF(AND(BH61="",AND(BH76="",AND(BH91="",BH106=""))),"",SUM(BH61,BH76,BH91,BH106))</f>
        <v/>
      </c>
      <c r="BI45" s="26" t="str">
        <f>IF(AND(BI61="",AND(BI76="",AND(BI91="",BI106=""))),"",SUM(BI61,BI76,BI91,BI106))</f>
        <v/>
      </c>
      <c r="BJ45" s="26" t="str">
        <f>IF(AND(BJ61="",AND(BJ76="",AND(BJ91="",BJ106=""))),"",SUM(BJ61,BJ76,BJ91,BJ106))</f>
        <v/>
      </c>
      <c r="BK45" s="26" t="str">
        <f>IF(AND(BK61="",AND(BK76="",AND(BK91="",BK106=""))),"",SUM(BK61,BK76,BK91,BK106))</f>
        <v/>
      </c>
      <c r="BL45" s="26" t="str">
        <f>IF(AND(BL61="",AND(BL76="",AND(BL91="",BL106=""))),"",SUM(BL61,BL76,BL91,BL106))</f>
        <v/>
      </c>
      <c r="BM45" s="26" t="str">
        <f>IF(AND(BM61="",AND(BM76="",AND(BM91="",BM106=""))),"",SUM(BM61,BM76,BM91,BM106))</f>
        <v/>
      </c>
      <c r="BN45" s="26" t="str">
        <f>IF(AND(BN61="",AND(BN76="",AND(BN91="",BN106=""))),"",SUM(BN61,BN76,BN91,BN106))</f>
        <v/>
      </c>
      <c r="BO45" s="26" t="str">
        <f>IF(AND(BO61="",AND(BO76="",AND(BO91="",BO106=""))),"",SUM(BO61,BO76,BO91,BO106))</f>
        <v/>
      </c>
      <c r="BP45" s="26" t="str">
        <f>IF(AND(BP61="",AND(BP76="",AND(BP91="",BP106=""))),"",SUM(BP61,BP76,BP91,BP106))</f>
        <v/>
      </c>
      <c r="BQ45" s="26" t="str">
        <f>IF(AND(BQ61="",AND(BQ76="",AND(BQ91="",BQ106=""))),"",SUM(BQ61,BQ76,BQ91,BQ106))</f>
        <v/>
      </c>
      <c r="BR45" s="26" t="str">
        <f>IF(AND(BR61="",AND(BR76="",AND(BR91="",BR106=""))),"",SUM(BR61,BR76,BR91,BR106))</f>
        <v/>
      </c>
      <c r="BS45" s="26" t="str">
        <f t="shared" si="81" ref="BS45:ED45">IF(AND(BS61="",AND(BS76="",AND(BS91="",BS106=""))),"",SUM(BS61,BS76,BS91,BS106))</f>
        <v/>
      </c>
      <c r="BT45" s="26" t="str">
        <f t="shared" si="81"/>
        <v/>
      </c>
      <c r="BU45" s="26" t="str">
        <f t="shared" si="81"/>
        <v/>
      </c>
      <c r="BV45" s="26" t="str">
        <f t="shared" si="81"/>
        <v/>
      </c>
      <c r="BW45" s="26" t="str">
        <f t="shared" si="81"/>
        <v/>
      </c>
      <c r="BX45" s="26" t="str">
        <f t="shared" si="81"/>
        <v/>
      </c>
      <c r="BY45" s="26" t="str">
        <f t="shared" si="81"/>
        <v/>
      </c>
      <c r="BZ45" s="26" t="str">
        <f t="shared" si="81"/>
        <v/>
      </c>
      <c r="CA45" s="26" t="str">
        <f t="shared" si="81"/>
        <v/>
      </c>
      <c r="CB45" s="26" t="str">
        <f t="shared" si="81"/>
        <v/>
      </c>
      <c r="CC45" s="26" t="str">
        <f t="shared" si="81"/>
        <v/>
      </c>
      <c r="CD45" s="26" t="str">
        <f t="shared" si="81"/>
        <v/>
      </c>
      <c r="CE45" s="26" t="str">
        <f t="shared" si="81"/>
        <v/>
      </c>
      <c r="CF45" s="26" t="str">
        <f t="shared" si="81"/>
        <v/>
      </c>
      <c r="CG45" s="26" t="str">
        <f t="shared" si="81"/>
        <v/>
      </c>
      <c r="CH45" s="26" t="str">
        <f t="shared" si="81"/>
        <v/>
      </c>
      <c r="CI45" s="26" t="str">
        <f t="shared" si="81"/>
        <v/>
      </c>
      <c r="CJ45" s="26" t="str">
        <f t="shared" si="81"/>
        <v/>
      </c>
      <c r="CK45" s="26" t="str">
        <f t="shared" si="81"/>
        <v/>
      </c>
      <c r="CL45" s="26" t="str">
        <f t="shared" si="81"/>
        <v/>
      </c>
      <c r="CM45" s="26" t="str">
        <f t="shared" si="81"/>
        <v/>
      </c>
      <c r="CN45" s="26" t="str">
        <f t="shared" si="81"/>
        <v/>
      </c>
      <c r="CO45" s="26" t="str">
        <f t="shared" si="81"/>
        <v/>
      </c>
      <c r="CP45" s="26" t="str">
        <f t="shared" si="81"/>
        <v/>
      </c>
      <c r="CQ45" s="26" t="str">
        <f t="shared" si="81"/>
        <v/>
      </c>
      <c r="CR45" s="26" t="str">
        <f t="shared" si="81"/>
        <v/>
      </c>
      <c r="CS45" s="26" t="str">
        <f t="shared" si="81"/>
        <v/>
      </c>
      <c r="CT45" s="26" t="str">
        <f t="shared" si="81"/>
        <v/>
      </c>
      <c r="CU45" s="26" t="str">
        <f t="shared" si="81"/>
        <v/>
      </c>
      <c r="CV45" s="26" t="str">
        <f t="shared" si="81"/>
        <v/>
      </c>
      <c r="CW45" s="26" t="str">
        <f t="shared" si="81"/>
        <v/>
      </c>
      <c r="CX45" s="26" t="str">
        <f t="shared" si="81"/>
        <v/>
      </c>
      <c r="CY45" s="26" t="str">
        <f t="shared" si="81"/>
        <v/>
      </c>
      <c r="CZ45" s="26" t="str">
        <f t="shared" si="81"/>
        <v/>
      </c>
      <c r="DA45" s="26" t="str">
        <f t="shared" si="81"/>
        <v/>
      </c>
      <c r="DB45" s="26" t="str">
        <f t="shared" si="81"/>
        <v/>
      </c>
      <c r="DC45" s="26" t="str">
        <f t="shared" si="81"/>
        <v/>
      </c>
      <c r="DD45" s="26" t="str">
        <f t="shared" si="81"/>
        <v/>
      </c>
      <c r="DE45" s="26" t="str">
        <f t="shared" si="81"/>
        <v/>
      </c>
      <c r="DF45" s="26" t="str">
        <f t="shared" si="81"/>
        <v/>
      </c>
      <c r="DG45" s="26" t="str">
        <f t="shared" si="81"/>
        <v/>
      </c>
      <c r="DH45" s="26" t="str">
        <f t="shared" si="81"/>
        <v/>
      </c>
      <c r="DI45" s="26" t="str">
        <f t="shared" si="81"/>
        <v/>
      </c>
      <c r="DJ45" s="26" t="str">
        <f t="shared" si="81"/>
        <v/>
      </c>
      <c r="DK45" s="26" t="str">
        <f t="shared" si="81"/>
        <v/>
      </c>
      <c r="DL45" s="26" t="str">
        <f t="shared" si="81"/>
        <v/>
      </c>
      <c r="DM45" s="26" t="str">
        <f t="shared" si="81"/>
        <v/>
      </c>
      <c r="DN45" s="26" t="str">
        <f t="shared" si="81"/>
        <v/>
      </c>
      <c r="DO45" s="26" t="str">
        <f t="shared" si="81"/>
        <v/>
      </c>
      <c r="DP45" s="26" t="str">
        <f t="shared" si="81"/>
        <v/>
      </c>
      <c r="DQ45" s="26" t="str">
        <f t="shared" si="81"/>
        <v/>
      </c>
      <c r="DR45" s="26" t="str">
        <f t="shared" si="81"/>
        <v/>
      </c>
      <c r="DS45" s="26" t="str">
        <f t="shared" si="81"/>
        <v/>
      </c>
      <c r="DT45" s="26" t="str">
        <f t="shared" si="81"/>
        <v/>
      </c>
      <c r="DU45" s="26" t="str">
        <f t="shared" si="81"/>
        <v/>
      </c>
      <c r="DV45" s="26" t="str">
        <f t="shared" si="81"/>
        <v/>
      </c>
      <c r="DW45" s="26" t="str">
        <f t="shared" si="81"/>
        <v/>
      </c>
      <c r="DX45" s="26" t="str">
        <f t="shared" si="81"/>
        <v/>
      </c>
      <c r="DY45" s="26" t="str">
        <f t="shared" si="81"/>
        <v/>
      </c>
      <c r="DZ45" s="26" t="str">
        <f t="shared" si="81"/>
        <v/>
      </c>
      <c r="EA45" s="26" t="str">
        <f t="shared" si="81"/>
        <v/>
      </c>
      <c r="EB45" s="26" t="str">
        <f t="shared" si="81"/>
        <v/>
      </c>
      <c r="EC45" s="26" t="str">
        <f t="shared" si="81"/>
        <v/>
      </c>
      <c r="ED45" s="26" t="str">
        <f t="shared" si="81"/>
        <v/>
      </c>
      <c r="EE45" s="26" t="str">
        <f t="shared" si="82" ref="EE45:FI45">IF(AND(EE61="",AND(EE76="",AND(EE91="",EE106=""))),"",SUM(EE61,EE76,EE91,EE106))</f>
        <v/>
      </c>
      <c r="EF45" s="26" t="str">
        <f t="shared" si="82"/>
        <v/>
      </c>
      <c r="EG45" s="26" t="str">
        <f t="shared" si="82"/>
        <v/>
      </c>
      <c r="EH45" s="26" t="str">
        <f t="shared" si="82"/>
        <v/>
      </c>
      <c r="EI45" s="26" t="str">
        <f t="shared" si="82"/>
        <v/>
      </c>
      <c r="EJ45" s="26" t="str">
        <f t="shared" si="82"/>
        <v/>
      </c>
      <c r="EK45" s="26" t="str">
        <f t="shared" si="82"/>
        <v/>
      </c>
      <c r="EL45" s="26" t="str">
        <f t="shared" si="82"/>
        <v/>
      </c>
      <c r="EM45" s="26" t="str">
        <f t="shared" si="82"/>
        <v/>
      </c>
      <c r="EN45" s="26" t="str">
        <f t="shared" si="82"/>
        <v/>
      </c>
      <c r="EO45" s="26" t="str">
        <f t="shared" si="82"/>
        <v/>
      </c>
      <c r="EP45" s="26" t="str">
        <f t="shared" si="82"/>
        <v/>
      </c>
      <c r="EQ45" s="26" t="str">
        <f t="shared" si="82"/>
        <v/>
      </c>
      <c r="ER45" s="26" t="str">
        <f t="shared" si="82"/>
        <v/>
      </c>
      <c r="ES45" s="26" t="str">
        <f t="shared" si="82"/>
        <v/>
      </c>
      <c r="ET45" s="26" t="str">
        <f t="shared" si="82"/>
        <v/>
      </c>
      <c r="EU45" s="26" t="str">
        <f t="shared" si="82"/>
        <v/>
      </c>
      <c r="EV45" s="26" t="str">
        <f t="shared" si="82"/>
        <v/>
      </c>
      <c r="EW45" s="26" t="str">
        <f t="shared" si="82"/>
        <v/>
      </c>
      <c r="EX45" s="26" t="str">
        <f t="shared" si="82"/>
        <v/>
      </c>
      <c r="EY45" s="26" t="str">
        <f t="shared" si="82"/>
        <v/>
      </c>
      <c r="EZ45" s="26" t="str">
        <f t="shared" si="82"/>
        <v/>
      </c>
      <c r="FA45" s="26" t="str">
        <f t="shared" si="82"/>
        <v/>
      </c>
      <c r="FB45" s="26" t="str">
        <f t="shared" si="82"/>
        <v/>
      </c>
      <c r="FC45" s="26" t="str">
        <f t="shared" si="82"/>
        <v/>
      </c>
      <c r="FD45" s="26" t="str">
        <f t="shared" si="82"/>
        <v/>
      </c>
      <c r="FE45" s="26" t="str">
        <f t="shared" si="82"/>
        <v/>
      </c>
      <c r="FF45" s="26" t="str">
        <f t="shared" si="82"/>
        <v/>
      </c>
      <c r="FG45" s="26" t="str">
        <f t="shared" si="82"/>
        <v/>
      </c>
      <c r="FH45" s="26" t="str">
        <f t="shared" si="82"/>
        <v/>
      </c>
      <c r="FI45" s="26" t="str">
        <f t="shared" si="82"/>
        <v/>
      </c>
    </row>
    <row r="46" spans="2:165" s="8" customFormat="1" ht="15" customHeight="1">
      <c r="B46" s="12" t="s">
        <v>109</v>
      </c>
      <c r="C46" s="17"/>
      <c r="D46" s="13" t="s">
        <v>78</v>
      </c>
      <c r="E46" s="14"/>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s="8" customFormat="1" ht="15" customHeight="1">
      <c r="A47" s="8" t="str">
        <f t="shared" si="5"/>
        <v>BSTRPA_BP6_XDC</v>
      </c>
      <c r="B47" s="12" t="s">
        <v>110</v>
      </c>
      <c r="C47" s="13" t="s">
        <v>111</v>
      </c>
      <c r="D47" s="13" t="s">
        <v>112</v>
      </c>
      <c r="E47" s="14" t="str">
        <f>"BSTRPA_BP6_"&amp;C3</f>
        <v>BSTRPA_BP6_XDC</v>
      </c>
      <c r="F47" s="26">
        <f>IF(AND(F48="",F49=""),"",SUM(F48)-SUM(F49))</f>
        <v>-2.5233799218749997</v>
      </c>
      <c r="G47" s="26">
        <f t="shared" si="83" ref="G47:BR47">IF(AND(G48="",G49=""),"",SUM(G48)-SUM(G49))</f>
        <v>-2.5233799218749997</v>
      </c>
      <c r="H47" s="26">
        <f t="shared" si="83"/>
        <v>-2.5233799218749997</v>
      </c>
      <c r="I47" s="26">
        <f t="shared" si="83"/>
        <v>-2.5233799218749997</v>
      </c>
      <c r="J47" s="26">
        <f t="shared" si="83"/>
        <v>-10.093519687499999</v>
      </c>
      <c r="K47" s="26">
        <f t="shared" si="83"/>
        <v>-2.5159142657812499</v>
      </c>
      <c r="L47" s="26">
        <f t="shared" si="83"/>
        <v>-2.5159142657812499</v>
      </c>
      <c r="M47" s="26">
        <f t="shared" si="83"/>
        <v>-2.5159142657812499</v>
      </c>
      <c r="N47" s="26">
        <f t="shared" si="83"/>
        <v>-2.5159142657812499</v>
      </c>
      <c r="O47" s="26">
        <f t="shared" si="83"/>
        <v>-10.063657063125</v>
      </c>
      <c r="P47" s="26">
        <f t="shared" si="83"/>
        <v>-2.2865435282812498</v>
      </c>
      <c r="Q47" s="26">
        <f t="shared" si="83"/>
        <v>-2.2865435282812498</v>
      </c>
      <c r="R47" s="26">
        <f t="shared" si="83"/>
        <v>-2.2865435282812498</v>
      </c>
      <c r="S47" s="26">
        <f t="shared" si="83"/>
        <v>-2.2865435282812498</v>
      </c>
      <c r="T47" s="26">
        <f t="shared" si="83"/>
        <v>-9.1461741131249994</v>
      </c>
      <c r="U47" s="26">
        <f t="shared" si="83"/>
        <v>-3.5134774439062499</v>
      </c>
      <c r="V47" s="26">
        <f t="shared" si="83"/>
        <v>-3.5134774439062499</v>
      </c>
      <c r="W47" s="26">
        <f t="shared" si="83"/>
        <v>-3.5134774439062499</v>
      </c>
      <c r="X47" s="26">
        <f t="shared" si="83"/>
        <v>-3.5134774439062499</v>
      </c>
      <c r="Y47" s="26">
        <f t="shared" si="83"/>
        <v>-14.053909775625</v>
      </c>
      <c r="Z47" s="26">
        <v>-3.13184963665047</v>
      </c>
      <c r="AA47" s="26">
        <v>-3.13184963665047</v>
      </c>
      <c r="AB47" s="26">
        <v>-3.13184963665047</v>
      </c>
      <c r="AC47" s="26">
        <v>-3.13184963665047</v>
      </c>
      <c r="AD47" s="26">
        <v>-12.5273985466018</v>
      </c>
      <c r="AE47" s="26">
        <f t="shared" si="83"/>
        <v>-2.9772902029459862</v>
      </c>
      <c r="AF47" s="26">
        <f t="shared" si="83"/>
        <v>-2.9772902029459862</v>
      </c>
      <c r="AG47" s="26">
        <f t="shared" si="83"/>
        <v>-2.9772902029459862</v>
      </c>
      <c r="AH47" s="26">
        <f t="shared" si="83"/>
        <v>-2.9772902029459862</v>
      </c>
      <c r="AI47" s="26">
        <f t="shared" si="83"/>
        <v>-11.909160811783979</v>
      </c>
      <c r="AJ47" s="26">
        <f t="shared" si="83"/>
        <v>-3.2075390945008979</v>
      </c>
      <c r="AK47" s="26">
        <f t="shared" si="83"/>
        <v>-3.2075390945008979</v>
      </c>
      <c r="AL47" s="26">
        <f t="shared" si="83"/>
        <v>-3.2075390945008979</v>
      </c>
      <c r="AM47" s="26">
        <f t="shared" si="83"/>
        <v>-3.2075390945008979</v>
      </c>
      <c r="AN47" s="26">
        <f t="shared" si="83"/>
        <v>-12.830156378003609</v>
      </c>
      <c r="AO47" s="26" t="str">
        <f t="shared" si="83"/>
        <v/>
      </c>
      <c r="AP47" s="26" t="str">
        <f t="shared" si="83"/>
        <v/>
      </c>
      <c r="AQ47" s="26" t="str">
        <f t="shared" si="83"/>
        <v/>
      </c>
      <c r="AR47" s="26" t="str">
        <f t="shared" si="83"/>
        <v/>
      </c>
      <c r="AS47" s="26" t="str">
        <f t="shared" si="83"/>
        <v/>
      </c>
      <c r="AT47" s="26" t="str">
        <f t="shared" si="83"/>
        <v/>
      </c>
      <c r="AU47" s="26" t="str">
        <f t="shared" si="83"/>
        <v/>
      </c>
      <c r="AV47" s="26" t="str">
        <f t="shared" si="83"/>
        <v/>
      </c>
      <c r="AW47" s="26" t="str">
        <f t="shared" si="83"/>
        <v/>
      </c>
      <c r="AX47" s="26" t="str">
        <f t="shared" si="83"/>
        <v/>
      </c>
      <c r="AY47" s="26" t="str">
        <f t="shared" si="83"/>
        <v/>
      </c>
      <c r="AZ47" s="26" t="str">
        <f t="shared" si="83"/>
        <v/>
      </c>
      <c r="BA47" s="26" t="str">
        <f t="shared" si="83"/>
        <v/>
      </c>
      <c r="BB47" s="26" t="str">
        <f t="shared" si="83"/>
        <v/>
      </c>
      <c r="BC47" s="26" t="str">
        <f t="shared" si="83"/>
        <v/>
      </c>
      <c r="BD47" s="26" t="str">
        <f t="shared" si="83"/>
        <v/>
      </c>
      <c r="BE47" s="26" t="str">
        <f t="shared" si="83"/>
        <v/>
      </c>
      <c r="BF47" s="26" t="str">
        <f t="shared" si="83"/>
        <v/>
      </c>
      <c r="BG47" s="26" t="str">
        <f t="shared" si="83"/>
        <v/>
      </c>
      <c r="BH47" s="26" t="str">
        <f t="shared" si="83"/>
        <v/>
      </c>
      <c r="BI47" s="26" t="str">
        <f t="shared" si="83"/>
        <v/>
      </c>
      <c r="BJ47" s="26" t="str">
        <f t="shared" si="83"/>
        <v/>
      </c>
      <c r="BK47" s="26" t="str">
        <f t="shared" si="83"/>
        <v/>
      </c>
      <c r="BL47" s="26" t="str">
        <f t="shared" si="83"/>
        <v/>
      </c>
      <c r="BM47" s="26" t="str">
        <f t="shared" si="83"/>
        <v/>
      </c>
      <c r="BN47" s="26" t="str">
        <f t="shared" si="83"/>
        <v/>
      </c>
      <c r="BO47" s="26" t="str">
        <f t="shared" si="83"/>
        <v/>
      </c>
      <c r="BP47" s="26" t="str">
        <f t="shared" si="83"/>
        <v/>
      </c>
      <c r="BQ47" s="26" t="str">
        <f t="shared" si="83"/>
        <v/>
      </c>
      <c r="BR47" s="26" t="str">
        <f t="shared" si="83"/>
        <v/>
      </c>
      <c r="BS47" s="26" t="str">
        <f t="shared" si="84" ref="BS47:ED47">IF(AND(BS48="",BS49=""),"",SUM(BS48)-SUM(BS49))</f>
        <v/>
      </c>
      <c r="BT47" s="26" t="str">
        <f t="shared" si="84"/>
        <v/>
      </c>
      <c r="BU47" s="26" t="str">
        <f t="shared" si="84"/>
        <v/>
      </c>
      <c r="BV47" s="26" t="str">
        <f t="shared" si="84"/>
        <v/>
      </c>
      <c r="BW47" s="26" t="str">
        <f t="shared" si="84"/>
        <v/>
      </c>
      <c r="BX47" s="26" t="str">
        <f t="shared" si="84"/>
        <v/>
      </c>
      <c r="BY47" s="26" t="str">
        <f t="shared" si="84"/>
        <v/>
      </c>
      <c r="BZ47" s="26" t="str">
        <f t="shared" si="84"/>
        <v/>
      </c>
      <c r="CA47" s="26" t="str">
        <f t="shared" si="84"/>
        <v/>
      </c>
      <c r="CB47" s="26" t="str">
        <f t="shared" si="84"/>
        <v/>
      </c>
      <c r="CC47" s="26" t="str">
        <f t="shared" si="84"/>
        <v/>
      </c>
      <c r="CD47" s="26" t="str">
        <f t="shared" si="84"/>
        <v/>
      </c>
      <c r="CE47" s="26" t="str">
        <f t="shared" si="84"/>
        <v/>
      </c>
      <c r="CF47" s="26" t="str">
        <f t="shared" si="84"/>
        <v/>
      </c>
      <c r="CG47" s="26" t="str">
        <f t="shared" si="84"/>
        <v/>
      </c>
      <c r="CH47" s="26" t="str">
        <f t="shared" si="84"/>
        <v/>
      </c>
      <c r="CI47" s="26" t="str">
        <f t="shared" si="84"/>
        <v/>
      </c>
      <c r="CJ47" s="26" t="str">
        <f t="shared" si="84"/>
        <v/>
      </c>
      <c r="CK47" s="26" t="str">
        <f t="shared" si="84"/>
        <v/>
      </c>
      <c r="CL47" s="26" t="str">
        <f t="shared" si="84"/>
        <v/>
      </c>
      <c r="CM47" s="26" t="str">
        <f t="shared" si="84"/>
        <v/>
      </c>
      <c r="CN47" s="26" t="str">
        <f t="shared" si="84"/>
        <v/>
      </c>
      <c r="CO47" s="26" t="str">
        <f t="shared" si="84"/>
        <v/>
      </c>
      <c r="CP47" s="26" t="str">
        <f t="shared" si="84"/>
        <v/>
      </c>
      <c r="CQ47" s="26" t="str">
        <f t="shared" si="84"/>
        <v/>
      </c>
      <c r="CR47" s="26" t="str">
        <f t="shared" si="84"/>
        <v/>
      </c>
      <c r="CS47" s="26" t="str">
        <f t="shared" si="84"/>
        <v/>
      </c>
      <c r="CT47" s="26" t="str">
        <f t="shared" si="84"/>
        <v/>
      </c>
      <c r="CU47" s="26" t="str">
        <f t="shared" si="84"/>
        <v/>
      </c>
      <c r="CV47" s="26" t="str">
        <f t="shared" si="84"/>
        <v/>
      </c>
      <c r="CW47" s="26" t="str">
        <f t="shared" si="84"/>
        <v/>
      </c>
      <c r="CX47" s="26" t="str">
        <f t="shared" si="84"/>
        <v/>
      </c>
      <c r="CY47" s="26" t="str">
        <f t="shared" si="84"/>
        <v/>
      </c>
      <c r="CZ47" s="26" t="str">
        <f t="shared" si="84"/>
        <v/>
      </c>
      <c r="DA47" s="26" t="str">
        <f t="shared" si="84"/>
        <v/>
      </c>
      <c r="DB47" s="26" t="str">
        <f t="shared" si="84"/>
        <v/>
      </c>
      <c r="DC47" s="26" t="str">
        <f t="shared" si="84"/>
        <v/>
      </c>
      <c r="DD47" s="26" t="str">
        <f t="shared" si="84"/>
        <v/>
      </c>
      <c r="DE47" s="26" t="str">
        <f t="shared" si="84"/>
        <v/>
      </c>
      <c r="DF47" s="26" t="str">
        <f t="shared" si="84"/>
        <v/>
      </c>
      <c r="DG47" s="26" t="str">
        <f t="shared" si="84"/>
        <v/>
      </c>
      <c r="DH47" s="26" t="str">
        <f t="shared" si="84"/>
        <v/>
      </c>
      <c r="DI47" s="26" t="str">
        <f t="shared" si="84"/>
        <v/>
      </c>
      <c r="DJ47" s="26" t="str">
        <f t="shared" si="84"/>
        <v/>
      </c>
      <c r="DK47" s="26" t="str">
        <f t="shared" si="84"/>
        <v/>
      </c>
      <c r="DL47" s="26" t="str">
        <f t="shared" si="84"/>
        <v/>
      </c>
      <c r="DM47" s="26" t="str">
        <f t="shared" si="84"/>
        <v/>
      </c>
      <c r="DN47" s="26" t="str">
        <f t="shared" si="84"/>
        <v/>
      </c>
      <c r="DO47" s="26" t="str">
        <f t="shared" si="84"/>
        <v/>
      </c>
      <c r="DP47" s="26" t="str">
        <f t="shared" si="84"/>
        <v/>
      </c>
      <c r="DQ47" s="26" t="str">
        <f t="shared" si="84"/>
        <v/>
      </c>
      <c r="DR47" s="26" t="str">
        <f t="shared" si="84"/>
        <v/>
      </c>
      <c r="DS47" s="26" t="str">
        <f t="shared" si="84"/>
        <v/>
      </c>
      <c r="DT47" s="26" t="str">
        <f t="shared" si="84"/>
        <v/>
      </c>
      <c r="DU47" s="26" t="str">
        <f t="shared" si="84"/>
        <v/>
      </c>
      <c r="DV47" s="26" t="str">
        <f t="shared" si="84"/>
        <v/>
      </c>
      <c r="DW47" s="26" t="str">
        <f t="shared" si="84"/>
        <v/>
      </c>
      <c r="DX47" s="26" t="str">
        <f t="shared" si="84"/>
        <v/>
      </c>
      <c r="DY47" s="26" t="str">
        <f t="shared" si="84"/>
        <v/>
      </c>
      <c r="DZ47" s="26" t="str">
        <f t="shared" si="84"/>
        <v/>
      </c>
      <c r="EA47" s="26" t="str">
        <f t="shared" si="84"/>
        <v/>
      </c>
      <c r="EB47" s="26" t="str">
        <f t="shared" si="84"/>
        <v/>
      </c>
      <c r="EC47" s="26" t="str">
        <f t="shared" si="84"/>
        <v/>
      </c>
      <c r="ED47" s="26" t="str">
        <f t="shared" si="84"/>
        <v/>
      </c>
      <c r="EE47" s="26" t="str">
        <f t="shared" si="85" ref="EE47:FI47">IF(AND(EE48="",EE49=""),"",SUM(EE48)-SUM(EE49))</f>
        <v/>
      </c>
      <c r="EF47" s="26" t="str">
        <f t="shared" si="85"/>
        <v/>
      </c>
      <c r="EG47" s="26" t="str">
        <f t="shared" si="85"/>
        <v/>
      </c>
      <c r="EH47" s="26" t="str">
        <f t="shared" si="85"/>
        <v/>
      </c>
      <c r="EI47" s="26" t="str">
        <f t="shared" si="85"/>
        <v/>
      </c>
      <c r="EJ47" s="26" t="str">
        <f t="shared" si="85"/>
        <v/>
      </c>
      <c r="EK47" s="26" t="str">
        <f t="shared" si="85"/>
        <v/>
      </c>
      <c r="EL47" s="26" t="str">
        <f t="shared" si="85"/>
        <v/>
      </c>
      <c r="EM47" s="26" t="str">
        <f t="shared" si="85"/>
        <v/>
      </c>
      <c r="EN47" s="26" t="str">
        <f t="shared" si="85"/>
        <v/>
      </c>
      <c r="EO47" s="26" t="str">
        <f t="shared" si="85"/>
        <v/>
      </c>
      <c r="EP47" s="26" t="str">
        <f t="shared" si="85"/>
        <v/>
      </c>
      <c r="EQ47" s="26" t="str">
        <f t="shared" si="85"/>
        <v/>
      </c>
      <c r="ER47" s="26" t="str">
        <f t="shared" si="85"/>
        <v/>
      </c>
      <c r="ES47" s="26" t="str">
        <f t="shared" si="85"/>
        <v/>
      </c>
      <c r="ET47" s="26" t="str">
        <f t="shared" si="85"/>
        <v/>
      </c>
      <c r="EU47" s="26" t="str">
        <f t="shared" si="85"/>
        <v/>
      </c>
      <c r="EV47" s="26" t="str">
        <f t="shared" si="85"/>
        <v/>
      </c>
      <c r="EW47" s="26" t="str">
        <f t="shared" si="85"/>
        <v/>
      </c>
      <c r="EX47" s="26" t="str">
        <f t="shared" si="85"/>
        <v/>
      </c>
      <c r="EY47" s="26" t="str">
        <f t="shared" si="85"/>
        <v/>
      </c>
      <c r="EZ47" s="26" t="str">
        <f t="shared" si="85"/>
        <v/>
      </c>
      <c r="FA47" s="26" t="str">
        <f t="shared" si="85"/>
        <v/>
      </c>
      <c r="FB47" s="26" t="str">
        <f t="shared" si="85"/>
        <v/>
      </c>
      <c r="FC47" s="26" t="str">
        <f t="shared" si="85"/>
        <v/>
      </c>
      <c r="FD47" s="26" t="str">
        <f t="shared" si="85"/>
        <v/>
      </c>
      <c r="FE47" s="26" t="str">
        <f t="shared" si="85"/>
        <v/>
      </c>
      <c r="FF47" s="26" t="str">
        <f t="shared" si="85"/>
        <v/>
      </c>
      <c r="FG47" s="26" t="str">
        <f t="shared" si="85"/>
        <v/>
      </c>
      <c r="FH47" s="26" t="str">
        <f t="shared" si="85"/>
        <v/>
      </c>
      <c r="FI47" s="26" t="str">
        <f t="shared" si="85"/>
        <v/>
      </c>
    </row>
    <row r="48" spans="1:165" s="8" customFormat="1" ht="15" customHeight="1">
      <c r="A48" s="8" t="str">
        <f t="shared" si="5"/>
        <v>BXSTRPA_BP6_XDC</v>
      </c>
      <c r="B48" s="12" t="s">
        <v>113</v>
      </c>
      <c r="C48" s="13" t="s">
        <v>114</v>
      </c>
      <c r="D48" s="13" t="s">
        <v>115</v>
      </c>
      <c r="E48" s="14" t="str">
        <f>"BXSTRPA_BP6_"&amp;C3</f>
        <v>BXSTRPA_BP6_XDC</v>
      </c>
      <c r="F48" s="26">
        <f>IF(AND(F63="",AND(F78="",F93="")),"",SUM(F63,F78,F93))</f>
        <v>0.28037554687499999</v>
      </c>
      <c r="G48" s="26">
        <f t="shared" si="86" ref="G48:BR48">IF(AND(G63="",AND(G78="",G93="")),"",SUM(G63,G78,G93))</f>
        <v>0.28037554687499999</v>
      </c>
      <c r="H48" s="26">
        <f t="shared" si="86"/>
        <v>0.28037554687499999</v>
      </c>
      <c r="I48" s="26">
        <f t="shared" si="86"/>
        <v>0.28037554687499999</v>
      </c>
      <c r="J48" s="26">
        <f t="shared" si="86"/>
        <v>1.1215021875</v>
      </c>
      <c r="K48" s="26">
        <f t="shared" si="86"/>
        <v>0.27954602953125002</v>
      </c>
      <c r="L48" s="26">
        <f t="shared" si="86"/>
        <v>0.27954602953125002</v>
      </c>
      <c r="M48" s="26">
        <f t="shared" si="86"/>
        <v>0.27954602953125002</v>
      </c>
      <c r="N48" s="26">
        <f t="shared" si="86"/>
        <v>0.27954602953125002</v>
      </c>
      <c r="O48" s="26">
        <f t="shared" si="86"/>
        <v>1.1181841181250001</v>
      </c>
      <c r="P48" s="26">
        <f t="shared" si="86"/>
        <v>0.25406039203125003</v>
      </c>
      <c r="Q48" s="26">
        <f t="shared" si="86"/>
        <v>0.25406039203125003</v>
      </c>
      <c r="R48" s="26">
        <f t="shared" si="86"/>
        <v>0.25406039203125003</v>
      </c>
      <c r="S48" s="26">
        <f t="shared" si="86"/>
        <v>0.25406039203125003</v>
      </c>
      <c r="T48" s="26">
        <f t="shared" si="86"/>
        <v>1.0162415681250001</v>
      </c>
      <c r="U48" s="26">
        <f t="shared" si="86"/>
        <v>0.39038638265624998</v>
      </c>
      <c r="V48" s="26">
        <f t="shared" si="86"/>
        <v>0.39038638265624998</v>
      </c>
      <c r="W48" s="26">
        <f t="shared" si="86"/>
        <v>0.39038638265624998</v>
      </c>
      <c r="X48" s="26">
        <f t="shared" si="86"/>
        <v>0.39038638265624998</v>
      </c>
      <c r="Y48" s="26">
        <f t="shared" si="86"/>
        <v>1.5615455306249999</v>
      </c>
      <c r="Z48" s="26">
        <v>0.34798329296116298</v>
      </c>
      <c r="AA48" s="26">
        <v>0.34798329296116298</v>
      </c>
      <c r="AB48" s="26">
        <v>0.34798329296116298</v>
      </c>
      <c r="AC48" s="26">
        <v>0.34798329296116298</v>
      </c>
      <c r="AD48" s="26">
        <v>1.3919331718446499</v>
      </c>
      <c r="AE48" s="26">
        <f t="shared" si="86"/>
        <v>0.33081002254955399</v>
      </c>
      <c r="AF48" s="26">
        <f t="shared" si="86"/>
        <v>0.33081002254955399</v>
      </c>
      <c r="AG48" s="26">
        <f t="shared" si="86"/>
        <v>0.33081002254955399</v>
      </c>
      <c r="AH48" s="26">
        <f t="shared" si="86"/>
        <v>0.33081002254955399</v>
      </c>
      <c r="AI48" s="26">
        <f t="shared" si="86"/>
        <v>1.32324009019822</v>
      </c>
      <c r="AJ48" s="26">
        <f t="shared" si="86"/>
        <v>0.35639323272232198</v>
      </c>
      <c r="AK48" s="26">
        <f t="shared" si="86"/>
        <v>0.35639323272232198</v>
      </c>
      <c r="AL48" s="26">
        <f t="shared" si="86"/>
        <v>0.35639323272232198</v>
      </c>
      <c r="AM48" s="26">
        <f t="shared" si="86"/>
        <v>0.35639323272232198</v>
      </c>
      <c r="AN48" s="26">
        <f t="shared" si="86"/>
        <v>1.4255729308892899</v>
      </c>
      <c r="AO48" s="26" t="str">
        <f t="shared" si="86"/>
        <v/>
      </c>
      <c r="AP48" s="26" t="str">
        <f t="shared" si="86"/>
        <v/>
      </c>
      <c r="AQ48" s="26" t="str">
        <f t="shared" si="86"/>
        <v/>
      </c>
      <c r="AR48" s="26" t="str">
        <f t="shared" si="86"/>
        <v/>
      </c>
      <c r="AS48" s="26" t="str">
        <f t="shared" si="86"/>
        <v/>
      </c>
      <c r="AT48" s="26" t="str">
        <f t="shared" si="86"/>
        <v/>
      </c>
      <c r="AU48" s="26" t="str">
        <f t="shared" si="86"/>
        <v/>
      </c>
      <c r="AV48" s="26" t="str">
        <f t="shared" si="86"/>
        <v/>
      </c>
      <c r="AW48" s="26" t="str">
        <f t="shared" si="86"/>
        <v/>
      </c>
      <c r="AX48" s="26" t="str">
        <f t="shared" si="86"/>
        <v/>
      </c>
      <c r="AY48" s="26" t="str">
        <f t="shared" si="86"/>
        <v/>
      </c>
      <c r="AZ48" s="26" t="str">
        <f t="shared" si="86"/>
        <v/>
      </c>
      <c r="BA48" s="26" t="str">
        <f t="shared" si="86"/>
        <v/>
      </c>
      <c r="BB48" s="26" t="str">
        <f t="shared" si="86"/>
        <v/>
      </c>
      <c r="BC48" s="26" t="str">
        <f t="shared" si="86"/>
        <v/>
      </c>
      <c r="BD48" s="26" t="str">
        <f t="shared" si="86"/>
        <v/>
      </c>
      <c r="BE48" s="26" t="str">
        <f t="shared" si="86"/>
        <v/>
      </c>
      <c r="BF48" s="26" t="str">
        <f t="shared" si="86"/>
        <v/>
      </c>
      <c r="BG48" s="26" t="str">
        <f t="shared" si="86"/>
        <v/>
      </c>
      <c r="BH48" s="26" t="str">
        <f t="shared" si="86"/>
        <v/>
      </c>
      <c r="BI48" s="26" t="str">
        <f t="shared" si="86"/>
        <v/>
      </c>
      <c r="BJ48" s="26" t="str">
        <f t="shared" si="86"/>
        <v/>
      </c>
      <c r="BK48" s="26" t="str">
        <f t="shared" si="86"/>
        <v/>
      </c>
      <c r="BL48" s="26" t="str">
        <f t="shared" si="86"/>
        <v/>
      </c>
      <c r="BM48" s="26" t="str">
        <f t="shared" si="86"/>
        <v/>
      </c>
      <c r="BN48" s="26" t="str">
        <f t="shared" si="86"/>
        <v/>
      </c>
      <c r="BO48" s="26" t="str">
        <f t="shared" si="86"/>
        <v/>
      </c>
      <c r="BP48" s="26" t="str">
        <f t="shared" si="86"/>
        <v/>
      </c>
      <c r="BQ48" s="26" t="str">
        <f t="shared" si="86"/>
        <v/>
      </c>
      <c r="BR48" s="26" t="str">
        <f t="shared" si="86"/>
        <v/>
      </c>
      <c r="BS48" s="26" t="str">
        <f t="shared" si="87" ref="BS48:ED48">IF(AND(BS63="",AND(BS78="",BS93="")),"",SUM(BS63,BS78,BS93))</f>
        <v/>
      </c>
      <c r="BT48" s="26" t="str">
        <f t="shared" si="87"/>
        <v/>
      </c>
      <c r="BU48" s="26" t="str">
        <f t="shared" si="87"/>
        <v/>
      </c>
      <c r="BV48" s="26" t="str">
        <f t="shared" si="87"/>
        <v/>
      </c>
      <c r="BW48" s="26" t="str">
        <f t="shared" si="87"/>
        <v/>
      </c>
      <c r="BX48" s="26" t="str">
        <f t="shared" si="87"/>
        <v/>
      </c>
      <c r="BY48" s="26" t="str">
        <f t="shared" si="87"/>
        <v/>
      </c>
      <c r="BZ48" s="26" t="str">
        <f t="shared" si="87"/>
        <v/>
      </c>
      <c r="CA48" s="26" t="str">
        <f t="shared" si="87"/>
        <v/>
      </c>
      <c r="CB48" s="26" t="str">
        <f t="shared" si="87"/>
        <v/>
      </c>
      <c r="CC48" s="26" t="str">
        <f t="shared" si="87"/>
        <v/>
      </c>
      <c r="CD48" s="26" t="str">
        <f t="shared" si="87"/>
        <v/>
      </c>
      <c r="CE48" s="26" t="str">
        <f t="shared" si="87"/>
        <v/>
      </c>
      <c r="CF48" s="26" t="str">
        <f t="shared" si="87"/>
        <v/>
      </c>
      <c r="CG48" s="26" t="str">
        <f t="shared" si="87"/>
        <v/>
      </c>
      <c r="CH48" s="26" t="str">
        <f t="shared" si="87"/>
        <v/>
      </c>
      <c r="CI48" s="26" t="str">
        <f t="shared" si="87"/>
        <v/>
      </c>
      <c r="CJ48" s="26" t="str">
        <f t="shared" si="87"/>
        <v/>
      </c>
      <c r="CK48" s="26" t="str">
        <f t="shared" si="87"/>
        <v/>
      </c>
      <c r="CL48" s="26" t="str">
        <f t="shared" si="87"/>
        <v/>
      </c>
      <c r="CM48" s="26" t="str">
        <f t="shared" si="87"/>
        <v/>
      </c>
      <c r="CN48" s="26" t="str">
        <f t="shared" si="87"/>
        <v/>
      </c>
      <c r="CO48" s="26" t="str">
        <f t="shared" si="87"/>
        <v/>
      </c>
      <c r="CP48" s="26" t="str">
        <f t="shared" si="87"/>
        <v/>
      </c>
      <c r="CQ48" s="26" t="str">
        <f t="shared" si="87"/>
        <v/>
      </c>
      <c r="CR48" s="26" t="str">
        <f t="shared" si="87"/>
        <v/>
      </c>
      <c r="CS48" s="26" t="str">
        <f t="shared" si="87"/>
        <v/>
      </c>
      <c r="CT48" s="26" t="str">
        <f t="shared" si="87"/>
        <v/>
      </c>
      <c r="CU48" s="26" t="str">
        <f t="shared" si="87"/>
        <v/>
      </c>
      <c r="CV48" s="26" t="str">
        <f t="shared" si="87"/>
        <v/>
      </c>
      <c r="CW48" s="26" t="str">
        <f t="shared" si="87"/>
        <v/>
      </c>
      <c r="CX48" s="26" t="str">
        <f t="shared" si="87"/>
        <v/>
      </c>
      <c r="CY48" s="26" t="str">
        <f t="shared" si="87"/>
        <v/>
      </c>
      <c r="CZ48" s="26" t="str">
        <f t="shared" si="87"/>
        <v/>
      </c>
      <c r="DA48" s="26" t="str">
        <f t="shared" si="87"/>
        <v/>
      </c>
      <c r="DB48" s="26" t="str">
        <f t="shared" si="87"/>
        <v/>
      </c>
      <c r="DC48" s="26" t="str">
        <f t="shared" si="87"/>
        <v/>
      </c>
      <c r="DD48" s="26" t="str">
        <f t="shared" si="87"/>
        <v/>
      </c>
      <c r="DE48" s="26" t="str">
        <f t="shared" si="87"/>
        <v/>
      </c>
      <c r="DF48" s="26" t="str">
        <f t="shared" si="87"/>
        <v/>
      </c>
      <c r="DG48" s="26" t="str">
        <f t="shared" si="87"/>
        <v/>
      </c>
      <c r="DH48" s="26" t="str">
        <f t="shared" si="87"/>
        <v/>
      </c>
      <c r="DI48" s="26" t="str">
        <f t="shared" si="87"/>
        <v/>
      </c>
      <c r="DJ48" s="26" t="str">
        <f t="shared" si="87"/>
        <v/>
      </c>
      <c r="DK48" s="26" t="str">
        <f t="shared" si="87"/>
        <v/>
      </c>
      <c r="DL48" s="26" t="str">
        <f t="shared" si="87"/>
        <v/>
      </c>
      <c r="DM48" s="26" t="str">
        <f t="shared" si="87"/>
        <v/>
      </c>
      <c r="DN48" s="26" t="str">
        <f t="shared" si="87"/>
        <v/>
      </c>
      <c r="DO48" s="26" t="str">
        <f t="shared" si="87"/>
        <v/>
      </c>
      <c r="DP48" s="26" t="str">
        <f t="shared" si="87"/>
        <v/>
      </c>
      <c r="DQ48" s="26" t="str">
        <f t="shared" si="87"/>
        <v/>
      </c>
      <c r="DR48" s="26" t="str">
        <f t="shared" si="87"/>
        <v/>
      </c>
      <c r="DS48" s="26" t="str">
        <f t="shared" si="87"/>
        <v/>
      </c>
      <c r="DT48" s="26" t="str">
        <f t="shared" si="87"/>
        <v/>
      </c>
      <c r="DU48" s="26" t="str">
        <f t="shared" si="87"/>
        <v/>
      </c>
      <c r="DV48" s="26" t="str">
        <f t="shared" si="87"/>
        <v/>
      </c>
      <c r="DW48" s="26" t="str">
        <f t="shared" si="87"/>
        <v/>
      </c>
      <c r="DX48" s="26" t="str">
        <f t="shared" si="87"/>
        <v/>
      </c>
      <c r="DY48" s="26" t="str">
        <f t="shared" si="87"/>
        <v/>
      </c>
      <c r="DZ48" s="26" t="str">
        <f t="shared" si="87"/>
        <v/>
      </c>
      <c r="EA48" s="26" t="str">
        <f t="shared" si="87"/>
        <v/>
      </c>
      <c r="EB48" s="26" t="str">
        <f t="shared" si="87"/>
        <v/>
      </c>
      <c r="EC48" s="26" t="str">
        <f t="shared" si="87"/>
        <v/>
      </c>
      <c r="ED48" s="26" t="str">
        <f t="shared" si="87"/>
        <v/>
      </c>
      <c r="EE48" s="26" t="str">
        <f t="shared" si="88" ref="EE48:FI48">IF(AND(EE63="",AND(EE78="",EE93="")),"",SUM(EE63,EE78,EE93))</f>
        <v/>
      </c>
      <c r="EF48" s="26" t="str">
        <f t="shared" si="88"/>
        <v/>
      </c>
      <c r="EG48" s="26" t="str">
        <f t="shared" si="88"/>
        <v/>
      </c>
      <c r="EH48" s="26" t="str">
        <f t="shared" si="88"/>
        <v/>
      </c>
      <c r="EI48" s="26" t="str">
        <f t="shared" si="88"/>
        <v/>
      </c>
      <c r="EJ48" s="26" t="str">
        <f t="shared" si="88"/>
        <v/>
      </c>
      <c r="EK48" s="26" t="str">
        <f t="shared" si="88"/>
        <v/>
      </c>
      <c r="EL48" s="26" t="str">
        <f t="shared" si="88"/>
        <v/>
      </c>
      <c r="EM48" s="26" t="str">
        <f t="shared" si="88"/>
        <v/>
      </c>
      <c r="EN48" s="26" t="str">
        <f t="shared" si="88"/>
        <v/>
      </c>
      <c r="EO48" s="26" t="str">
        <f t="shared" si="88"/>
        <v/>
      </c>
      <c r="EP48" s="26" t="str">
        <f t="shared" si="88"/>
        <v/>
      </c>
      <c r="EQ48" s="26" t="str">
        <f t="shared" si="88"/>
        <v/>
      </c>
      <c r="ER48" s="26" t="str">
        <f t="shared" si="88"/>
        <v/>
      </c>
      <c r="ES48" s="26" t="str">
        <f t="shared" si="88"/>
        <v/>
      </c>
      <c r="ET48" s="26" t="str">
        <f t="shared" si="88"/>
        <v/>
      </c>
      <c r="EU48" s="26" t="str">
        <f t="shared" si="88"/>
        <v/>
      </c>
      <c r="EV48" s="26" t="str">
        <f t="shared" si="88"/>
        <v/>
      </c>
      <c r="EW48" s="26" t="str">
        <f t="shared" si="88"/>
        <v/>
      </c>
      <c r="EX48" s="26" t="str">
        <f t="shared" si="88"/>
        <v/>
      </c>
      <c r="EY48" s="26" t="str">
        <f t="shared" si="88"/>
        <v/>
      </c>
      <c r="EZ48" s="26" t="str">
        <f t="shared" si="88"/>
        <v/>
      </c>
      <c r="FA48" s="26" t="str">
        <f t="shared" si="88"/>
        <v/>
      </c>
      <c r="FB48" s="26" t="str">
        <f t="shared" si="88"/>
        <v/>
      </c>
      <c r="FC48" s="26" t="str">
        <f t="shared" si="88"/>
        <v/>
      </c>
      <c r="FD48" s="26" t="str">
        <f t="shared" si="88"/>
        <v/>
      </c>
      <c r="FE48" s="26" t="str">
        <f t="shared" si="88"/>
        <v/>
      </c>
      <c r="FF48" s="26" t="str">
        <f t="shared" si="88"/>
        <v/>
      </c>
      <c r="FG48" s="26" t="str">
        <f t="shared" si="88"/>
        <v/>
      </c>
      <c r="FH48" s="26" t="str">
        <f t="shared" si="88"/>
        <v/>
      </c>
      <c r="FI48" s="26" t="str">
        <f t="shared" si="88"/>
        <v/>
      </c>
    </row>
    <row r="49" spans="1:165" s="8" customFormat="1" ht="15" customHeight="1">
      <c r="A49" s="8" t="str">
        <f t="shared" si="5"/>
        <v>BMSTRPA_BP6_XDC</v>
      </c>
      <c r="B49" s="12" t="s">
        <v>116</v>
      </c>
      <c r="C49" s="13" t="s">
        <v>117</v>
      </c>
      <c r="D49" s="13" t="s">
        <v>118</v>
      </c>
      <c r="E49" s="14" t="str">
        <f>"BMSTRPA_BP6_"&amp;C3</f>
        <v>BMSTRPA_BP6_XDC</v>
      </c>
      <c r="F49" s="26">
        <f>IF(AND(F64="",AND(F79="",F94="")),"",SUM(F64,F79,F94))</f>
        <v>2.8037554687499999</v>
      </c>
      <c r="G49" s="26">
        <f t="shared" si="89" ref="G49:BR49">IF(AND(G64="",AND(G79="",G94="")),"",SUM(G64,G79,G94))</f>
        <v>2.8037554687499999</v>
      </c>
      <c r="H49" s="26">
        <f t="shared" si="89"/>
        <v>2.8037554687499999</v>
      </c>
      <c r="I49" s="26">
        <f t="shared" si="89"/>
        <v>2.8037554687499999</v>
      </c>
      <c r="J49" s="26">
        <f t="shared" si="89"/>
        <v>11.215021875</v>
      </c>
      <c r="K49" s="26">
        <f t="shared" si="89"/>
        <v>2.7954602953125001</v>
      </c>
      <c r="L49" s="26">
        <f t="shared" si="89"/>
        <v>2.7954602953125001</v>
      </c>
      <c r="M49" s="26">
        <f t="shared" si="89"/>
        <v>2.7954602953125001</v>
      </c>
      <c r="N49" s="26">
        <f t="shared" si="89"/>
        <v>2.7954602953125001</v>
      </c>
      <c r="O49" s="26">
        <f t="shared" si="89"/>
        <v>11.18184118125</v>
      </c>
      <c r="P49" s="26">
        <f t="shared" si="89"/>
        <v>2.5406039203124999</v>
      </c>
      <c r="Q49" s="26">
        <f t="shared" si="89"/>
        <v>2.5406039203124999</v>
      </c>
      <c r="R49" s="26">
        <f t="shared" si="89"/>
        <v>2.5406039203124999</v>
      </c>
      <c r="S49" s="26">
        <f t="shared" si="89"/>
        <v>2.5406039203124999</v>
      </c>
      <c r="T49" s="26">
        <f t="shared" si="89"/>
        <v>10.16241568125</v>
      </c>
      <c r="U49" s="26">
        <f t="shared" si="89"/>
        <v>3.9038638265625001</v>
      </c>
      <c r="V49" s="26">
        <f t="shared" si="89"/>
        <v>3.9038638265625001</v>
      </c>
      <c r="W49" s="26">
        <f t="shared" si="89"/>
        <v>3.9038638265625001</v>
      </c>
      <c r="X49" s="26">
        <f t="shared" si="89"/>
        <v>3.9038638265625001</v>
      </c>
      <c r="Y49" s="26">
        <f t="shared" si="89"/>
        <v>15.61545530625</v>
      </c>
      <c r="Z49" s="26">
        <v>3.4798329296116299</v>
      </c>
      <c r="AA49" s="26">
        <v>3.4798329296116299</v>
      </c>
      <c r="AB49" s="26">
        <v>3.4798329296116299</v>
      </c>
      <c r="AC49" s="26">
        <v>3.4798329296116299</v>
      </c>
      <c r="AD49" s="26">
        <v>13.9193317184465</v>
      </c>
      <c r="AE49" s="26">
        <f t="shared" si="89"/>
        <v>3.3081002254955401</v>
      </c>
      <c r="AF49" s="26">
        <f t="shared" si="89"/>
        <v>3.3081002254955401</v>
      </c>
      <c r="AG49" s="26">
        <f t="shared" si="89"/>
        <v>3.3081002254955401</v>
      </c>
      <c r="AH49" s="26">
        <f t="shared" si="89"/>
        <v>3.3081002254955401</v>
      </c>
      <c r="AI49" s="26">
        <f t="shared" si="89"/>
        <v>13.232400901982199</v>
      </c>
      <c r="AJ49" s="26">
        <f t="shared" si="89"/>
        <v>3.56393232722322</v>
      </c>
      <c r="AK49" s="26">
        <f t="shared" si="89"/>
        <v>3.56393232722322</v>
      </c>
      <c r="AL49" s="26">
        <f t="shared" si="89"/>
        <v>3.56393232722322</v>
      </c>
      <c r="AM49" s="26">
        <f t="shared" si="89"/>
        <v>3.56393232722322</v>
      </c>
      <c r="AN49" s="26">
        <f t="shared" si="89"/>
        <v>14.255729308892899</v>
      </c>
      <c r="AO49" s="26" t="str">
        <f t="shared" si="89"/>
        <v/>
      </c>
      <c r="AP49" s="26" t="str">
        <f t="shared" si="89"/>
        <v/>
      </c>
      <c r="AQ49" s="26" t="str">
        <f t="shared" si="89"/>
        <v/>
      </c>
      <c r="AR49" s="26" t="str">
        <f t="shared" si="89"/>
        <v/>
      </c>
      <c r="AS49" s="26" t="str">
        <f t="shared" si="89"/>
        <v/>
      </c>
      <c r="AT49" s="26" t="str">
        <f t="shared" si="89"/>
        <v/>
      </c>
      <c r="AU49" s="26" t="str">
        <f t="shared" si="89"/>
        <v/>
      </c>
      <c r="AV49" s="26" t="str">
        <f t="shared" si="89"/>
        <v/>
      </c>
      <c r="AW49" s="26" t="str">
        <f t="shared" si="89"/>
        <v/>
      </c>
      <c r="AX49" s="26" t="str">
        <f t="shared" si="89"/>
        <v/>
      </c>
      <c r="AY49" s="26" t="str">
        <f t="shared" si="89"/>
        <v/>
      </c>
      <c r="AZ49" s="26" t="str">
        <f t="shared" si="89"/>
        <v/>
      </c>
      <c r="BA49" s="26" t="str">
        <f t="shared" si="89"/>
        <v/>
      </c>
      <c r="BB49" s="26" t="str">
        <f t="shared" si="89"/>
        <v/>
      </c>
      <c r="BC49" s="26" t="str">
        <f t="shared" si="89"/>
        <v/>
      </c>
      <c r="BD49" s="26" t="str">
        <f t="shared" si="89"/>
        <v/>
      </c>
      <c r="BE49" s="26" t="str">
        <f t="shared" si="89"/>
        <v/>
      </c>
      <c r="BF49" s="26" t="str">
        <f t="shared" si="89"/>
        <v/>
      </c>
      <c r="BG49" s="26" t="str">
        <f t="shared" si="89"/>
        <v/>
      </c>
      <c r="BH49" s="26" t="str">
        <f t="shared" si="89"/>
        <v/>
      </c>
      <c r="BI49" s="26" t="str">
        <f t="shared" si="89"/>
        <v/>
      </c>
      <c r="BJ49" s="26" t="str">
        <f t="shared" si="89"/>
        <v/>
      </c>
      <c r="BK49" s="26" t="str">
        <f t="shared" si="89"/>
        <v/>
      </c>
      <c r="BL49" s="26" t="str">
        <f t="shared" si="89"/>
        <v/>
      </c>
      <c r="BM49" s="26" t="str">
        <f t="shared" si="89"/>
        <v/>
      </c>
      <c r="BN49" s="26" t="str">
        <f t="shared" si="89"/>
        <v/>
      </c>
      <c r="BO49" s="26" t="str">
        <f t="shared" si="89"/>
        <v/>
      </c>
      <c r="BP49" s="26" t="str">
        <f t="shared" si="89"/>
        <v/>
      </c>
      <c r="BQ49" s="26" t="str">
        <f t="shared" si="89"/>
        <v/>
      </c>
      <c r="BR49" s="26" t="str">
        <f t="shared" si="89"/>
        <v/>
      </c>
      <c r="BS49" s="26" t="str">
        <f t="shared" si="90" ref="BS49:ED49">IF(AND(BS64="",AND(BS79="",BS94="")),"",SUM(BS64,BS79,BS94))</f>
        <v/>
      </c>
      <c r="BT49" s="26" t="str">
        <f t="shared" si="90"/>
        <v/>
      </c>
      <c r="BU49" s="26" t="str">
        <f t="shared" si="90"/>
        <v/>
      </c>
      <c r="BV49" s="26" t="str">
        <f t="shared" si="90"/>
        <v/>
      </c>
      <c r="BW49" s="26" t="str">
        <f t="shared" si="90"/>
        <v/>
      </c>
      <c r="BX49" s="26" t="str">
        <f t="shared" si="90"/>
        <v/>
      </c>
      <c r="BY49" s="26" t="str">
        <f t="shared" si="90"/>
        <v/>
      </c>
      <c r="BZ49" s="26" t="str">
        <f t="shared" si="90"/>
        <v/>
      </c>
      <c r="CA49" s="26" t="str">
        <f t="shared" si="90"/>
        <v/>
      </c>
      <c r="CB49" s="26" t="str">
        <f t="shared" si="90"/>
        <v/>
      </c>
      <c r="CC49" s="26" t="str">
        <f t="shared" si="90"/>
        <v/>
      </c>
      <c r="CD49" s="26" t="str">
        <f t="shared" si="90"/>
        <v/>
      </c>
      <c r="CE49" s="26" t="str">
        <f t="shared" si="90"/>
        <v/>
      </c>
      <c r="CF49" s="26" t="str">
        <f t="shared" si="90"/>
        <v/>
      </c>
      <c r="CG49" s="26" t="str">
        <f t="shared" si="90"/>
        <v/>
      </c>
      <c r="CH49" s="26" t="str">
        <f t="shared" si="90"/>
        <v/>
      </c>
      <c r="CI49" s="26" t="str">
        <f t="shared" si="90"/>
        <v/>
      </c>
      <c r="CJ49" s="26" t="str">
        <f t="shared" si="90"/>
        <v/>
      </c>
      <c r="CK49" s="26" t="str">
        <f t="shared" si="90"/>
        <v/>
      </c>
      <c r="CL49" s="26" t="str">
        <f t="shared" si="90"/>
        <v/>
      </c>
      <c r="CM49" s="26" t="str">
        <f t="shared" si="90"/>
        <v/>
      </c>
      <c r="CN49" s="26" t="str">
        <f t="shared" si="90"/>
        <v/>
      </c>
      <c r="CO49" s="26" t="str">
        <f t="shared" si="90"/>
        <v/>
      </c>
      <c r="CP49" s="26" t="str">
        <f t="shared" si="90"/>
        <v/>
      </c>
      <c r="CQ49" s="26" t="str">
        <f t="shared" si="90"/>
        <v/>
      </c>
      <c r="CR49" s="26" t="str">
        <f t="shared" si="90"/>
        <v/>
      </c>
      <c r="CS49" s="26" t="str">
        <f t="shared" si="90"/>
        <v/>
      </c>
      <c r="CT49" s="26" t="str">
        <f t="shared" si="90"/>
        <v/>
      </c>
      <c r="CU49" s="26" t="str">
        <f t="shared" si="90"/>
        <v/>
      </c>
      <c r="CV49" s="26" t="str">
        <f t="shared" si="90"/>
        <v/>
      </c>
      <c r="CW49" s="26" t="str">
        <f t="shared" si="90"/>
        <v/>
      </c>
      <c r="CX49" s="26" t="str">
        <f t="shared" si="90"/>
        <v/>
      </c>
      <c r="CY49" s="26" t="str">
        <f t="shared" si="90"/>
        <v/>
      </c>
      <c r="CZ49" s="26" t="str">
        <f t="shared" si="90"/>
        <v/>
      </c>
      <c r="DA49" s="26" t="str">
        <f t="shared" si="90"/>
        <v/>
      </c>
      <c r="DB49" s="26" t="str">
        <f t="shared" si="90"/>
        <v/>
      </c>
      <c r="DC49" s="26" t="str">
        <f t="shared" si="90"/>
        <v/>
      </c>
      <c r="DD49" s="26" t="str">
        <f t="shared" si="90"/>
        <v/>
      </c>
      <c r="DE49" s="26" t="str">
        <f t="shared" si="90"/>
        <v/>
      </c>
      <c r="DF49" s="26" t="str">
        <f t="shared" si="90"/>
        <v/>
      </c>
      <c r="DG49" s="26" t="str">
        <f t="shared" si="90"/>
        <v/>
      </c>
      <c r="DH49" s="26" t="str">
        <f t="shared" si="90"/>
        <v/>
      </c>
      <c r="DI49" s="26" t="str">
        <f t="shared" si="90"/>
        <v/>
      </c>
      <c r="DJ49" s="26" t="str">
        <f t="shared" si="90"/>
        <v/>
      </c>
      <c r="DK49" s="26" t="str">
        <f t="shared" si="90"/>
        <v/>
      </c>
      <c r="DL49" s="26" t="str">
        <f t="shared" si="90"/>
        <v/>
      </c>
      <c r="DM49" s="26" t="str">
        <f t="shared" si="90"/>
        <v/>
      </c>
      <c r="DN49" s="26" t="str">
        <f t="shared" si="90"/>
        <v/>
      </c>
      <c r="DO49" s="26" t="str">
        <f t="shared" si="90"/>
        <v/>
      </c>
      <c r="DP49" s="26" t="str">
        <f t="shared" si="90"/>
        <v/>
      </c>
      <c r="DQ49" s="26" t="str">
        <f t="shared" si="90"/>
        <v/>
      </c>
      <c r="DR49" s="26" t="str">
        <f t="shared" si="90"/>
        <v/>
      </c>
      <c r="DS49" s="26" t="str">
        <f t="shared" si="90"/>
        <v/>
      </c>
      <c r="DT49" s="26" t="str">
        <f t="shared" si="90"/>
        <v/>
      </c>
      <c r="DU49" s="26" t="str">
        <f t="shared" si="90"/>
        <v/>
      </c>
      <c r="DV49" s="26" t="str">
        <f t="shared" si="90"/>
        <v/>
      </c>
      <c r="DW49" s="26" t="str">
        <f t="shared" si="90"/>
        <v/>
      </c>
      <c r="DX49" s="26" t="str">
        <f t="shared" si="90"/>
        <v/>
      </c>
      <c r="DY49" s="26" t="str">
        <f t="shared" si="90"/>
        <v/>
      </c>
      <c r="DZ49" s="26" t="str">
        <f t="shared" si="90"/>
        <v/>
      </c>
      <c r="EA49" s="26" t="str">
        <f t="shared" si="90"/>
        <v/>
      </c>
      <c r="EB49" s="26" t="str">
        <f t="shared" si="90"/>
        <v/>
      </c>
      <c r="EC49" s="26" t="str">
        <f t="shared" si="90"/>
        <v/>
      </c>
      <c r="ED49" s="26" t="str">
        <f t="shared" si="90"/>
        <v/>
      </c>
      <c r="EE49" s="26" t="str">
        <f t="shared" si="91" ref="EE49:FI49">IF(AND(EE64="",AND(EE79="",EE94="")),"",SUM(EE64,EE79,EE94))</f>
        <v/>
      </c>
      <c r="EF49" s="26" t="str">
        <f t="shared" si="91"/>
        <v/>
      </c>
      <c r="EG49" s="26" t="str">
        <f t="shared" si="91"/>
        <v/>
      </c>
      <c r="EH49" s="26" t="str">
        <f t="shared" si="91"/>
        <v/>
      </c>
      <c r="EI49" s="26" t="str">
        <f t="shared" si="91"/>
        <v/>
      </c>
      <c r="EJ49" s="26" t="str">
        <f t="shared" si="91"/>
        <v/>
      </c>
      <c r="EK49" s="26" t="str">
        <f t="shared" si="91"/>
        <v/>
      </c>
      <c r="EL49" s="26" t="str">
        <f t="shared" si="91"/>
        <v/>
      </c>
      <c r="EM49" s="26" t="str">
        <f t="shared" si="91"/>
        <v/>
      </c>
      <c r="EN49" s="26" t="str">
        <f t="shared" si="91"/>
        <v/>
      </c>
      <c r="EO49" s="26" t="str">
        <f t="shared" si="91"/>
        <v/>
      </c>
      <c r="EP49" s="26" t="str">
        <f t="shared" si="91"/>
        <v/>
      </c>
      <c r="EQ49" s="26" t="str">
        <f t="shared" si="91"/>
        <v/>
      </c>
      <c r="ER49" s="26" t="str">
        <f t="shared" si="91"/>
        <v/>
      </c>
      <c r="ES49" s="26" t="str">
        <f t="shared" si="91"/>
        <v/>
      </c>
      <c r="ET49" s="26" t="str">
        <f t="shared" si="91"/>
        <v/>
      </c>
      <c r="EU49" s="26" t="str">
        <f t="shared" si="91"/>
        <v/>
      </c>
      <c r="EV49" s="26" t="str">
        <f t="shared" si="91"/>
        <v/>
      </c>
      <c r="EW49" s="26" t="str">
        <f t="shared" si="91"/>
        <v/>
      </c>
      <c r="EX49" s="26" t="str">
        <f t="shared" si="91"/>
        <v/>
      </c>
      <c r="EY49" s="26" t="str">
        <f t="shared" si="91"/>
        <v/>
      </c>
      <c r="EZ49" s="26" t="str">
        <f t="shared" si="91"/>
        <v/>
      </c>
      <c r="FA49" s="26" t="str">
        <f t="shared" si="91"/>
        <v/>
      </c>
      <c r="FB49" s="26" t="str">
        <f t="shared" si="91"/>
        <v/>
      </c>
      <c r="FC49" s="26" t="str">
        <f t="shared" si="91"/>
        <v/>
      </c>
      <c r="FD49" s="26" t="str">
        <f t="shared" si="91"/>
        <v/>
      </c>
      <c r="FE49" s="26" t="str">
        <f t="shared" si="91"/>
        <v/>
      </c>
      <c r="FF49" s="26" t="str">
        <f t="shared" si="91"/>
        <v/>
      </c>
      <c r="FG49" s="26" t="str">
        <f t="shared" si="91"/>
        <v/>
      </c>
      <c r="FH49" s="26" t="str">
        <f t="shared" si="91"/>
        <v/>
      </c>
      <c r="FI49" s="26" t="str">
        <f t="shared" si="91"/>
        <v/>
      </c>
    </row>
    <row r="50" spans="1:165" s="8" customFormat="1" ht="15" customHeight="1">
      <c r="A50" s="8" t="str">
        <f t="shared" si="5"/>
        <v>BSTRPAS_BP6_XDC</v>
      </c>
      <c r="B50" s="15" t="s">
        <v>119</v>
      </c>
      <c r="C50" s="13" t="s">
        <v>120</v>
      </c>
      <c r="D50" s="13" t="s">
        <v>121</v>
      </c>
      <c r="E50" s="14" t="str">
        <f>"BSTRPAS_BP6_"&amp;C3</f>
        <v>BSTRPAS_BP6_XDC</v>
      </c>
      <c r="F50" s="26" t="str">
        <f>IF(AND(F51="",F52=""),"",SUM(F51)-SUM(F52))</f>
        <v/>
      </c>
      <c r="G50" s="26" t="str">
        <f t="shared" si="92" ref="G50:BR50">IF(AND(G51="",G52=""),"",SUM(G51)-SUM(G52))</f>
        <v/>
      </c>
      <c r="H50" s="26" t="str">
        <f t="shared" si="92"/>
        <v/>
      </c>
      <c r="I50" s="26" t="str">
        <f t="shared" si="92"/>
        <v/>
      </c>
      <c r="J50" s="26" t="str">
        <f t="shared" si="92"/>
        <v/>
      </c>
      <c r="K50" s="26" t="str">
        <f t="shared" si="92"/>
        <v/>
      </c>
      <c r="L50" s="26" t="str">
        <f t="shared" si="92"/>
        <v/>
      </c>
      <c r="M50" s="26" t="str">
        <f t="shared" si="92"/>
        <v/>
      </c>
      <c r="N50" s="26" t="str">
        <f t="shared" si="92"/>
        <v/>
      </c>
      <c r="O50" s="26" t="str">
        <f t="shared" si="92"/>
        <v/>
      </c>
      <c r="P50" s="26" t="str">
        <f t="shared" si="92"/>
        <v/>
      </c>
      <c r="Q50" s="26" t="str">
        <f t="shared" si="92"/>
        <v/>
      </c>
      <c r="R50" s="26" t="str">
        <f t="shared" si="92"/>
        <v/>
      </c>
      <c r="S50" s="26" t="str">
        <f t="shared" si="92"/>
        <v/>
      </c>
      <c r="T50" s="26" t="str">
        <f t="shared" si="92"/>
        <v/>
      </c>
      <c r="U50" s="26" t="str">
        <f t="shared" si="92"/>
        <v/>
      </c>
      <c r="V50" s="26" t="str">
        <f t="shared" si="92"/>
        <v/>
      </c>
      <c r="W50" s="26" t="str">
        <f t="shared" si="92"/>
        <v/>
      </c>
      <c r="X50" s="26" t="str">
        <f t="shared" si="92"/>
        <v/>
      </c>
      <c r="Y50" s="26" t="str">
        <f t="shared" si="92"/>
        <v/>
      </c>
      <c r="Z50" s="26" t="str">
        <f t="shared" si="92"/>
        <v/>
      </c>
      <c r="AA50" s="26" t="str">
        <f t="shared" si="92"/>
        <v/>
      </c>
      <c r="AB50" s="26" t="str">
        <f t="shared" si="92"/>
        <v/>
      </c>
      <c r="AC50" s="26" t="str">
        <f t="shared" si="92"/>
        <v/>
      </c>
      <c r="AD50" s="26" t="str">
        <f t="shared" si="92"/>
        <v/>
      </c>
      <c r="AE50" s="26" t="str">
        <f t="shared" si="92"/>
        <v/>
      </c>
      <c r="AF50" s="26" t="str">
        <f t="shared" si="92"/>
        <v/>
      </c>
      <c r="AG50" s="26" t="str">
        <f t="shared" si="92"/>
        <v/>
      </c>
      <c r="AH50" s="26" t="str">
        <f t="shared" si="92"/>
        <v/>
      </c>
      <c r="AI50" s="26" t="str">
        <f t="shared" si="92"/>
        <v/>
      </c>
      <c r="AJ50" s="26" t="str">
        <f t="shared" si="92"/>
        <v/>
      </c>
      <c r="AK50" s="26" t="str">
        <f t="shared" si="92"/>
        <v/>
      </c>
      <c r="AL50" s="26" t="str">
        <f t="shared" si="92"/>
        <v/>
      </c>
      <c r="AM50" s="26" t="str">
        <f t="shared" si="92"/>
        <v/>
      </c>
      <c r="AN50" s="26" t="str">
        <f t="shared" si="92"/>
        <v/>
      </c>
      <c r="AO50" s="26" t="str">
        <f t="shared" si="92"/>
        <v/>
      </c>
      <c r="AP50" s="26" t="str">
        <f t="shared" si="92"/>
        <v/>
      </c>
      <c r="AQ50" s="26" t="str">
        <f t="shared" si="92"/>
        <v/>
      </c>
      <c r="AR50" s="26" t="str">
        <f t="shared" si="92"/>
        <v/>
      </c>
      <c r="AS50" s="26" t="str">
        <f t="shared" si="92"/>
        <v/>
      </c>
      <c r="AT50" s="26" t="str">
        <f t="shared" si="92"/>
        <v/>
      </c>
      <c r="AU50" s="26" t="str">
        <f t="shared" si="92"/>
        <v/>
      </c>
      <c r="AV50" s="26" t="str">
        <f t="shared" si="92"/>
        <v/>
      </c>
      <c r="AW50" s="26" t="str">
        <f t="shared" si="92"/>
        <v/>
      </c>
      <c r="AX50" s="26" t="str">
        <f t="shared" si="92"/>
        <v/>
      </c>
      <c r="AY50" s="26" t="str">
        <f t="shared" si="92"/>
        <v/>
      </c>
      <c r="AZ50" s="26" t="str">
        <f t="shared" si="92"/>
        <v/>
      </c>
      <c r="BA50" s="26" t="str">
        <f t="shared" si="92"/>
        <v/>
      </c>
      <c r="BB50" s="26" t="str">
        <f t="shared" si="92"/>
        <v/>
      </c>
      <c r="BC50" s="26" t="str">
        <f t="shared" si="92"/>
        <v/>
      </c>
      <c r="BD50" s="26" t="str">
        <f t="shared" si="92"/>
        <v/>
      </c>
      <c r="BE50" s="26" t="str">
        <f t="shared" si="92"/>
        <v/>
      </c>
      <c r="BF50" s="26" t="str">
        <f t="shared" si="92"/>
        <v/>
      </c>
      <c r="BG50" s="26" t="str">
        <f t="shared" si="92"/>
        <v/>
      </c>
      <c r="BH50" s="26" t="str">
        <f t="shared" si="92"/>
        <v/>
      </c>
      <c r="BI50" s="26" t="str">
        <f t="shared" si="92"/>
        <v/>
      </c>
      <c r="BJ50" s="26" t="str">
        <f t="shared" si="92"/>
        <v/>
      </c>
      <c r="BK50" s="26" t="str">
        <f t="shared" si="92"/>
        <v/>
      </c>
      <c r="BL50" s="26" t="str">
        <f t="shared" si="92"/>
        <v/>
      </c>
      <c r="BM50" s="26" t="str">
        <f t="shared" si="92"/>
        <v/>
      </c>
      <c r="BN50" s="26" t="str">
        <f t="shared" si="92"/>
        <v/>
      </c>
      <c r="BO50" s="26" t="str">
        <f t="shared" si="92"/>
        <v/>
      </c>
      <c r="BP50" s="26" t="str">
        <f t="shared" si="92"/>
        <v/>
      </c>
      <c r="BQ50" s="26" t="str">
        <f t="shared" si="92"/>
        <v/>
      </c>
      <c r="BR50" s="26" t="str">
        <f t="shared" si="92"/>
        <v/>
      </c>
      <c r="BS50" s="26" t="str">
        <f t="shared" si="93" ref="BS50:ED50">IF(AND(BS51="",BS52=""),"",SUM(BS51)-SUM(BS52))</f>
        <v/>
      </c>
      <c r="BT50" s="26" t="str">
        <f t="shared" si="93"/>
        <v/>
      </c>
      <c r="BU50" s="26" t="str">
        <f t="shared" si="93"/>
        <v/>
      </c>
      <c r="BV50" s="26" t="str">
        <f t="shared" si="93"/>
        <v/>
      </c>
      <c r="BW50" s="26" t="str">
        <f t="shared" si="93"/>
        <v/>
      </c>
      <c r="BX50" s="26" t="str">
        <f t="shared" si="93"/>
        <v/>
      </c>
      <c r="BY50" s="26" t="str">
        <f t="shared" si="93"/>
        <v/>
      </c>
      <c r="BZ50" s="26" t="str">
        <f t="shared" si="93"/>
        <v/>
      </c>
      <c r="CA50" s="26" t="str">
        <f t="shared" si="93"/>
        <v/>
      </c>
      <c r="CB50" s="26" t="str">
        <f t="shared" si="93"/>
        <v/>
      </c>
      <c r="CC50" s="26" t="str">
        <f t="shared" si="93"/>
        <v/>
      </c>
      <c r="CD50" s="26" t="str">
        <f t="shared" si="93"/>
        <v/>
      </c>
      <c r="CE50" s="26" t="str">
        <f t="shared" si="93"/>
        <v/>
      </c>
      <c r="CF50" s="26" t="str">
        <f t="shared" si="93"/>
        <v/>
      </c>
      <c r="CG50" s="26" t="str">
        <f t="shared" si="93"/>
        <v/>
      </c>
      <c r="CH50" s="26" t="str">
        <f t="shared" si="93"/>
        <v/>
      </c>
      <c r="CI50" s="26" t="str">
        <f t="shared" si="93"/>
        <v/>
      </c>
      <c r="CJ50" s="26" t="str">
        <f t="shared" si="93"/>
        <v/>
      </c>
      <c r="CK50" s="26" t="str">
        <f t="shared" si="93"/>
        <v/>
      </c>
      <c r="CL50" s="26" t="str">
        <f t="shared" si="93"/>
        <v/>
      </c>
      <c r="CM50" s="26" t="str">
        <f t="shared" si="93"/>
        <v/>
      </c>
      <c r="CN50" s="26" t="str">
        <f t="shared" si="93"/>
        <v/>
      </c>
      <c r="CO50" s="26" t="str">
        <f t="shared" si="93"/>
        <v/>
      </c>
      <c r="CP50" s="26" t="str">
        <f t="shared" si="93"/>
        <v/>
      </c>
      <c r="CQ50" s="26" t="str">
        <f t="shared" si="93"/>
        <v/>
      </c>
      <c r="CR50" s="26" t="str">
        <f t="shared" si="93"/>
        <v/>
      </c>
      <c r="CS50" s="26" t="str">
        <f t="shared" si="93"/>
        <v/>
      </c>
      <c r="CT50" s="26" t="str">
        <f t="shared" si="93"/>
        <v/>
      </c>
      <c r="CU50" s="26" t="str">
        <f t="shared" si="93"/>
        <v/>
      </c>
      <c r="CV50" s="26" t="str">
        <f t="shared" si="93"/>
        <v/>
      </c>
      <c r="CW50" s="26" t="str">
        <f t="shared" si="93"/>
        <v/>
      </c>
      <c r="CX50" s="26" t="str">
        <f t="shared" si="93"/>
        <v/>
      </c>
      <c r="CY50" s="26" t="str">
        <f t="shared" si="93"/>
        <v/>
      </c>
      <c r="CZ50" s="26" t="str">
        <f t="shared" si="93"/>
        <v/>
      </c>
      <c r="DA50" s="26" t="str">
        <f t="shared" si="93"/>
        <v/>
      </c>
      <c r="DB50" s="26" t="str">
        <f t="shared" si="93"/>
        <v/>
      </c>
      <c r="DC50" s="26" t="str">
        <f t="shared" si="93"/>
        <v/>
      </c>
      <c r="DD50" s="26" t="str">
        <f t="shared" si="93"/>
        <v/>
      </c>
      <c r="DE50" s="26" t="str">
        <f t="shared" si="93"/>
        <v/>
      </c>
      <c r="DF50" s="26" t="str">
        <f t="shared" si="93"/>
        <v/>
      </c>
      <c r="DG50" s="26" t="str">
        <f t="shared" si="93"/>
        <v/>
      </c>
      <c r="DH50" s="26" t="str">
        <f t="shared" si="93"/>
        <v/>
      </c>
      <c r="DI50" s="26" t="str">
        <f t="shared" si="93"/>
        <v/>
      </c>
      <c r="DJ50" s="26" t="str">
        <f t="shared" si="93"/>
        <v/>
      </c>
      <c r="DK50" s="26" t="str">
        <f t="shared" si="93"/>
        <v/>
      </c>
      <c r="DL50" s="26" t="str">
        <f t="shared" si="93"/>
        <v/>
      </c>
      <c r="DM50" s="26" t="str">
        <f t="shared" si="93"/>
        <v/>
      </c>
      <c r="DN50" s="26" t="str">
        <f t="shared" si="93"/>
        <v/>
      </c>
      <c r="DO50" s="26" t="str">
        <f t="shared" si="93"/>
        <v/>
      </c>
      <c r="DP50" s="26" t="str">
        <f t="shared" si="93"/>
        <v/>
      </c>
      <c r="DQ50" s="26" t="str">
        <f t="shared" si="93"/>
        <v/>
      </c>
      <c r="DR50" s="26" t="str">
        <f t="shared" si="93"/>
        <v/>
      </c>
      <c r="DS50" s="26" t="str">
        <f t="shared" si="93"/>
        <v/>
      </c>
      <c r="DT50" s="26" t="str">
        <f t="shared" si="93"/>
        <v/>
      </c>
      <c r="DU50" s="26" t="str">
        <f t="shared" si="93"/>
        <v/>
      </c>
      <c r="DV50" s="26" t="str">
        <f t="shared" si="93"/>
        <v/>
      </c>
      <c r="DW50" s="26" t="str">
        <f t="shared" si="93"/>
        <v/>
      </c>
      <c r="DX50" s="26" t="str">
        <f t="shared" si="93"/>
        <v/>
      </c>
      <c r="DY50" s="26" t="str">
        <f t="shared" si="93"/>
        <v/>
      </c>
      <c r="DZ50" s="26" t="str">
        <f t="shared" si="93"/>
        <v/>
      </c>
      <c r="EA50" s="26" t="str">
        <f t="shared" si="93"/>
        <v/>
      </c>
      <c r="EB50" s="26" t="str">
        <f t="shared" si="93"/>
        <v/>
      </c>
      <c r="EC50" s="26" t="str">
        <f t="shared" si="93"/>
        <v/>
      </c>
      <c r="ED50" s="26" t="str">
        <f t="shared" si="93"/>
        <v/>
      </c>
      <c r="EE50" s="26" t="str">
        <f t="shared" si="94" ref="EE50:FI50">IF(AND(EE51="",EE52=""),"",SUM(EE51)-SUM(EE52))</f>
        <v/>
      </c>
      <c r="EF50" s="26" t="str">
        <f t="shared" si="94"/>
        <v/>
      </c>
      <c r="EG50" s="26" t="str">
        <f t="shared" si="94"/>
        <v/>
      </c>
      <c r="EH50" s="26" t="str">
        <f t="shared" si="94"/>
        <v/>
      </c>
      <c r="EI50" s="26" t="str">
        <f t="shared" si="94"/>
        <v/>
      </c>
      <c r="EJ50" s="26" t="str">
        <f t="shared" si="94"/>
        <v/>
      </c>
      <c r="EK50" s="26" t="str">
        <f t="shared" si="94"/>
        <v/>
      </c>
      <c r="EL50" s="26" t="str">
        <f t="shared" si="94"/>
        <v/>
      </c>
      <c r="EM50" s="26" t="str">
        <f t="shared" si="94"/>
        <v/>
      </c>
      <c r="EN50" s="26" t="str">
        <f t="shared" si="94"/>
        <v/>
      </c>
      <c r="EO50" s="26" t="str">
        <f t="shared" si="94"/>
        <v/>
      </c>
      <c r="EP50" s="26" t="str">
        <f t="shared" si="94"/>
        <v/>
      </c>
      <c r="EQ50" s="26" t="str">
        <f t="shared" si="94"/>
        <v/>
      </c>
      <c r="ER50" s="26" t="str">
        <f t="shared" si="94"/>
        <v/>
      </c>
      <c r="ES50" s="26" t="str">
        <f t="shared" si="94"/>
        <v/>
      </c>
      <c r="ET50" s="26" t="str">
        <f t="shared" si="94"/>
        <v/>
      </c>
      <c r="EU50" s="26" t="str">
        <f t="shared" si="94"/>
        <v/>
      </c>
      <c r="EV50" s="26" t="str">
        <f t="shared" si="94"/>
        <v/>
      </c>
      <c r="EW50" s="26" t="str">
        <f t="shared" si="94"/>
        <v/>
      </c>
      <c r="EX50" s="26" t="str">
        <f t="shared" si="94"/>
        <v/>
      </c>
      <c r="EY50" s="26" t="str">
        <f t="shared" si="94"/>
        <v/>
      </c>
      <c r="EZ50" s="26" t="str">
        <f t="shared" si="94"/>
        <v/>
      </c>
      <c r="FA50" s="26" t="str">
        <f t="shared" si="94"/>
        <v/>
      </c>
      <c r="FB50" s="26" t="str">
        <f t="shared" si="94"/>
        <v/>
      </c>
      <c r="FC50" s="26" t="str">
        <f t="shared" si="94"/>
        <v/>
      </c>
      <c r="FD50" s="26" t="str">
        <f t="shared" si="94"/>
        <v/>
      </c>
      <c r="FE50" s="26" t="str">
        <f t="shared" si="94"/>
        <v/>
      </c>
      <c r="FF50" s="26" t="str">
        <f t="shared" si="94"/>
        <v/>
      </c>
      <c r="FG50" s="26" t="str">
        <f t="shared" si="94"/>
        <v/>
      </c>
      <c r="FH50" s="26" t="str">
        <f t="shared" si="94"/>
        <v/>
      </c>
      <c r="FI50" s="26" t="str">
        <f t="shared" si="94"/>
        <v/>
      </c>
    </row>
    <row r="51" spans="1:165" s="8" customFormat="1" ht="15" customHeight="1">
      <c r="A51" s="8" t="str">
        <f t="shared" si="5"/>
        <v>BMSTRPAS_BP6_XDC</v>
      </c>
      <c r="B51" s="15" t="s">
        <v>122</v>
      </c>
      <c r="C51" s="13" t="s">
        <v>123</v>
      </c>
      <c r="D51" s="13" t="s">
        <v>124</v>
      </c>
      <c r="E51" s="14" t="str">
        <f>"BMSTRPAS_BP6_"&amp;C3</f>
        <v>BMSTRPAS_BP6_XDC</v>
      </c>
      <c r="F51" s="26" t="str">
        <f>IF(AND(F66="",AND(F81="",F96="")),"",SUM(F66,F81,F96))</f>
        <v/>
      </c>
      <c r="G51" s="26" t="str">
        <f t="shared" si="95" ref="G51:BR51">IF(AND(G66="",AND(G81="",G96="")),"",SUM(G66,G81,G96))</f>
        <v/>
      </c>
      <c r="H51" s="26" t="str">
        <f t="shared" si="95"/>
        <v/>
      </c>
      <c r="I51" s="26" t="str">
        <f t="shared" si="95"/>
        <v/>
      </c>
      <c r="J51" s="26" t="str">
        <f t="shared" si="95"/>
        <v/>
      </c>
      <c r="K51" s="26" t="str">
        <f t="shared" si="95"/>
        <v/>
      </c>
      <c r="L51" s="26" t="str">
        <f t="shared" si="95"/>
        <v/>
      </c>
      <c r="M51" s="26" t="str">
        <f t="shared" si="95"/>
        <v/>
      </c>
      <c r="N51" s="26" t="str">
        <f t="shared" si="95"/>
        <v/>
      </c>
      <c r="O51" s="26" t="str">
        <f t="shared" si="95"/>
        <v/>
      </c>
      <c r="P51" s="26" t="str">
        <f t="shared" si="95"/>
        <v/>
      </c>
      <c r="Q51" s="26" t="str">
        <f t="shared" si="95"/>
        <v/>
      </c>
      <c r="R51" s="26" t="str">
        <f t="shared" si="95"/>
        <v/>
      </c>
      <c r="S51" s="26" t="str">
        <f t="shared" si="95"/>
        <v/>
      </c>
      <c r="T51" s="26" t="str">
        <f t="shared" si="95"/>
        <v/>
      </c>
      <c r="U51" s="26" t="str">
        <f t="shared" si="95"/>
        <v/>
      </c>
      <c r="V51" s="26" t="str">
        <f t="shared" si="95"/>
        <v/>
      </c>
      <c r="W51" s="26" t="str">
        <f t="shared" si="95"/>
        <v/>
      </c>
      <c r="X51" s="26" t="str">
        <f t="shared" si="95"/>
        <v/>
      </c>
      <c r="Y51" s="26" t="str">
        <f t="shared" si="95"/>
        <v/>
      </c>
      <c r="Z51" s="26" t="str">
        <f t="shared" si="95"/>
        <v/>
      </c>
      <c r="AA51" s="26" t="str">
        <f t="shared" si="95"/>
        <v/>
      </c>
      <c r="AB51" s="26" t="str">
        <f t="shared" si="95"/>
        <v/>
      </c>
      <c r="AC51" s="26" t="str">
        <f t="shared" si="95"/>
        <v/>
      </c>
      <c r="AD51" s="26" t="str">
        <f t="shared" si="95"/>
        <v/>
      </c>
      <c r="AE51" s="26" t="str">
        <f t="shared" si="95"/>
        <v/>
      </c>
      <c r="AF51" s="26" t="str">
        <f t="shared" si="95"/>
        <v/>
      </c>
      <c r="AG51" s="26" t="str">
        <f t="shared" si="95"/>
        <v/>
      </c>
      <c r="AH51" s="26" t="str">
        <f t="shared" si="95"/>
        <v/>
      </c>
      <c r="AI51" s="26" t="str">
        <f t="shared" si="95"/>
        <v/>
      </c>
      <c r="AJ51" s="26" t="str">
        <f t="shared" si="95"/>
        <v/>
      </c>
      <c r="AK51" s="26" t="str">
        <f t="shared" si="95"/>
        <v/>
      </c>
      <c r="AL51" s="26" t="str">
        <f t="shared" si="95"/>
        <v/>
      </c>
      <c r="AM51" s="26" t="str">
        <f t="shared" si="95"/>
        <v/>
      </c>
      <c r="AN51" s="26" t="str">
        <f t="shared" si="95"/>
        <v/>
      </c>
      <c r="AO51" s="26" t="str">
        <f t="shared" si="95"/>
        <v/>
      </c>
      <c r="AP51" s="26" t="str">
        <f t="shared" si="95"/>
        <v/>
      </c>
      <c r="AQ51" s="26" t="str">
        <f t="shared" si="95"/>
        <v/>
      </c>
      <c r="AR51" s="26" t="str">
        <f t="shared" si="95"/>
        <v/>
      </c>
      <c r="AS51" s="26" t="str">
        <f t="shared" si="95"/>
        <v/>
      </c>
      <c r="AT51" s="26" t="str">
        <f t="shared" si="95"/>
        <v/>
      </c>
      <c r="AU51" s="26" t="str">
        <f t="shared" si="95"/>
        <v/>
      </c>
      <c r="AV51" s="26" t="str">
        <f t="shared" si="95"/>
        <v/>
      </c>
      <c r="AW51" s="26" t="str">
        <f t="shared" si="95"/>
        <v/>
      </c>
      <c r="AX51" s="26" t="str">
        <f t="shared" si="95"/>
        <v/>
      </c>
      <c r="AY51" s="26" t="str">
        <f t="shared" si="95"/>
        <v/>
      </c>
      <c r="AZ51" s="26" t="str">
        <f t="shared" si="95"/>
        <v/>
      </c>
      <c r="BA51" s="26" t="str">
        <f t="shared" si="95"/>
        <v/>
      </c>
      <c r="BB51" s="26" t="str">
        <f t="shared" si="95"/>
        <v/>
      </c>
      <c r="BC51" s="26" t="str">
        <f t="shared" si="95"/>
        <v/>
      </c>
      <c r="BD51" s="26" t="str">
        <f t="shared" si="95"/>
        <v/>
      </c>
      <c r="BE51" s="26" t="str">
        <f t="shared" si="95"/>
        <v/>
      </c>
      <c r="BF51" s="26" t="str">
        <f t="shared" si="95"/>
        <v/>
      </c>
      <c r="BG51" s="26" t="str">
        <f t="shared" si="95"/>
        <v/>
      </c>
      <c r="BH51" s="26" t="str">
        <f t="shared" si="95"/>
        <v/>
      </c>
      <c r="BI51" s="26" t="str">
        <f t="shared" si="95"/>
        <v/>
      </c>
      <c r="BJ51" s="26" t="str">
        <f t="shared" si="95"/>
        <v/>
      </c>
      <c r="BK51" s="26" t="str">
        <f t="shared" si="95"/>
        <v/>
      </c>
      <c r="BL51" s="26" t="str">
        <f t="shared" si="95"/>
        <v/>
      </c>
      <c r="BM51" s="26" t="str">
        <f t="shared" si="95"/>
        <v/>
      </c>
      <c r="BN51" s="26" t="str">
        <f t="shared" si="95"/>
        <v/>
      </c>
      <c r="BO51" s="26" t="str">
        <f t="shared" si="95"/>
        <v/>
      </c>
      <c r="BP51" s="26" t="str">
        <f t="shared" si="95"/>
        <v/>
      </c>
      <c r="BQ51" s="26" t="str">
        <f t="shared" si="95"/>
        <v/>
      </c>
      <c r="BR51" s="26" t="str">
        <f t="shared" si="95"/>
        <v/>
      </c>
      <c r="BS51" s="26" t="str">
        <f t="shared" si="96" ref="BS51:ED51">IF(AND(BS66="",AND(BS81="",BS96="")),"",SUM(BS66,BS81,BS96))</f>
        <v/>
      </c>
      <c r="BT51" s="26" t="str">
        <f t="shared" si="96"/>
        <v/>
      </c>
      <c r="BU51" s="26" t="str">
        <f t="shared" si="96"/>
        <v/>
      </c>
      <c r="BV51" s="26" t="str">
        <f t="shared" si="96"/>
        <v/>
      </c>
      <c r="BW51" s="26" t="str">
        <f t="shared" si="96"/>
        <v/>
      </c>
      <c r="BX51" s="26" t="str">
        <f t="shared" si="96"/>
        <v/>
      </c>
      <c r="BY51" s="26" t="str">
        <f t="shared" si="96"/>
        <v/>
      </c>
      <c r="BZ51" s="26" t="str">
        <f t="shared" si="96"/>
        <v/>
      </c>
      <c r="CA51" s="26" t="str">
        <f t="shared" si="96"/>
        <v/>
      </c>
      <c r="CB51" s="26" t="str">
        <f t="shared" si="96"/>
        <v/>
      </c>
      <c r="CC51" s="26" t="str">
        <f t="shared" si="96"/>
        <v/>
      </c>
      <c r="CD51" s="26" t="str">
        <f t="shared" si="96"/>
        <v/>
      </c>
      <c r="CE51" s="26" t="str">
        <f t="shared" si="96"/>
        <v/>
      </c>
      <c r="CF51" s="26" t="str">
        <f t="shared" si="96"/>
        <v/>
      </c>
      <c r="CG51" s="26" t="str">
        <f t="shared" si="96"/>
        <v/>
      </c>
      <c r="CH51" s="26" t="str">
        <f t="shared" si="96"/>
        <v/>
      </c>
      <c r="CI51" s="26" t="str">
        <f t="shared" si="96"/>
        <v/>
      </c>
      <c r="CJ51" s="26" t="str">
        <f t="shared" si="96"/>
        <v/>
      </c>
      <c r="CK51" s="26" t="str">
        <f t="shared" si="96"/>
        <v/>
      </c>
      <c r="CL51" s="26" t="str">
        <f t="shared" si="96"/>
        <v/>
      </c>
      <c r="CM51" s="26" t="str">
        <f t="shared" si="96"/>
        <v/>
      </c>
      <c r="CN51" s="26" t="str">
        <f t="shared" si="96"/>
        <v/>
      </c>
      <c r="CO51" s="26" t="str">
        <f t="shared" si="96"/>
        <v/>
      </c>
      <c r="CP51" s="26" t="str">
        <f t="shared" si="96"/>
        <v/>
      </c>
      <c r="CQ51" s="26" t="str">
        <f t="shared" si="96"/>
        <v/>
      </c>
      <c r="CR51" s="26" t="str">
        <f t="shared" si="96"/>
        <v/>
      </c>
      <c r="CS51" s="26" t="str">
        <f t="shared" si="96"/>
        <v/>
      </c>
      <c r="CT51" s="26" t="str">
        <f t="shared" si="96"/>
        <v/>
      </c>
      <c r="CU51" s="26" t="str">
        <f t="shared" si="96"/>
        <v/>
      </c>
      <c r="CV51" s="26" t="str">
        <f t="shared" si="96"/>
        <v/>
      </c>
      <c r="CW51" s="26" t="str">
        <f t="shared" si="96"/>
        <v/>
      </c>
      <c r="CX51" s="26" t="str">
        <f t="shared" si="96"/>
        <v/>
      </c>
      <c r="CY51" s="26" t="str">
        <f t="shared" si="96"/>
        <v/>
      </c>
      <c r="CZ51" s="26" t="str">
        <f t="shared" si="96"/>
        <v/>
      </c>
      <c r="DA51" s="26" t="str">
        <f t="shared" si="96"/>
        <v/>
      </c>
      <c r="DB51" s="26" t="str">
        <f t="shared" si="96"/>
        <v/>
      </c>
      <c r="DC51" s="26" t="str">
        <f t="shared" si="96"/>
        <v/>
      </c>
      <c r="DD51" s="26" t="str">
        <f t="shared" si="96"/>
        <v/>
      </c>
      <c r="DE51" s="26" t="str">
        <f t="shared" si="96"/>
        <v/>
      </c>
      <c r="DF51" s="26" t="str">
        <f t="shared" si="96"/>
        <v/>
      </c>
      <c r="DG51" s="26" t="str">
        <f t="shared" si="96"/>
        <v/>
      </c>
      <c r="DH51" s="26" t="str">
        <f t="shared" si="96"/>
        <v/>
      </c>
      <c r="DI51" s="26" t="str">
        <f t="shared" si="96"/>
        <v/>
      </c>
      <c r="DJ51" s="26" t="str">
        <f t="shared" si="96"/>
        <v/>
      </c>
      <c r="DK51" s="26" t="str">
        <f t="shared" si="96"/>
        <v/>
      </c>
      <c r="DL51" s="26" t="str">
        <f t="shared" si="96"/>
        <v/>
      </c>
      <c r="DM51" s="26" t="str">
        <f t="shared" si="96"/>
        <v/>
      </c>
      <c r="DN51" s="26" t="str">
        <f t="shared" si="96"/>
        <v/>
      </c>
      <c r="DO51" s="26" t="str">
        <f t="shared" si="96"/>
        <v/>
      </c>
      <c r="DP51" s="26" t="str">
        <f t="shared" si="96"/>
        <v/>
      </c>
      <c r="DQ51" s="26" t="str">
        <f t="shared" si="96"/>
        <v/>
      </c>
      <c r="DR51" s="26" t="str">
        <f t="shared" si="96"/>
        <v/>
      </c>
      <c r="DS51" s="26" t="str">
        <f t="shared" si="96"/>
        <v/>
      </c>
      <c r="DT51" s="26" t="str">
        <f t="shared" si="96"/>
        <v/>
      </c>
      <c r="DU51" s="26" t="str">
        <f t="shared" si="96"/>
        <v/>
      </c>
      <c r="DV51" s="26" t="str">
        <f t="shared" si="96"/>
        <v/>
      </c>
      <c r="DW51" s="26" t="str">
        <f t="shared" si="96"/>
        <v/>
      </c>
      <c r="DX51" s="26" t="str">
        <f t="shared" si="96"/>
        <v/>
      </c>
      <c r="DY51" s="26" t="str">
        <f t="shared" si="96"/>
        <v/>
      </c>
      <c r="DZ51" s="26" t="str">
        <f t="shared" si="96"/>
        <v/>
      </c>
      <c r="EA51" s="26" t="str">
        <f t="shared" si="96"/>
        <v/>
      </c>
      <c r="EB51" s="26" t="str">
        <f t="shared" si="96"/>
        <v/>
      </c>
      <c r="EC51" s="26" t="str">
        <f t="shared" si="96"/>
        <v/>
      </c>
      <c r="ED51" s="26" t="str">
        <f t="shared" si="96"/>
        <v/>
      </c>
      <c r="EE51" s="26" t="str">
        <f t="shared" si="97" ref="EE51:FI51">IF(AND(EE66="",AND(EE81="",EE96="")),"",SUM(EE66,EE81,EE96))</f>
        <v/>
      </c>
      <c r="EF51" s="26" t="str">
        <f t="shared" si="97"/>
        <v/>
      </c>
      <c r="EG51" s="26" t="str">
        <f t="shared" si="97"/>
        <v/>
      </c>
      <c r="EH51" s="26" t="str">
        <f t="shared" si="97"/>
        <v/>
      </c>
      <c r="EI51" s="26" t="str">
        <f t="shared" si="97"/>
        <v/>
      </c>
      <c r="EJ51" s="26" t="str">
        <f t="shared" si="97"/>
        <v/>
      </c>
      <c r="EK51" s="26" t="str">
        <f t="shared" si="97"/>
        <v/>
      </c>
      <c r="EL51" s="26" t="str">
        <f t="shared" si="97"/>
        <v/>
      </c>
      <c r="EM51" s="26" t="str">
        <f t="shared" si="97"/>
        <v/>
      </c>
      <c r="EN51" s="26" t="str">
        <f t="shared" si="97"/>
        <v/>
      </c>
      <c r="EO51" s="26" t="str">
        <f t="shared" si="97"/>
        <v/>
      </c>
      <c r="EP51" s="26" t="str">
        <f t="shared" si="97"/>
        <v/>
      </c>
      <c r="EQ51" s="26" t="str">
        <f t="shared" si="97"/>
        <v/>
      </c>
      <c r="ER51" s="26" t="str">
        <f t="shared" si="97"/>
        <v/>
      </c>
      <c r="ES51" s="26" t="str">
        <f t="shared" si="97"/>
        <v/>
      </c>
      <c r="ET51" s="26" t="str">
        <f t="shared" si="97"/>
        <v/>
      </c>
      <c r="EU51" s="26" t="str">
        <f t="shared" si="97"/>
        <v/>
      </c>
      <c r="EV51" s="26" t="str">
        <f t="shared" si="97"/>
        <v/>
      </c>
      <c r="EW51" s="26" t="str">
        <f t="shared" si="97"/>
        <v/>
      </c>
      <c r="EX51" s="26" t="str">
        <f t="shared" si="97"/>
        <v/>
      </c>
      <c r="EY51" s="26" t="str">
        <f t="shared" si="97"/>
        <v/>
      </c>
      <c r="EZ51" s="26" t="str">
        <f t="shared" si="97"/>
        <v/>
      </c>
      <c r="FA51" s="26" t="str">
        <f t="shared" si="97"/>
        <v/>
      </c>
      <c r="FB51" s="26" t="str">
        <f t="shared" si="97"/>
        <v/>
      </c>
      <c r="FC51" s="26" t="str">
        <f t="shared" si="97"/>
        <v/>
      </c>
      <c r="FD51" s="26" t="str">
        <f t="shared" si="97"/>
        <v/>
      </c>
      <c r="FE51" s="26" t="str">
        <f t="shared" si="97"/>
        <v/>
      </c>
      <c r="FF51" s="26" t="str">
        <f t="shared" si="97"/>
        <v/>
      </c>
      <c r="FG51" s="26" t="str">
        <f t="shared" si="97"/>
        <v/>
      </c>
      <c r="FH51" s="26" t="str">
        <f t="shared" si="97"/>
        <v/>
      </c>
      <c r="FI51" s="26" t="str">
        <f t="shared" si="97"/>
        <v/>
      </c>
    </row>
    <row r="52" spans="1:165" s="8" customFormat="1" ht="15" customHeight="1">
      <c r="A52" s="8" t="str">
        <f t="shared" si="5"/>
        <v>BXSTRPAS_BP6_XDC</v>
      </c>
      <c r="B52" s="15" t="s">
        <v>125</v>
      </c>
      <c r="C52" s="13" t="s">
        <v>126</v>
      </c>
      <c r="D52" s="13" t="s">
        <v>127</v>
      </c>
      <c r="E52" s="14" t="str">
        <f>"BXSTRPAS_BP6_"&amp;C3</f>
        <v>BXSTRPAS_BP6_XDC</v>
      </c>
      <c r="F52" s="26" t="str">
        <f>IF(AND(F67="",AND(F82="",F97="")),"",SUM(F67,F82,F97))</f>
        <v/>
      </c>
      <c r="G52" s="26" t="str">
        <f t="shared" si="98" ref="G52:BR52">IF(AND(G67="",AND(G82="",G97="")),"",SUM(G67,G82,G97))</f>
        <v/>
      </c>
      <c r="H52" s="26" t="str">
        <f t="shared" si="98"/>
        <v/>
      </c>
      <c r="I52" s="26" t="str">
        <f t="shared" si="98"/>
        <v/>
      </c>
      <c r="J52" s="26" t="str">
        <f t="shared" si="98"/>
        <v/>
      </c>
      <c r="K52" s="26" t="str">
        <f t="shared" si="98"/>
        <v/>
      </c>
      <c r="L52" s="26" t="str">
        <f t="shared" si="98"/>
        <v/>
      </c>
      <c r="M52" s="26" t="str">
        <f t="shared" si="98"/>
        <v/>
      </c>
      <c r="N52" s="26" t="str">
        <f t="shared" si="98"/>
        <v/>
      </c>
      <c r="O52" s="26" t="str">
        <f t="shared" si="98"/>
        <v/>
      </c>
      <c r="P52" s="26" t="str">
        <f t="shared" si="98"/>
        <v/>
      </c>
      <c r="Q52" s="26" t="str">
        <f t="shared" si="98"/>
        <v/>
      </c>
      <c r="R52" s="26" t="str">
        <f t="shared" si="98"/>
        <v/>
      </c>
      <c r="S52" s="26" t="str">
        <f t="shared" si="98"/>
        <v/>
      </c>
      <c r="T52" s="26" t="str">
        <f t="shared" si="98"/>
        <v/>
      </c>
      <c r="U52" s="26" t="str">
        <f t="shared" si="98"/>
        <v/>
      </c>
      <c r="V52" s="26" t="str">
        <f t="shared" si="98"/>
        <v/>
      </c>
      <c r="W52" s="26" t="str">
        <f t="shared" si="98"/>
        <v/>
      </c>
      <c r="X52" s="26" t="str">
        <f t="shared" si="98"/>
        <v/>
      </c>
      <c r="Y52" s="26" t="str">
        <f t="shared" si="98"/>
        <v/>
      </c>
      <c r="Z52" s="26" t="str">
        <f t="shared" si="98"/>
        <v/>
      </c>
      <c r="AA52" s="26" t="str">
        <f t="shared" si="98"/>
        <v/>
      </c>
      <c r="AB52" s="26" t="str">
        <f t="shared" si="98"/>
        <v/>
      </c>
      <c r="AC52" s="26" t="str">
        <f t="shared" si="98"/>
        <v/>
      </c>
      <c r="AD52" s="26" t="str">
        <f t="shared" si="98"/>
        <v/>
      </c>
      <c r="AE52" s="26" t="str">
        <f t="shared" si="98"/>
        <v/>
      </c>
      <c r="AF52" s="26" t="str">
        <f t="shared" si="98"/>
        <v/>
      </c>
      <c r="AG52" s="26" t="str">
        <f t="shared" si="98"/>
        <v/>
      </c>
      <c r="AH52" s="26" t="str">
        <f t="shared" si="98"/>
        <v/>
      </c>
      <c r="AI52" s="26" t="str">
        <f t="shared" si="98"/>
        <v/>
      </c>
      <c r="AJ52" s="26" t="str">
        <f t="shared" si="98"/>
        <v/>
      </c>
      <c r="AK52" s="26" t="str">
        <f t="shared" si="98"/>
        <v/>
      </c>
      <c r="AL52" s="26" t="str">
        <f t="shared" si="98"/>
        <v/>
      </c>
      <c r="AM52" s="26" t="str">
        <f t="shared" si="98"/>
        <v/>
      </c>
      <c r="AN52" s="26" t="str">
        <f t="shared" si="98"/>
        <v/>
      </c>
      <c r="AO52" s="26" t="str">
        <f t="shared" si="98"/>
        <v/>
      </c>
      <c r="AP52" s="26" t="str">
        <f t="shared" si="98"/>
        <v/>
      </c>
      <c r="AQ52" s="26" t="str">
        <f t="shared" si="98"/>
        <v/>
      </c>
      <c r="AR52" s="26" t="str">
        <f t="shared" si="98"/>
        <v/>
      </c>
      <c r="AS52" s="26" t="str">
        <f t="shared" si="98"/>
        <v/>
      </c>
      <c r="AT52" s="26" t="str">
        <f t="shared" si="98"/>
        <v/>
      </c>
      <c r="AU52" s="26" t="str">
        <f t="shared" si="98"/>
        <v/>
      </c>
      <c r="AV52" s="26" t="str">
        <f t="shared" si="98"/>
        <v/>
      </c>
      <c r="AW52" s="26" t="str">
        <f t="shared" si="98"/>
        <v/>
      </c>
      <c r="AX52" s="26" t="str">
        <f t="shared" si="98"/>
        <v/>
      </c>
      <c r="AY52" s="26" t="str">
        <f t="shared" si="98"/>
        <v/>
      </c>
      <c r="AZ52" s="26" t="str">
        <f t="shared" si="98"/>
        <v/>
      </c>
      <c r="BA52" s="26" t="str">
        <f t="shared" si="98"/>
        <v/>
      </c>
      <c r="BB52" s="26" t="str">
        <f t="shared" si="98"/>
        <v/>
      </c>
      <c r="BC52" s="26" t="str">
        <f t="shared" si="98"/>
        <v/>
      </c>
      <c r="BD52" s="26" t="str">
        <f t="shared" si="98"/>
        <v/>
      </c>
      <c r="BE52" s="26" t="str">
        <f t="shared" si="98"/>
        <v/>
      </c>
      <c r="BF52" s="26" t="str">
        <f t="shared" si="98"/>
        <v/>
      </c>
      <c r="BG52" s="26" t="str">
        <f t="shared" si="98"/>
        <v/>
      </c>
      <c r="BH52" s="26" t="str">
        <f t="shared" si="98"/>
        <v/>
      </c>
      <c r="BI52" s="26" t="str">
        <f t="shared" si="98"/>
        <v/>
      </c>
      <c r="BJ52" s="26" t="str">
        <f t="shared" si="98"/>
        <v/>
      </c>
      <c r="BK52" s="26" t="str">
        <f t="shared" si="98"/>
        <v/>
      </c>
      <c r="BL52" s="26" t="str">
        <f t="shared" si="98"/>
        <v/>
      </c>
      <c r="BM52" s="26" t="str">
        <f t="shared" si="98"/>
        <v/>
      </c>
      <c r="BN52" s="26" t="str">
        <f t="shared" si="98"/>
        <v/>
      </c>
      <c r="BO52" s="26" t="str">
        <f t="shared" si="98"/>
        <v/>
      </c>
      <c r="BP52" s="26" t="str">
        <f t="shared" si="98"/>
        <v/>
      </c>
      <c r="BQ52" s="26" t="str">
        <f t="shared" si="98"/>
        <v/>
      </c>
      <c r="BR52" s="26" t="str">
        <f t="shared" si="98"/>
        <v/>
      </c>
      <c r="BS52" s="26" t="str">
        <f t="shared" si="99" ref="BS52:ED52">IF(AND(BS67="",AND(BS82="",BS97="")),"",SUM(BS67,BS82,BS97))</f>
        <v/>
      </c>
      <c r="BT52" s="26" t="str">
        <f t="shared" si="99"/>
        <v/>
      </c>
      <c r="BU52" s="26" t="str">
        <f t="shared" si="99"/>
        <v/>
      </c>
      <c r="BV52" s="26" t="str">
        <f t="shared" si="99"/>
        <v/>
      </c>
      <c r="BW52" s="26" t="str">
        <f t="shared" si="99"/>
        <v/>
      </c>
      <c r="BX52" s="26" t="str">
        <f t="shared" si="99"/>
        <v/>
      </c>
      <c r="BY52" s="26" t="str">
        <f t="shared" si="99"/>
        <v/>
      </c>
      <c r="BZ52" s="26" t="str">
        <f t="shared" si="99"/>
        <v/>
      </c>
      <c r="CA52" s="26" t="str">
        <f t="shared" si="99"/>
        <v/>
      </c>
      <c r="CB52" s="26" t="str">
        <f t="shared" si="99"/>
        <v/>
      </c>
      <c r="CC52" s="26" t="str">
        <f t="shared" si="99"/>
        <v/>
      </c>
      <c r="CD52" s="26" t="str">
        <f t="shared" si="99"/>
        <v/>
      </c>
      <c r="CE52" s="26" t="str">
        <f t="shared" si="99"/>
        <v/>
      </c>
      <c r="CF52" s="26" t="str">
        <f t="shared" si="99"/>
        <v/>
      </c>
      <c r="CG52" s="26" t="str">
        <f t="shared" si="99"/>
        <v/>
      </c>
      <c r="CH52" s="26" t="str">
        <f t="shared" si="99"/>
        <v/>
      </c>
      <c r="CI52" s="26" t="str">
        <f t="shared" si="99"/>
        <v/>
      </c>
      <c r="CJ52" s="26" t="str">
        <f t="shared" si="99"/>
        <v/>
      </c>
      <c r="CK52" s="26" t="str">
        <f t="shared" si="99"/>
        <v/>
      </c>
      <c r="CL52" s="26" t="str">
        <f t="shared" si="99"/>
        <v/>
      </c>
      <c r="CM52" s="26" t="str">
        <f t="shared" si="99"/>
        <v/>
      </c>
      <c r="CN52" s="26" t="str">
        <f t="shared" si="99"/>
        <v/>
      </c>
      <c r="CO52" s="26" t="str">
        <f t="shared" si="99"/>
        <v/>
      </c>
      <c r="CP52" s="26" t="str">
        <f t="shared" si="99"/>
        <v/>
      </c>
      <c r="CQ52" s="26" t="str">
        <f t="shared" si="99"/>
        <v/>
      </c>
      <c r="CR52" s="26" t="str">
        <f t="shared" si="99"/>
        <v/>
      </c>
      <c r="CS52" s="26" t="str">
        <f t="shared" si="99"/>
        <v/>
      </c>
      <c r="CT52" s="26" t="str">
        <f t="shared" si="99"/>
        <v/>
      </c>
      <c r="CU52" s="26" t="str">
        <f t="shared" si="99"/>
        <v/>
      </c>
      <c r="CV52" s="26" t="str">
        <f t="shared" si="99"/>
        <v/>
      </c>
      <c r="CW52" s="26" t="str">
        <f t="shared" si="99"/>
        <v/>
      </c>
      <c r="CX52" s="26" t="str">
        <f t="shared" si="99"/>
        <v/>
      </c>
      <c r="CY52" s="26" t="str">
        <f t="shared" si="99"/>
        <v/>
      </c>
      <c r="CZ52" s="26" t="str">
        <f t="shared" si="99"/>
        <v/>
      </c>
      <c r="DA52" s="26" t="str">
        <f t="shared" si="99"/>
        <v/>
      </c>
      <c r="DB52" s="26" t="str">
        <f t="shared" si="99"/>
        <v/>
      </c>
      <c r="DC52" s="26" t="str">
        <f t="shared" si="99"/>
        <v/>
      </c>
      <c r="DD52" s="26" t="str">
        <f t="shared" si="99"/>
        <v/>
      </c>
      <c r="DE52" s="26" t="str">
        <f t="shared" si="99"/>
        <v/>
      </c>
      <c r="DF52" s="26" t="str">
        <f t="shared" si="99"/>
        <v/>
      </c>
      <c r="DG52" s="26" t="str">
        <f t="shared" si="99"/>
        <v/>
      </c>
      <c r="DH52" s="26" t="str">
        <f t="shared" si="99"/>
        <v/>
      </c>
      <c r="DI52" s="26" t="str">
        <f t="shared" si="99"/>
        <v/>
      </c>
      <c r="DJ52" s="26" t="str">
        <f t="shared" si="99"/>
        <v/>
      </c>
      <c r="DK52" s="26" t="str">
        <f t="shared" si="99"/>
        <v/>
      </c>
      <c r="DL52" s="26" t="str">
        <f t="shared" si="99"/>
        <v/>
      </c>
      <c r="DM52" s="26" t="str">
        <f t="shared" si="99"/>
        <v/>
      </c>
      <c r="DN52" s="26" t="str">
        <f t="shared" si="99"/>
        <v/>
      </c>
      <c r="DO52" s="26" t="str">
        <f t="shared" si="99"/>
        <v/>
      </c>
      <c r="DP52" s="26" t="str">
        <f t="shared" si="99"/>
        <v/>
      </c>
      <c r="DQ52" s="26" t="str">
        <f t="shared" si="99"/>
        <v/>
      </c>
      <c r="DR52" s="26" t="str">
        <f t="shared" si="99"/>
        <v/>
      </c>
      <c r="DS52" s="26" t="str">
        <f t="shared" si="99"/>
        <v/>
      </c>
      <c r="DT52" s="26" t="str">
        <f t="shared" si="99"/>
        <v/>
      </c>
      <c r="DU52" s="26" t="str">
        <f t="shared" si="99"/>
        <v/>
      </c>
      <c r="DV52" s="26" t="str">
        <f t="shared" si="99"/>
        <v/>
      </c>
      <c r="DW52" s="26" t="str">
        <f t="shared" si="99"/>
        <v/>
      </c>
      <c r="DX52" s="26" t="str">
        <f t="shared" si="99"/>
        <v/>
      </c>
      <c r="DY52" s="26" t="str">
        <f t="shared" si="99"/>
        <v/>
      </c>
      <c r="DZ52" s="26" t="str">
        <f t="shared" si="99"/>
        <v/>
      </c>
      <c r="EA52" s="26" t="str">
        <f t="shared" si="99"/>
        <v/>
      </c>
      <c r="EB52" s="26" t="str">
        <f t="shared" si="99"/>
        <v/>
      </c>
      <c r="EC52" s="26" t="str">
        <f t="shared" si="99"/>
        <v/>
      </c>
      <c r="ED52" s="26" t="str">
        <f t="shared" si="99"/>
        <v/>
      </c>
      <c r="EE52" s="26" t="str">
        <f t="shared" si="100" ref="EE52:FI52">IF(AND(EE67="",AND(EE82="",EE97="")),"",SUM(EE67,EE82,EE97))</f>
        <v/>
      </c>
      <c r="EF52" s="26" t="str">
        <f t="shared" si="100"/>
        <v/>
      </c>
      <c r="EG52" s="26" t="str">
        <f t="shared" si="100"/>
        <v/>
      </c>
      <c r="EH52" s="26" t="str">
        <f t="shared" si="100"/>
        <v/>
      </c>
      <c r="EI52" s="26" t="str">
        <f t="shared" si="100"/>
        <v/>
      </c>
      <c r="EJ52" s="26" t="str">
        <f t="shared" si="100"/>
        <v/>
      </c>
      <c r="EK52" s="26" t="str">
        <f t="shared" si="100"/>
        <v/>
      </c>
      <c r="EL52" s="26" t="str">
        <f t="shared" si="100"/>
        <v/>
      </c>
      <c r="EM52" s="26" t="str">
        <f t="shared" si="100"/>
        <v/>
      </c>
      <c r="EN52" s="26" t="str">
        <f t="shared" si="100"/>
        <v/>
      </c>
      <c r="EO52" s="26" t="str">
        <f t="shared" si="100"/>
        <v/>
      </c>
      <c r="EP52" s="26" t="str">
        <f t="shared" si="100"/>
        <v/>
      </c>
      <c r="EQ52" s="26" t="str">
        <f t="shared" si="100"/>
        <v/>
      </c>
      <c r="ER52" s="26" t="str">
        <f t="shared" si="100"/>
        <v/>
      </c>
      <c r="ES52" s="26" t="str">
        <f t="shared" si="100"/>
        <v/>
      </c>
      <c r="ET52" s="26" t="str">
        <f t="shared" si="100"/>
        <v/>
      </c>
      <c r="EU52" s="26" t="str">
        <f t="shared" si="100"/>
        <v/>
      </c>
      <c r="EV52" s="26" t="str">
        <f t="shared" si="100"/>
        <v/>
      </c>
      <c r="EW52" s="26" t="str">
        <f t="shared" si="100"/>
        <v/>
      </c>
      <c r="EX52" s="26" t="str">
        <f t="shared" si="100"/>
        <v/>
      </c>
      <c r="EY52" s="26" t="str">
        <f t="shared" si="100"/>
        <v/>
      </c>
      <c r="EZ52" s="26" t="str">
        <f t="shared" si="100"/>
        <v/>
      </c>
      <c r="FA52" s="26" t="str">
        <f t="shared" si="100"/>
        <v/>
      </c>
      <c r="FB52" s="26" t="str">
        <f t="shared" si="100"/>
        <v/>
      </c>
      <c r="FC52" s="26" t="str">
        <f t="shared" si="100"/>
        <v/>
      </c>
      <c r="FD52" s="26" t="str">
        <f t="shared" si="100"/>
        <v/>
      </c>
      <c r="FE52" s="26" t="str">
        <f t="shared" si="100"/>
        <v/>
      </c>
      <c r="FF52" s="26" t="str">
        <f t="shared" si="100"/>
        <v/>
      </c>
      <c r="FG52" s="26" t="str">
        <f t="shared" si="100"/>
        <v/>
      </c>
      <c r="FH52" s="26" t="str">
        <f t="shared" si="100"/>
        <v/>
      </c>
      <c r="FI52" s="26" t="str">
        <f t="shared" si="100"/>
        <v/>
      </c>
    </row>
    <row r="53" spans="1:165" s="8" customFormat="1" ht="15" customHeight="1">
      <c r="A53" s="8" t="str">
        <f t="shared" si="5"/>
        <v>BSTRFR_BP6_XDC</v>
      </c>
      <c r="B53" s="12" t="s">
        <v>128</v>
      </c>
      <c r="C53" s="13" t="s">
        <v>129</v>
      </c>
      <c r="D53" s="13" t="s">
        <v>130</v>
      </c>
      <c r="E53" s="14" t="str">
        <f>"BSTRFR_BP6_"&amp;C3</f>
        <v>BSTRFR_BP6_XDC</v>
      </c>
      <c r="F53" s="26">
        <f>IF(AND(F54="",F55=""),"",SUM(F54)-SUM(F55))</f>
        <v>-5.2934460644207997</v>
      </c>
      <c r="G53" s="26">
        <f t="shared" si="101" ref="G53:BR53">IF(AND(G54="",G55=""),"",SUM(G54)-SUM(G55))</f>
        <v>-4.4879447611595999</v>
      </c>
      <c r="H53" s="26">
        <f t="shared" si="101"/>
        <v>-4.8292777937247999</v>
      </c>
      <c r="I53" s="26">
        <f t="shared" si="101"/>
        <v>-6.2884619529004002</v>
      </c>
      <c r="J53" s="26">
        <f t="shared" si="101"/>
        <v>-20.8991305722056</v>
      </c>
      <c r="K53" s="26">
        <f t="shared" si="101"/>
        <v>-3.9753324102023999</v>
      </c>
      <c r="L53" s="26">
        <f t="shared" si="101"/>
        <v>-7.5580154859000004</v>
      </c>
      <c r="M53" s="26">
        <f t="shared" si="101"/>
        <v>-8.2731577332999802</v>
      </c>
      <c r="N53" s="26">
        <f t="shared" si="101"/>
        <v>-12.131840953099999</v>
      </c>
      <c r="O53" s="26">
        <f t="shared" si="101"/>
        <v>-31.938346582502401</v>
      </c>
      <c r="P53" s="26">
        <f t="shared" si="101"/>
        <v>-2.6572187559840001</v>
      </c>
      <c r="Q53" s="26">
        <f t="shared" si="101"/>
        <v>-10.603238516816401</v>
      </c>
      <c r="R53" s="26">
        <f t="shared" si="101"/>
        <v>-11.6413563850688</v>
      </c>
      <c r="S53" s="26">
        <f t="shared" si="101"/>
        <v>-21.443090108122799</v>
      </c>
      <c r="T53" s="26">
        <f t="shared" si="101"/>
        <v>-46.344903765991901</v>
      </c>
      <c r="U53" s="26">
        <f t="shared" si="101"/>
        <v>-9.0388061985623995</v>
      </c>
      <c r="V53" s="26">
        <f t="shared" si="101"/>
        <v>-7.4539332080824003</v>
      </c>
      <c r="W53" s="26">
        <f t="shared" si="101"/>
        <v>-11.1816417487476</v>
      </c>
      <c r="X53" s="26">
        <f t="shared" si="101"/>
        <v>-6.4841547137484001</v>
      </c>
      <c r="Y53" s="26">
        <f t="shared" si="101"/>
        <v>-34.158535869140799</v>
      </c>
      <c r="Z53" s="26">
        <v>-5.5987901445722699</v>
      </c>
      <c r="AA53" s="26">
        <v>-6.0532542948599897</v>
      </c>
      <c r="AB53" s="26">
        <v>-6.6420872092480403</v>
      </c>
      <c r="AC53" s="26">
        <v>-10.2399022389792</v>
      </c>
      <c r="AD53" s="26">
        <v>-28.534033887659501</v>
      </c>
      <c r="AE53" s="26">
        <f t="shared" si="101"/>
        <v>-6.6606630832975497</v>
      </c>
      <c r="AF53" s="26">
        <f t="shared" si="101"/>
        <v>-5.9818973100016404</v>
      </c>
      <c r="AG53" s="26">
        <f t="shared" si="101"/>
        <v>-6.4879787936339701</v>
      </c>
      <c r="AH53" s="26">
        <f t="shared" si="101"/>
        <v>-5.8178664824592099</v>
      </c>
      <c r="AI53" s="26">
        <f t="shared" si="101"/>
        <v>-24.9484056693924</v>
      </c>
      <c r="AJ53" s="26">
        <f t="shared" si="101"/>
        <v>-3.01317989482125</v>
      </c>
      <c r="AK53" s="26">
        <f t="shared" si="101"/>
        <v>-11.4891063501671</v>
      </c>
      <c r="AL53" s="26">
        <f t="shared" si="101"/>
        <v>-8.1533210785535193</v>
      </c>
      <c r="AM53" s="26">
        <f t="shared" si="101"/>
        <v>-5.77237162822294</v>
      </c>
      <c r="AN53" s="26">
        <f t="shared" si="101"/>
        <v>-28.4279789517648</v>
      </c>
      <c r="AO53" s="26" t="str">
        <f t="shared" si="101"/>
        <v/>
      </c>
      <c r="AP53" s="26" t="str">
        <f t="shared" si="101"/>
        <v/>
      </c>
      <c r="AQ53" s="26" t="str">
        <f t="shared" si="101"/>
        <v/>
      </c>
      <c r="AR53" s="26" t="str">
        <f t="shared" si="101"/>
        <v/>
      </c>
      <c r="AS53" s="26" t="str">
        <f t="shared" si="101"/>
        <v/>
      </c>
      <c r="AT53" s="26" t="str">
        <f t="shared" si="101"/>
        <v/>
      </c>
      <c r="AU53" s="26" t="str">
        <f t="shared" si="101"/>
        <v/>
      </c>
      <c r="AV53" s="26" t="str">
        <f t="shared" si="101"/>
        <v/>
      </c>
      <c r="AW53" s="26" t="str">
        <f t="shared" si="101"/>
        <v/>
      </c>
      <c r="AX53" s="26" t="str">
        <f t="shared" si="101"/>
        <v/>
      </c>
      <c r="AY53" s="26" t="str">
        <f t="shared" si="101"/>
        <v/>
      </c>
      <c r="AZ53" s="26" t="str">
        <f t="shared" si="101"/>
        <v/>
      </c>
      <c r="BA53" s="26" t="str">
        <f t="shared" si="101"/>
        <v/>
      </c>
      <c r="BB53" s="26" t="str">
        <f t="shared" si="101"/>
        <v/>
      </c>
      <c r="BC53" s="26" t="str">
        <f t="shared" si="101"/>
        <v/>
      </c>
      <c r="BD53" s="26" t="str">
        <f t="shared" si="101"/>
        <v/>
      </c>
      <c r="BE53" s="26" t="str">
        <f t="shared" si="101"/>
        <v/>
      </c>
      <c r="BF53" s="26" t="str">
        <f t="shared" si="101"/>
        <v/>
      </c>
      <c r="BG53" s="26" t="str">
        <f t="shared" si="101"/>
        <v/>
      </c>
      <c r="BH53" s="26" t="str">
        <f t="shared" si="101"/>
        <v/>
      </c>
      <c r="BI53" s="26" t="str">
        <f t="shared" si="101"/>
        <v/>
      </c>
      <c r="BJ53" s="26" t="str">
        <f t="shared" si="101"/>
        <v/>
      </c>
      <c r="BK53" s="26" t="str">
        <f t="shared" si="101"/>
        <v/>
      </c>
      <c r="BL53" s="26" t="str">
        <f t="shared" si="101"/>
        <v/>
      </c>
      <c r="BM53" s="26" t="str">
        <f t="shared" si="101"/>
        <v/>
      </c>
      <c r="BN53" s="26" t="str">
        <f t="shared" si="101"/>
        <v/>
      </c>
      <c r="BO53" s="26" t="str">
        <f t="shared" si="101"/>
        <v/>
      </c>
      <c r="BP53" s="26" t="str">
        <f t="shared" si="101"/>
        <v/>
      </c>
      <c r="BQ53" s="26" t="str">
        <f t="shared" si="101"/>
        <v/>
      </c>
      <c r="BR53" s="26" t="str">
        <f t="shared" si="101"/>
        <v/>
      </c>
      <c r="BS53" s="26" t="str">
        <f t="shared" si="102" ref="BS53:ED53">IF(AND(BS54="",BS55=""),"",SUM(BS54)-SUM(BS55))</f>
        <v/>
      </c>
      <c r="BT53" s="26" t="str">
        <f t="shared" si="102"/>
        <v/>
      </c>
      <c r="BU53" s="26" t="str">
        <f t="shared" si="102"/>
        <v/>
      </c>
      <c r="BV53" s="26" t="str">
        <f t="shared" si="102"/>
        <v/>
      </c>
      <c r="BW53" s="26" t="str">
        <f t="shared" si="102"/>
        <v/>
      </c>
      <c r="BX53" s="26" t="str">
        <f t="shared" si="102"/>
        <v/>
      </c>
      <c r="BY53" s="26" t="str">
        <f t="shared" si="102"/>
        <v/>
      </c>
      <c r="BZ53" s="26" t="str">
        <f t="shared" si="102"/>
        <v/>
      </c>
      <c r="CA53" s="26" t="str">
        <f t="shared" si="102"/>
        <v/>
      </c>
      <c r="CB53" s="26" t="str">
        <f t="shared" si="102"/>
        <v/>
      </c>
      <c r="CC53" s="26" t="str">
        <f t="shared" si="102"/>
        <v/>
      </c>
      <c r="CD53" s="26" t="str">
        <f t="shared" si="102"/>
        <v/>
      </c>
      <c r="CE53" s="26" t="str">
        <f t="shared" si="102"/>
        <v/>
      </c>
      <c r="CF53" s="26" t="str">
        <f t="shared" si="102"/>
        <v/>
      </c>
      <c r="CG53" s="26" t="str">
        <f t="shared" si="102"/>
        <v/>
      </c>
      <c r="CH53" s="26" t="str">
        <f t="shared" si="102"/>
        <v/>
      </c>
      <c r="CI53" s="26" t="str">
        <f t="shared" si="102"/>
        <v/>
      </c>
      <c r="CJ53" s="26" t="str">
        <f t="shared" si="102"/>
        <v/>
      </c>
      <c r="CK53" s="26" t="str">
        <f t="shared" si="102"/>
        <v/>
      </c>
      <c r="CL53" s="26" t="str">
        <f t="shared" si="102"/>
        <v/>
      </c>
      <c r="CM53" s="26" t="str">
        <f t="shared" si="102"/>
        <v/>
      </c>
      <c r="CN53" s="26" t="str">
        <f t="shared" si="102"/>
        <v/>
      </c>
      <c r="CO53" s="26" t="str">
        <f t="shared" si="102"/>
        <v/>
      </c>
      <c r="CP53" s="26" t="str">
        <f t="shared" si="102"/>
        <v/>
      </c>
      <c r="CQ53" s="26" t="str">
        <f t="shared" si="102"/>
        <v/>
      </c>
      <c r="CR53" s="26" t="str">
        <f t="shared" si="102"/>
        <v/>
      </c>
      <c r="CS53" s="26" t="str">
        <f t="shared" si="102"/>
        <v/>
      </c>
      <c r="CT53" s="26" t="str">
        <f t="shared" si="102"/>
        <v/>
      </c>
      <c r="CU53" s="26" t="str">
        <f t="shared" si="102"/>
        <v/>
      </c>
      <c r="CV53" s="26" t="str">
        <f t="shared" si="102"/>
        <v/>
      </c>
      <c r="CW53" s="26" t="str">
        <f t="shared" si="102"/>
        <v/>
      </c>
      <c r="CX53" s="26" t="str">
        <f t="shared" si="102"/>
        <v/>
      </c>
      <c r="CY53" s="26" t="str">
        <f t="shared" si="102"/>
        <v/>
      </c>
      <c r="CZ53" s="26" t="str">
        <f t="shared" si="102"/>
        <v/>
      </c>
      <c r="DA53" s="26" t="str">
        <f t="shared" si="102"/>
        <v/>
      </c>
      <c r="DB53" s="26" t="str">
        <f t="shared" si="102"/>
        <v/>
      </c>
      <c r="DC53" s="26" t="str">
        <f t="shared" si="102"/>
        <v/>
      </c>
      <c r="DD53" s="26" t="str">
        <f t="shared" si="102"/>
        <v/>
      </c>
      <c r="DE53" s="26" t="str">
        <f t="shared" si="102"/>
        <v/>
      </c>
      <c r="DF53" s="26" t="str">
        <f t="shared" si="102"/>
        <v/>
      </c>
      <c r="DG53" s="26" t="str">
        <f t="shared" si="102"/>
        <v/>
      </c>
      <c r="DH53" s="26" t="str">
        <f t="shared" si="102"/>
        <v/>
      </c>
      <c r="DI53" s="26" t="str">
        <f t="shared" si="102"/>
        <v/>
      </c>
      <c r="DJ53" s="26" t="str">
        <f t="shared" si="102"/>
        <v/>
      </c>
      <c r="DK53" s="26" t="str">
        <f t="shared" si="102"/>
        <v/>
      </c>
      <c r="DL53" s="26" t="str">
        <f t="shared" si="102"/>
        <v/>
      </c>
      <c r="DM53" s="26" t="str">
        <f t="shared" si="102"/>
        <v/>
      </c>
      <c r="DN53" s="26" t="str">
        <f t="shared" si="102"/>
        <v/>
      </c>
      <c r="DO53" s="26" t="str">
        <f t="shared" si="102"/>
        <v/>
      </c>
      <c r="DP53" s="26" t="str">
        <f t="shared" si="102"/>
        <v/>
      </c>
      <c r="DQ53" s="26" t="str">
        <f t="shared" si="102"/>
        <v/>
      </c>
      <c r="DR53" s="26" t="str">
        <f t="shared" si="102"/>
        <v/>
      </c>
      <c r="DS53" s="26" t="str">
        <f t="shared" si="102"/>
        <v/>
      </c>
      <c r="DT53" s="26" t="str">
        <f t="shared" si="102"/>
        <v/>
      </c>
      <c r="DU53" s="26" t="str">
        <f t="shared" si="102"/>
        <v/>
      </c>
      <c r="DV53" s="26" t="str">
        <f t="shared" si="102"/>
        <v/>
      </c>
      <c r="DW53" s="26" t="str">
        <f t="shared" si="102"/>
        <v/>
      </c>
      <c r="DX53" s="26" t="str">
        <f t="shared" si="102"/>
        <v/>
      </c>
      <c r="DY53" s="26" t="str">
        <f t="shared" si="102"/>
        <v/>
      </c>
      <c r="DZ53" s="26" t="str">
        <f t="shared" si="102"/>
        <v/>
      </c>
      <c r="EA53" s="26" t="str">
        <f t="shared" si="102"/>
        <v/>
      </c>
      <c r="EB53" s="26" t="str">
        <f t="shared" si="102"/>
        <v/>
      </c>
      <c r="EC53" s="26" t="str">
        <f t="shared" si="102"/>
        <v/>
      </c>
      <c r="ED53" s="26" t="str">
        <f t="shared" si="102"/>
        <v/>
      </c>
      <c r="EE53" s="26" t="str">
        <f t="shared" si="103" ref="EE53:FI53">IF(AND(EE54="",EE55=""),"",SUM(EE54)-SUM(EE55))</f>
        <v/>
      </c>
      <c r="EF53" s="26" t="str">
        <f t="shared" si="103"/>
        <v/>
      </c>
      <c r="EG53" s="26" t="str">
        <f t="shared" si="103"/>
        <v/>
      </c>
      <c r="EH53" s="26" t="str">
        <f t="shared" si="103"/>
        <v/>
      </c>
      <c r="EI53" s="26" t="str">
        <f t="shared" si="103"/>
        <v/>
      </c>
      <c r="EJ53" s="26" t="str">
        <f t="shared" si="103"/>
        <v/>
      </c>
      <c r="EK53" s="26" t="str">
        <f t="shared" si="103"/>
        <v/>
      </c>
      <c r="EL53" s="26" t="str">
        <f t="shared" si="103"/>
        <v/>
      </c>
      <c r="EM53" s="26" t="str">
        <f t="shared" si="103"/>
        <v/>
      </c>
      <c r="EN53" s="26" t="str">
        <f t="shared" si="103"/>
        <v/>
      </c>
      <c r="EO53" s="26" t="str">
        <f t="shared" si="103"/>
        <v/>
      </c>
      <c r="EP53" s="26" t="str">
        <f t="shared" si="103"/>
        <v/>
      </c>
      <c r="EQ53" s="26" t="str">
        <f t="shared" si="103"/>
        <v/>
      </c>
      <c r="ER53" s="26" t="str">
        <f t="shared" si="103"/>
        <v/>
      </c>
      <c r="ES53" s="26" t="str">
        <f t="shared" si="103"/>
        <v/>
      </c>
      <c r="ET53" s="26" t="str">
        <f t="shared" si="103"/>
        <v/>
      </c>
      <c r="EU53" s="26" t="str">
        <f t="shared" si="103"/>
        <v/>
      </c>
      <c r="EV53" s="26" t="str">
        <f t="shared" si="103"/>
        <v/>
      </c>
      <c r="EW53" s="26" t="str">
        <f t="shared" si="103"/>
        <v/>
      </c>
      <c r="EX53" s="26" t="str">
        <f t="shared" si="103"/>
        <v/>
      </c>
      <c r="EY53" s="26" t="str">
        <f t="shared" si="103"/>
        <v/>
      </c>
      <c r="EZ53" s="26" t="str">
        <f t="shared" si="103"/>
        <v/>
      </c>
      <c r="FA53" s="26" t="str">
        <f t="shared" si="103"/>
        <v/>
      </c>
      <c r="FB53" s="26" t="str">
        <f t="shared" si="103"/>
        <v/>
      </c>
      <c r="FC53" s="26" t="str">
        <f t="shared" si="103"/>
        <v/>
      </c>
      <c r="FD53" s="26" t="str">
        <f t="shared" si="103"/>
        <v/>
      </c>
      <c r="FE53" s="26" t="str">
        <f t="shared" si="103"/>
        <v/>
      </c>
      <c r="FF53" s="26" t="str">
        <f t="shared" si="103"/>
        <v/>
      </c>
      <c r="FG53" s="26" t="str">
        <f t="shared" si="103"/>
        <v/>
      </c>
      <c r="FH53" s="26" t="str">
        <f t="shared" si="103"/>
        <v/>
      </c>
      <c r="FI53" s="26" t="str">
        <f t="shared" si="103"/>
        <v/>
      </c>
    </row>
    <row r="54" spans="1:165" s="8" customFormat="1" ht="15" customHeight="1">
      <c r="A54" s="8" t="str">
        <f t="shared" si="5"/>
        <v>BXSTRFR_BP6_XDC</v>
      </c>
      <c r="B54" s="12" t="s">
        <v>113</v>
      </c>
      <c r="C54" s="13" t="s">
        <v>131</v>
      </c>
      <c r="D54" s="13" t="s">
        <v>132</v>
      </c>
      <c r="E54" s="14" t="str">
        <f>"BXSTRFR_BP6_"&amp;C3</f>
        <v>BXSTRFR_BP6_XDC</v>
      </c>
      <c r="F54" s="26" t="str">
        <f>IF(AND(F69="",AND(F84="",F99="")),"",SUM(F69,F84,F99))</f>
        <v/>
      </c>
      <c r="G54" s="26" t="str">
        <f t="shared" si="104" ref="G54:BR54">IF(AND(G69="",AND(G84="",G99="")),"",SUM(G69,G84,G99))</f>
        <v/>
      </c>
      <c r="H54" s="26" t="str">
        <f t="shared" si="104"/>
        <v/>
      </c>
      <c r="I54" s="26" t="str">
        <f t="shared" si="104"/>
        <v/>
      </c>
      <c r="J54" s="26" t="str">
        <f t="shared" si="104"/>
        <v/>
      </c>
      <c r="K54" s="26" t="str">
        <f t="shared" si="104"/>
        <v/>
      </c>
      <c r="L54" s="26" t="str">
        <f t="shared" si="104"/>
        <v/>
      </c>
      <c r="M54" s="26" t="str">
        <f t="shared" si="104"/>
        <v/>
      </c>
      <c r="N54" s="26" t="str">
        <f t="shared" si="104"/>
        <v/>
      </c>
      <c r="O54" s="26" t="str">
        <f t="shared" si="104"/>
        <v/>
      </c>
      <c r="P54" s="26" t="str">
        <f t="shared" si="104"/>
        <v/>
      </c>
      <c r="Q54" s="26" t="str">
        <f t="shared" si="104"/>
        <v/>
      </c>
      <c r="R54" s="26" t="str">
        <f t="shared" si="104"/>
        <v/>
      </c>
      <c r="S54" s="26" t="str">
        <f t="shared" si="104"/>
        <v/>
      </c>
      <c r="T54" s="26" t="str">
        <f t="shared" si="104"/>
        <v/>
      </c>
      <c r="U54" s="26" t="str">
        <f t="shared" si="104"/>
        <v/>
      </c>
      <c r="V54" s="26" t="str">
        <f t="shared" si="104"/>
        <v/>
      </c>
      <c r="W54" s="26" t="str">
        <f t="shared" si="104"/>
        <v/>
      </c>
      <c r="X54" s="26" t="str">
        <f t="shared" si="104"/>
        <v/>
      </c>
      <c r="Y54" s="26" t="str">
        <f t="shared" si="104"/>
        <v/>
      </c>
      <c r="Z54" s="26" t="str">
        <f t="shared" si="104"/>
        <v/>
      </c>
      <c r="AA54" s="26" t="str">
        <f t="shared" si="104"/>
        <v/>
      </c>
      <c r="AB54" s="26" t="str">
        <f t="shared" si="104"/>
        <v/>
      </c>
      <c r="AC54" s="26" t="str">
        <f t="shared" si="104"/>
        <v/>
      </c>
      <c r="AD54" s="26" t="str">
        <f t="shared" si="104"/>
        <v/>
      </c>
      <c r="AE54" s="26" t="str">
        <f t="shared" si="104"/>
        <v/>
      </c>
      <c r="AF54" s="26" t="str">
        <f t="shared" si="104"/>
        <v/>
      </c>
      <c r="AG54" s="26" t="str">
        <f t="shared" si="104"/>
        <v/>
      </c>
      <c r="AH54" s="26" t="str">
        <f t="shared" si="104"/>
        <v/>
      </c>
      <c r="AI54" s="26" t="str">
        <f t="shared" si="104"/>
        <v/>
      </c>
      <c r="AJ54" s="26" t="str">
        <f t="shared" si="104"/>
        <v/>
      </c>
      <c r="AK54" s="26" t="str">
        <f t="shared" si="104"/>
        <v/>
      </c>
      <c r="AL54" s="26" t="str">
        <f t="shared" si="104"/>
        <v/>
      </c>
      <c r="AM54" s="26" t="str">
        <f t="shared" si="104"/>
        <v/>
      </c>
      <c r="AN54" s="26" t="str">
        <f t="shared" si="104"/>
        <v/>
      </c>
      <c r="AO54" s="26" t="str">
        <f t="shared" si="104"/>
        <v/>
      </c>
      <c r="AP54" s="26" t="str">
        <f t="shared" si="104"/>
        <v/>
      </c>
      <c r="AQ54" s="26" t="str">
        <f t="shared" si="104"/>
        <v/>
      </c>
      <c r="AR54" s="26" t="str">
        <f t="shared" si="104"/>
        <v/>
      </c>
      <c r="AS54" s="26" t="str">
        <f t="shared" si="104"/>
        <v/>
      </c>
      <c r="AT54" s="26" t="str">
        <f t="shared" si="104"/>
        <v/>
      </c>
      <c r="AU54" s="26" t="str">
        <f t="shared" si="104"/>
        <v/>
      </c>
      <c r="AV54" s="26" t="str">
        <f t="shared" si="104"/>
        <v/>
      </c>
      <c r="AW54" s="26" t="str">
        <f t="shared" si="104"/>
        <v/>
      </c>
      <c r="AX54" s="26" t="str">
        <f t="shared" si="104"/>
        <v/>
      </c>
      <c r="AY54" s="26" t="str">
        <f t="shared" si="104"/>
        <v/>
      </c>
      <c r="AZ54" s="26" t="str">
        <f t="shared" si="104"/>
        <v/>
      </c>
      <c r="BA54" s="26" t="str">
        <f t="shared" si="104"/>
        <v/>
      </c>
      <c r="BB54" s="26" t="str">
        <f t="shared" si="104"/>
        <v/>
      </c>
      <c r="BC54" s="26" t="str">
        <f t="shared" si="104"/>
        <v/>
      </c>
      <c r="BD54" s="26" t="str">
        <f t="shared" si="104"/>
        <v/>
      </c>
      <c r="BE54" s="26" t="str">
        <f t="shared" si="104"/>
        <v/>
      </c>
      <c r="BF54" s="26" t="str">
        <f t="shared" si="104"/>
        <v/>
      </c>
      <c r="BG54" s="26" t="str">
        <f t="shared" si="104"/>
        <v/>
      </c>
      <c r="BH54" s="26" t="str">
        <f t="shared" si="104"/>
        <v/>
      </c>
      <c r="BI54" s="26" t="str">
        <f t="shared" si="104"/>
        <v/>
      </c>
      <c r="BJ54" s="26" t="str">
        <f t="shared" si="104"/>
        <v/>
      </c>
      <c r="BK54" s="26" t="str">
        <f t="shared" si="104"/>
        <v/>
      </c>
      <c r="BL54" s="26" t="str">
        <f t="shared" si="104"/>
        <v/>
      </c>
      <c r="BM54" s="26" t="str">
        <f t="shared" si="104"/>
        <v/>
      </c>
      <c r="BN54" s="26" t="str">
        <f t="shared" si="104"/>
        <v/>
      </c>
      <c r="BO54" s="26" t="str">
        <f t="shared" si="104"/>
        <v/>
      </c>
      <c r="BP54" s="26" t="str">
        <f t="shared" si="104"/>
        <v/>
      </c>
      <c r="BQ54" s="26" t="str">
        <f t="shared" si="104"/>
        <v/>
      </c>
      <c r="BR54" s="26" t="str">
        <f t="shared" si="104"/>
        <v/>
      </c>
      <c r="BS54" s="26" t="str">
        <f t="shared" si="105" ref="BS54:ED54">IF(AND(BS69="",AND(BS84="",BS99="")),"",SUM(BS69,BS84,BS99))</f>
        <v/>
      </c>
      <c r="BT54" s="26" t="str">
        <f t="shared" si="105"/>
        <v/>
      </c>
      <c r="BU54" s="26" t="str">
        <f t="shared" si="105"/>
        <v/>
      </c>
      <c r="BV54" s="26" t="str">
        <f t="shared" si="105"/>
        <v/>
      </c>
      <c r="BW54" s="26" t="str">
        <f t="shared" si="105"/>
        <v/>
      </c>
      <c r="BX54" s="26" t="str">
        <f t="shared" si="105"/>
        <v/>
      </c>
      <c r="BY54" s="26" t="str">
        <f t="shared" si="105"/>
        <v/>
      </c>
      <c r="BZ54" s="26" t="str">
        <f t="shared" si="105"/>
        <v/>
      </c>
      <c r="CA54" s="26" t="str">
        <f t="shared" si="105"/>
        <v/>
      </c>
      <c r="CB54" s="26" t="str">
        <f t="shared" si="105"/>
        <v/>
      </c>
      <c r="CC54" s="26" t="str">
        <f t="shared" si="105"/>
        <v/>
      </c>
      <c r="CD54" s="26" t="str">
        <f t="shared" si="105"/>
        <v/>
      </c>
      <c r="CE54" s="26" t="str">
        <f t="shared" si="105"/>
        <v/>
      </c>
      <c r="CF54" s="26" t="str">
        <f t="shared" si="105"/>
        <v/>
      </c>
      <c r="CG54" s="26" t="str">
        <f t="shared" si="105"/>
        <v/>
      </c>
      <c r="CH54" s="26" t="str">
        <f t="shared" si="105"/>
        <v/>
      </c>
      <c r="CI54" s="26" t="str">
        <f t="shared" si="105"/>
        <v/>
      </c>
      <c r="CJ54" s="26" t="str">
        <f t="shared" si="105"/>
        <v/>
      </c>
      <c r="CK54" s="26" t="str">
        <f t="shared" si="105"/>
        <v/>
      </c>
      <c r="CL54" s="26" t="str">
        <f t="shared" si="105"/>
        <v/>
      </c>
      <c r="CM54" s="26" t="str">
        <f t="shared" si="105"/>
        <v/>
      </c>
      <c r="CN54" s="26" t="str">
        <f t="shared" si="105"/>
        <v/>
      </c>
      <c r="CO54" s="26" t="str">
        <f t="shared" si="105"/>
        <v/>
      </c>
      <c r="CP54" s="26" t="str">
        <f t="shared" si="105"/>
        <v/>
      </c>
      <c r="CQ54" s="26" t="str">
        <f t="shared" si="105"/>
        <v/>
      </c>
      <c r="CR54" s="26" t="str">
        <f t="shared" si="105"/>
        <v/>
      </c>
      <c r="CS54" s="26" t="str">
        <f t="shared" si="105"/>
        <v/>
      </c>
      <c r="CT54" s="26" t="str">
        <f t="shared" si="105"/>
        <v/>
      </c>
      <c r="CU54" s="26" t="str">
        <f t="shared" si="105"/>
        <v/>
      </c>
      <c r="CV54" s="26" t="str">
        <f t="shared" si="105"/>
        <v/>
      </c>
      <c r="CW54" s="26" t="str">
        <f t="shared" si="105"/>
        <v/>
      </c>
      <c r="CX54" s="26" t="str">
        <f t="shared" si="105"/>
        <v/>
      </c>
      <c r="CY54" s="26" t="str">
        <f t="shared" si="105"/>
        <v/>
      </c>
      <c r="CZ54" s="26" t="str">
        <f t="shared" si="105"/>
        <v/>
      </c>
      <c r="DA54" s="26" t="str">
        <f t="shared" si="105"/>
        <v/>
      </c>
      <c r="DB54" s="26" t="str">
        <f t="shared" si="105"/>
        <v/>
      </c>
      <c r="DC54" s="26" t="str">
        <f t="shared" si="105"/>
        <v/>
      </c>
      <c r="DD54" s="26" t="str">
        <f t="shared" si="105"/>
        <v/>
      </c>
      <c r="DE54" s="26" t="str">
        <f t="shared" si="105"/>
        <v/>
      </c>
      <c r="DF54" s="26" t="str">
        <f t="shared" si="105"/>
        <v/>
      </c>
      <c r="DG54" s="26" t="str">
        <f t="shared" si="105"/>
        <v/>
      </c>
      <c r="DH54" s="26" t="str">
        <f t="shared" si="105"/>
        <v/>
      </c>
      <c r="DI54" s="26" t="str">
        <f t="shared" si="105"/>
        <v/>
      </c>
      <c r="DJ54" s="26" t="str">
        <f t="shared" si="105"/>
        <v/>
      </c>
      <c r="DK54" s="26" t="str">
        <f t="shared" si="105"/>
        <v/>
      </c>
      <c r="DL54" s="26" t="str">
        <f t="shared" si="105"/>
        <v/>
      </c>
      <c r="DM54" s="26" t="str">
        <f t="shared" si="105"/>
        <v/>
      </c>
      <c r="DN54" s="26" t="str">
        <f t="shared" si="105"/>
        <v/>
      </c>
      <c r="DO54" s="26" t="str">
        <f t="shared" si="105"/>
        <v/>
      </c>
      <c r="DP54" s="26" t="str">
        <f t="shared" si="105"/>
        <v/>
      </c>
      <c r="DQ54" s="26" t="str">
        <f t="shared" si="105"/>
        <v/>
      </c>
      <c r="DR54" s="26" t="str">
        <f t="shared" si="105"/>
        <v/>
      </c>
      <c r="DS54" s="26" t="str">
        <f t="shared" si="105"/>
        <v/>
      </c>
      <c r="DT54" s="26" t="str">
        <f t="shared" si="105"/>
        <v/>
      </c>
      <c r="DU54" s="26" t="str">
        <f t="shared" si="105"/>
        <v/>
      </c>
      <c r="DV54" s="26" t="str">
        <f t="shared" si="105"/>
        <v/>
      </c>
      <c r="DW54" s="26" t="str">
        <f t="shared" si="105"/>
        <v/>
      </c>
      <c r="DX54" s="26" t="str">
        <f t="shared" si="105"/>
        <v/>
      </c>
      <c r="DY54" s="26" t="str">
        <f t="shared" si="105"/>
        <v/>
      </c>
      <c r="DZ54" s="26" t="str">
        <f t="shared" si="105"/>
        <v/>
      </c>
      <c r="EA54" s="26" t="str">
        <f t="shared" si="105"/>
        <v/>
      </c>
      <c r="EB54" s="26" t="str">
        <f t="shared" si="105"/>
        <v/>
      </c>
      <c r="EC54" s="26" t="str">
        <f t="shared" si="105"/>
        <v/>
      </c>
      <c r="ED54" s="26" t="str">
        <f t="shared" si="105"/>
        <v/>
      </c>
      <c r="EE54" s="26" t="str">
        <f t="shared" si="106" ref="EE54:FI54">IF(AND(EE69="",AND(EE84="",EE99="")),"",SUM(EE69,EE84,EE99))</f>
        <v/>
      </c>
      <c r="EF54" s="26" t="str">
        <f t="shared" si="106"/>
        <v/>
      </c>
      <c r="EG54" s="26" t="str">
        <f t="shared" si="106"/>
        <v/>
      </c>
      <c r="EH54" s="26" t="str">
        <f t="shared" si="106"/>
        <v/>
      </c>
      <c r="EI54" s="26" t="str">
        <f t="shared" si="106"/>
        <v/>
      </c>
      <c r="EJ54" s="26" t="str">
        <f t="shared" si="106"/>
        <v/>
      </c>
      <c r="EK54" s="26" t="str">
        <f t="shared" si="106"/>
        <v/>
      </c>
      <c r="EL54" s="26" t="str">
        <f t="shared" si="106"/>
        <v/>
      </c>
      <c r="EM54" s="26" t="str">
        <f t="shared" si="106"/>
        <v/>
      </c>
      <c r="EN54" s="26" t="str">
        <f t="shared" si="106"/>
        <v/>
      </c>
      <c r="EO54" s="26" t="str">
        <f t="shared" si="106"/>
        <v/>
      </c>
      <c r="EP54" s="26" t="str">
        <f t="shared" si="106"/>
        <v/>
      </c>
      <c r="EQ54" s="26" t="str">
        <f t="shared" si="106"/>
        <v/>
      </c>
      <c r="ER54" s="26" t="str">
        <f t="shared" si="106"/>
        <v/>
      </c>
      <c r="ES54" s="26" t="str">
        <f t="shared" si="106"/>
        <v/>
      </c>
      <c r="ET54" s="26" t="str">
        <f t="shared" si="106"/>
        <v/>
      </c>
      <c r="EU54" s="26" t="str">
        <f t="shared" si="106"/>
        <v/>
      </c>
      <c r="EV54" s="26" t="str">
        <f t="shared" si="106"/>
        <v/>
      </c>
      <c r="EW54" s="26" t="str">
        <f t="shared" si="106"/>
        <v/>
      </c>
      <c r="EX54" s="26" t="str">
        <f t="shared" si="106"/>
        <v/>
      </c>
      <c r="EY54" s="26" t="str">
        <f t="shared" si="106"/>
        <v/>
      </c>
      <c r="EZ54" s="26" t="str">
        <f t="shared" si="106"/>
        <v/>
      </c>
      <c r="FA54" s="26" t="str">
        <f t="shared" si="106"/>
        <v/>
      </c>
      <c r="FB54" s="26" t="str">
        <f t="shared" si="106"/>
        <v/>
      </c>
      <c r="FC54" s="26" t="str">
        <f t="shared" si="106"/>
        <v/>
      </c>
      <c r="FD54" s="26" t="str">
        <f t="shared" si="106"/>
        <v/>
      </c>
      <c r="FE54" s="26" t="str">
        <f t="shared" si="106"/>
        <v/>
      </c>
      <c r="FF54" s="26" t="str">
        <f t="shared" si="106"/>
        <v/>
      </c>
      <c r="FG54" s="26" t="str">
        <f t="shared" si="106"/>
        <v/>
      </c>
      <c r="FH54" s="26" t="str">
        <f t="shared" si="106"/>
        <v/>
      </c>
      <c r="FI54" s="26" t="str">
        <f t="shared" si="106"/>
        <v/>
      </c>
    </row>
    <row r="55" spans="1:165" s="8" customFormat="1" ht="15" customHeight="1">
      <c r="A55" s="8" t="str">
        <f t="shared" si="5"/>
        <v>BMSTRFR_BP6_XDC</v>
      </c>
      <c r="B55" s="12" t="s">
        <v>116</v>
      </c>
      <c r="C55" s="13" t="s">
        <v>133</v>
      </c>
      <c r="D55" s="13" t="s">
        <v>134</v>
      </c>
      <c r="E55" s="14" t="str">
        <f>"BMSTRFR_BP6_"&amp;C3</f>
        <v>BMSTRFR_BP6_XDC</v>
      </c>
      <c r="F55" s="26">
        <f>IF(AND(F70="",AND(F85="",F100="")),"",SUM(F70,F85,F100))</f>
        <v>5.2934460644207997</v>
      </c>
      <c r="G55" s="26">
        <f t="shared" si="107" ref="G55:BR55">IF(AND(G70="",AND(G85="",G100="")),"",SUM(G70,G85,G100))</f>
        <v>4.4879447611595999</v>
      </c>
      <c r="H55" s="26">
        <f t="shared" si="107"/>
        <v>4.8292777937247999</v>
      </c>
      <c r="I55" s="26">
        <f t="shared" si="107"/>
        <v>6.2884619529004002</v>
      </c>
      <c r="J55" s="26">
        <f t="shared" si="107"/>
        <v>20.8991305722056</v>
      </c>
      <c r="K55" s="26">
        <f t="shared" si="107"/>
        <v>3.9753324102023999</v>
      </c>
      <c r="L55" s="26">
        <f t="shared" si="107"/>
        <v>7.5580154859000004</v>
      </c>
      <c r="M55" s="26">
        <f t="shared" si="107"/>
        <v>8.2731577332999802</v>
      </c>
      <c r="N55" s="26">
        <f t="shared" si="107"/>
        <v>12.131840953099999</v>
      </c>
      <c r="O55" s="26">
        <f t="shared" si="107"/>
        <v>31.938346582502401</v>
      </c>
      <c r="P55" s="26">
        <f t="shared" si="107"/>
        <v>2.6572187559840001</v>
      </c>
      <c r="Q55" s="26">
        <f t="shared" si="107"/>
        <v>10.603238516816401</v>
      </c>
      <c r="R55" s="26">
        <f t="shared" si="107"/>
        <v>11.6413563850688</v>
      </c>
      <c r="S55" s="26">
        <f t="shared" si="107"/>
        <v>21.443090108122799</v>
      </c>
      <c r="T55" s="26">
        <f t="shared" si="107"/>
        <v>46.344903765991901</v>
      </c>
      <c r="U55" s="26">
        <f t="shared" si="107"/>
        <v>9.0388061985623995</v>
      </c>
      <c r="V55" s="26">
        <f t="shared" si="107"/>
        <v>7.4539332080824003</v>
      </c>
      <c r="W55" s="26">
        <f t="shared" si="107"/>
        <v>11.1816417487476</v>
      </c>
      <c r="X55" s="26">
        <f t="shared" si="107"/>
        <v>6.4841547137484001</v>
      </c>
      <c r="Y55" s="26">
        <f t="shared" si="107"/>
        <v>34.158535869140799</v>
      </c>
      <c r="Z55" s="26">
        <v>5.5987901445722699</v>
      </c>
      <c r="AA55" s="26">
        <v>6.0532542948599897</v>
      </c>
      <c r="AB55" s="26">
        <v>6.6420872092480403</v>
      </c>
      <c r="AC55" s="26">
        <v>10.2399022389792</v>
      </c>
      <c r="AD55" s="26">
        <v>28.534033887659501</v>
      </c>
      <c r="AE55" s="26">
        <f t="shared" si="107"/>
        <v>6.6606630832975497</v>
      </c>
      <c r="AF55" s="26">
        <f t="shared" si="107"/>
        <v>5.9818973100016404</v>
      </c>
      <c r="AG55" s="26">
        <f t="shared" si="107"/>
        <v>6.4879787936339701</v>
      </c>
      <c r="AH55" s="26">
        <f t="shared" si="107"/>
        <v>5.8178664824592099</v>
      </c>
      <c r="AI55" s="26">
        <f t="shared" si="107"/>
        <v>24.9484056693924</v>
      </c>
      <c r="AJ55" s="26">
        <f t="shared" si="107"/>
        <v>3.01317989482125</v>
      </c>
      <c r="AK55" s="26">
        <f t="shared" si="107"/>
        <v>11.4891063501671</v>
      </c>
      <c r="AL55" s="26">
        <f t="shared" si="107"/>
        <v>8.1533210785535193</v>
      </c>
      <c r="AM55" s="26">
        <f t="shared" si="107"/>
        <v>5.77237162822294</v>
      </c>
      <c r="AN55" s="26">
        <f t="shared" si="107"/>
        <v>28.4279789517648</v>
      </c>
      <c r="AO55" s="26" t="str">
        <f t="shared" si="107"/>
        <v/>
      </c>
      <c r="AP55" s="26" t="str">
        <f t="shared" si="107"/>
        <v/>
      </c>
      <c r="AQ55" s="26" t="str">
        <f t="shared" si="107"/>
        <v/>
      </c>
      <c r="AR55" s="26" t="str">
        <f t="shared" si="107"/>
        <v/>
      </c>
      <c r="AS55" s="26" t="str">
        <f t="shared" si="107"/>
        <v/>
      </c>
      <c r="AT55" s="26" t="str">
        <f t="shared" si="107"/>
        <v/>
      </c>
      <c r="AU55" s="26" t="str">
        <f t="shared" si="107"/>
        <v/>
      </c>
      <c r="AV55" s="26" t="str">
        <f t="shared" si="107"/>
        <v/>
      </c>
      <c r="AW55" s="26" t="str">
        <f t="shared" si="107"/>
        <v/>
      </c>
      <c r="AX55" s="26" t="str">
        <f t="shared" si="107"/>
        <v/>
      </c>
      <c r="AY55" s="26" t="str">
        <f t="shared" si="107"/>
        <v/>
      </c>
      <c r="AZ55" s="26" t="str">
        <f t="shared" si="107"/>
        <v/>
      </c>
      <c r="BA55" s="26" t="str">
        <f t="shared" si="107"/>
        <v/>
      </c>
      <c r="BB55" s="26" t="str">
        <f t="shared" si="107"/>
        <v/>
      </c>
      <c r="BC55" s="26" t="str">
        <f t="shared" si="107"/>
        <v/>
      </c>
      <c r="BD55" s="26" t="str">
        <f t="shared" si="107"/>
        <v/>
      </c>
      <c r="BE55" s="26" t="str">
        <f t="shared" si="107"/>
        <v/>
      </c>
      <c r="BF55" s="26" t="str">
        <f t="shared" si="107"/>
        <v/>
      </c>
      <c r="BG55" s="26" t="str">
        <f t="shared" si="107"/>
        <v/>
      </c>
      <c r="BH55" s="26" t="str">
        <f t="shared" si="107"/>
        <v/>
      </c>
      <c r="BI55" s="26" t="str">
        <f t="shared" si="107"/>
        <v/>
      </c>
      <c r="BJ55" s="26" t="str">
        <f t="shared" si="107"/>
        <v/>
      </c>
      <c r="BK55" s="26" t="str">
        <f t="shared" si="107"/>
        <v/>
      </c>
      <c r="BL55" s="26" t="str">
        <f t="shared" si="107"/>
        <v/>
      </c>
      <c r="BM55" s="26" t="str">
        <f t="shared" si="107"/>
        <v/>
      </c>
      <c r="BN55" s="26" t="str">
        <f t="shared" si="107"/>
        <v/>
      </c>
      <c r="BO55" s="26" t="str">
        <f t="shared" si="107"/>
        <v/>
      </c>
      <c r="BP55" s="26" t="str">
        <f t="shared" si="107"/>
        <v/>
      </c>
      <c r="BQ55" s="26" t="str">
        <f t="shared" si="107"/>
        <v/>
      </c>
      <c r="BR55" s="26" t="str">
        <f t="shared" si="107"/>
        <v/>
      </c>
      <c r="BS55" s="26" t="str">
        <f t="shared" si="108" ref="BS55:ED55">IF(AND(BS70="",AND(BS85="",BS100="")),"",SUM(BS70,BS85,BS100))</f>
        <v/>
      </c>
      <c r="BT55" s="26" t="str">
        <f t="shared" si="108"/>
        <v/>
      </c>
      <c r="BU55" s="26" t="str">
        <f t="shared" si="108"/>
        <v/>
      </c>
      <c r="BV55" s="26" t="str">
        <f t="shared" si="108"/>
        <v/>
      </c>
      <c r="BW55" s="26" t="str">
        <f t="shared" si="108"/>
        <v/>
      </c>
      <c r="BX55" s="26" t="str">
        <f t="shared" si="108"/>
        <v/>
      </c>
      <c r="BY55" s="26" t="str">
        <f t="shared" si="108"/>
        <v/>
      </c>
      <c r="BZ55" s="26" t="str">
        <f t="shared" si="108"/>
        <v/>
      </c>
      <c r="CA55" s="26" t="str">
        <f t="shared" si="108"/>
        <v/>
      </c>
      <c r="CB55" s="26" t="str">
        <f t="shared" si="108"/>
        <v/>
      </c>
      <c r="CC55" s="26" t="str">
        <f t="shared" si="108"/>
        <v/>
      </c>
      <c r="CD55" s="26" t="str">
        <f t="shared" si="108"/>
        <v/>
      </c>
      <c r="CE55" s="26" t="str">
        <f t="shared" si="108"/>
        <v/>
      </c>
      <c r="CF55" s="26" t="str">
        <f t="shared" si="108"/>
        <v/>
      </c>
      <c r="CG55" s="26" t="str">
        <f t="shared" si="108"/>
        <v/>
      </c>
      <c r="CH55" s="26" t="str">
        <f t="shared" si="108"/>
        <v/>
      </c>
      <c r="CI55" s="26" t="str">
        <f t="shared" si="108"/>
        <v/>
      </c>
      <c r="CJ55" s="26" t="str">
        <f t="shared" si="108"/>
        <v/>
      </c>
      <c r="CK55" s="26" t="str">
        <f t="shared" si="108"/>
        <v/>
      </c>
      <c r="CL55" s="26" t="str">
        <f t="shared" si="108"/>
        <v/>
      </c>
      <c r="CM55" s="26" t="str">
        <f t="shared" si="108"/>
        <v/>
      </c>
      <c r="CN55" s="26" t="str">
        <f t="shared" si="108"/>
        <v/>
      </c>
      <c r="CO55" s="26" t="str">
        <f t="shared" si="108"/>
        <v/>
      </c>
      <c r="CP55" s="26" t="str">
        <f t="shared" si="108"/>
        <v/>
      </c>
      <c r="CQ55" s="26" t="str">
        <f t="shared" si="108"/>
        <v/>
      </c>
      <c r="CR55" s="26" t="str">
        <f t="shared" si="108"/>
        <v/>
      </c>
      <c r="CS55" s="26" t="str">
        <f t="shared" si="108"/>
        <v/>
      </c>
      <c r="CT55" s="26" t="str">
        <f t="shared" si="108"/>
        <v/>
      </c>
      <c r="CU55" s="26" t="str">
        <f t="shared" si="108"/>
        <v/>
      </c>
      <c r="CV55" s="26" t="str">
        <f t="shared" si="108"/>
        <v/>
      </c>
      <c r="CW55" s="26" t="str">
        <f t="shared" si="108"/>
        <v/>
      </c>
      <c r="CX55" s="26" t="str">
        <f t="shared" si="108"/>
        <v/>
      </c>
      <c r="CY55" s="26" t="str">
        <f t="shared" si="108"/>
        <v/>
      </c>
      <c r="CZ55" s="26" t="str">
        <f t="shared" si="108"/>
        <v/>
      </c>
      <c r="DA55" s="26" t="str">
        <f t="shared" si="108"/>
        <v/>
      </c>
      <c r="DB55" s="26" t="str">
        <f t="shared" si="108"/>
        <v/>
      </c>
      <c r="DC55" s="26" t="str">
        <f t="shared" si="108"/>
        <v/>
      </c>
      <c r="DD55" s="26" t="str">
        <f t="shared" si="108"/>
        <v/>
      </c>
      <c r="DE55" s="26" t="str">
        <f t="shared" si="108"/>
        <v/>
      </c>
      <c r="DF55" s="26" t="str">
        <f t="shared" si="108"/>
        <v/>
      </c>
      <c r="DG55" s="26" t="str">
        <f t="shared" si="108"/>
        <v/>
      </c>
      <c r="DH55" s="26" t="str">
        <f t="shared" si="108"/>
        <v/>
      </c>
      <c r="DI55" s="26" t="str">
        <f t="shared" si="108"/>
        <v/>
      </c>
      <c r="DJ55" s="26" t="str">
        <f t="shared" si="108"/>
        <v/>
      </c>
      <c r="DK55" s="26" t="str">
        <f t="shared" si="108"/>
        <v/>
      </c>
      <c r="DL55" s="26" t="str">
        <f t="shared" si="108"/>
        <v/>
      </c>
      <c r="DM55" s="26" t="str">
        <f t="shared" si="108"/>
        <v/>
      </c>
      <c r="DN55" s="26" t="str">
        <f t="shared" si="108"/>
        <v/>
      </c>
      <c r="DO55" s="26" t="str">
        <f t="shared" si="108"/>
        <v/>
      </c>
      <c r="DP55" s="26" t="str">
        <f t="shared" si="108"/>
        <v/>
      </c>
      <c r="DQ55" s="26" t="str">
        <f t="shared" si="108"/>
        <v/>
      </c>
      <c r="DR55" s="26" t="str">
        <f t="shared" si="108"/>
        <v/>
      </c>
      <c r="DS55" s="26" t="str">
        <f t="shared" si="108"/>
        <v/>
      </c>
      <c r="DT55" s="26" t="str">
        <f t="shared" si="108"/>
        <v/>
      </c>
      <c r="DU55" s="26" t="str">
        <f t="shared" si="108"/>
        <v/>
      </c>
      <c r="DV55" s="26" t="str">
        <f t="shared" si="108"/>
        <v/>
      </c>
      <c r="DW55" s="26" t="str">
        <f t="shared" si="108"/>
        <v/>
      </c>
      <c r="DX55" s="26" t="str">
        <f t="shared" si="108"/>
        <v/>
      </c>
      <c r="DY55" s="26" t="str">
        <f t="shared" si="108"/>
        <v/>
      </c>
      <c r="DZ55" s="26" t="str">
        <f t="shared" si="108"/>
        <v/>
      </c>
      <c r="EA55" s="26" t="str">
        <f t="shared" si="108"/>
        <v/>
      </c>
      <c r="EB55" s="26" t="str">
        <f t="shared" si="108"/>
        <v/>
      </c>
      <c r="EC55" s="26" t="str">
        <f t="shared" si="108"/>
        <v/>
      </c>
      <c r="ED55" s="26" t="str">
        <f t="shared" si="108"/>
        <v/>
      </c>
      <c r="EE55" s="26" t="str">
        <f t="shared" si="109" ref="EE55:FI55">IF(AND(EE70="",AND(EE85="",EE100="")),"",SUM(EE70,EE85,EE100))</f>
        <v/>
      </c>
      <c r="EF55" s="26" t="str">
        <f t="shared" si="109"/>
        <v/>
      </c>
      <c r="EG55" s="26" t="str">
        <f t="shared" si="109"/>
        <v/>
      </c>
      <c r="EH55" s="26" t="str">
        <f t="shared" si="109"/>
        <v/>
      </c>
      <c r="EI55" s="26" t="str">
        <f t="shared" si="109"/>
        <v/>
      </c>
      <c r="EJ55" s="26" t="str">
        <f t="shared" si="109"/>
        <v/>
      </c>
      <c r="EK55" s="26" t="str">
        <f t="shared" si="109"/>
        <v/>
      </c>
      <c r="EL55" s="26" t="str">
        <f t="shared" si="109"/>
        <v/>
      </c>
      <c r="EM55" s="26" t="str">
        <f t="shared" si="109"/>
        <v/>
      </c>
      <c r="EN55" s="26" t="str">
        <f t="shared" si="109"/>
        <v/>
      </c>
      <c r="EO55" s="26" t="str">
        <f t="shared" si="109"/>
        <v/>
      </c>
      <c r="EP55" s="26" t="str">
        <f t="shared" si="109"/>
        <v/>
      </c>
      <c r="EQ55" s="26" t="str">
        <f t="shared" si="109"/>
        <v/>
      </c>
      <c r="ER55" s="26" t="str">
        <f t="shared" si="109"/>
        <v/>
      </c>
      <c r="ES55" s="26" t="str">
        <f t="shared" si="109"/>
        <v/>
      </c>
      <c r="ET55" s="26" t="str">
        <f t="shared" si="109"/>
        <v/>
      </c>
      <c r="EU55" s="26" t="str">
        <f t="shared" si="109"/>
        <v/>
      </c>
      <c r="EV55" s="26" t="str">
        <f t="shared" si="109"/>
        <v/>
      </c>
      <c r="EW55" s="26" t="str">
        <f t="shared" si="109"/>
        <v/>
      </c>
      <c r="EX55" s="26" t="str">
        <f t="shared" si="109"/>
        <v/>
      </c>
      <c r="EY55" s="26" t="str">
        <f t="shared" si="109"/>
        <v/>
      </c>
      <c r="EZ55" s="26" t="str">
        <f t="shared" si="109"/>
        <v/>
      </c>
      <c r="FA55" s="26" t="str">
        <f t="shared" si="109"/>
        <v/>
      </c>
      <c r="FB55" s="26" t="str">
        <f t="shared" si="109"/>
        <v/>
      </c>
      <c r="FC55" s="26" t="str">
        <f t="shared" si="109"/>
        <v/>
      </c>
      <c r="FD55" s="26" t="str">
        <f t="shared" si="109"/>
        <v/>
      </c>
      <c r="FE55" s="26" t="str">
        <f t="shared" si="109"/>
        <v/>
      </c>
      <c r="FF55" s="26" t="str">
        <f t="shared" si="109"/>
        <v/>
      </c>
      <c r="FG55" s="26" t="str">
        <f t="shared" si="109"/>
        <v/>
      </c>
      <c r="FH55" s="26" t="str">
        <f t="shared" si="109"/>
        <v/>
      </c>
      <c r="FI55" s="26" t="str">
        <f t="shared" si="109"/>
        <v/>
      </c>
    </row>
    <row r="56" spans="1:165" s="8" customFormat="1" ht="15" customHeight="1">
      <c r="A56" s="8" t="str">
        <f t="shared" si="5"/>
        <v>BSTRO_BP6_XDC</v>
      </c>
      <c r="B56" s="12" t="s">
        <v>135</v>
      </c>
      <c r="C56" s="13" t="s">
        <v>136</v>
      </c>
      <c r="D56" s="13" t="s">
        <v>137</v>
      </c>
      <c r="E56" s="14" t="str">
        <f>"BSTRO_BP6_"&amp;C3</f>
        <v>BSTRO_BP6_XDC</v>
      </c>
      <c r="F56" s="26">
        <f>IF(AND(F57="",F58=""),"",SUM(F57)-SUM(F58))</f>
        <v>0.71338250000000003</v>
      </c>
      <c r="G56" s="26">
        <f t="shared" si="110" ref="G56:BR56">IF(AND(G57="",G58=""),"",SUM(G57)-SUM(G58))</f>
        <v>0.71338250000000003</v>
      </c>
      <c r="H56" s="26">
        <f t="shared" si="110"/>
        <v>0.71338250000000003</v>
      </c>
      <c r="I56" s="26">
        <f t="shared" si="110"/>
        <v>0.71338250000000003</v>
      </c>
      <c r="J56" s="26">
        <f t="shared" si="110"/>
        <v>2.8535300000000001</v>
      </c>
      <c r="K56" s="26">
        <f t="shared" si="110"/>
        <v>0.37311125000000001</v>
      </c>
      <c r="L56" s="26">
        <f t="shared" si="110"/>
        <v>0.37311125000000001</v>
      </c>
      <c r="M56" s="26">
        <f t="shared" si="110"/>
        <v>0.37311125000000001</v>
      </c>
      <c r="N56" s="26">
        <f t="shared" si="110"/>
        <v>0.37311125000000001</v>
      </c>
      <c r="O56" s="26">
        <f t="shared" si="110"/>
        <v>1.492445</v>
      </c>
      <c r="P56" s="26">
        <f t="shared" si="110"/>
        <v>0.42949237499999998</v>
      </c>
      <c r="Q56" s="26">
        <f t="shared" si="110"/>
        <v>0.42949237499999998</v>
      </c>
      <c r="R56" s="26">
        <f t="shared" si="110"/>
        <v>0.42949237499999998</v>
      </c>
      <c r="S56" s="26">
        <f t="shared" si="110"/>
        <v>0.42949237499999998</v>
      </c>
      <c r="T56" s="26">
        <f t="shared" si="110"/>
        <v>1.7179694999999999</v>
      </c>
      <c r="U56" s="26">
        <f t="shared" si="110"/>
        <v>0.43390155000000002</v>
      </c>
      <c r="V56" s="26">
        <f t="shared" si="110"/>
        <v>0.43390155000000002</v>
      </c>
      <c r="W56" s="26">
        <f t="shared" si="110"/>
        <v>0.43390155000000002</v>
      </c>
      <c r="X56" s="26">
        <f t="shared" si="110"/>
        <v>0.43390155000000002</v>
      </c>
      <c r="Y56" s="26">
        <f t="shared" si="110"/>
        <v>1.7356062000000001</v>
      </c>
      <c r="Z56" s="26">
        <v>0.43003861249999997</v>
      </c>
      <c r="AA56" s="26">
        <v>0.43003861249999997</v>
      </c>
      <c r="AB56" s="26">
        <v>0.43003861249999997</v>
      </c>
      <c r="AC56" s="26">
        <v>0.43003861249999997</v>
      </c>
      <c r="AD56" s="26">
        <v>1.7201544499999999</v>
      </c>
      <c r="AE56" s="26">
        <f t="shared" si="110"/>
        <v>0.45016033750000001</v>
      </c>
      <c r="AF56" s="26">
        <f t="shared" si="110"/>
        <v>0.44930785750000002</v>
      </c>
      <c r="AG56" s="26">
        <f t="shared" si="110"/>
        <v>0.44930785750000002</v>
      </c>
      <c r="AH56" s="26">
        <f t="shared" si="110"/>
        <v>0.44930785750000002</v>
      </c>
      <c r="AI56" s="26">
        <f t="shared" si="110"/>
        <v>1.7980839100000001</v>
      </c>
      <c r="AJ56" s="26">
        <f t="shared" si="110"/>
        <v>0.46264771999999998</v>
      </c>
      <c r="AK56" s="26">
        <f t="shared" si="110"/>
        <v>0.46264771999999998</v>
      </c>
      <c r="AL56" s="26">
        <f t="shared" si="110"/>
        <v>0.46264771999999998</v>
      </c>
      <c r="AM56" s="26">
        <f t="shared" si="110"/>
        <v>0.46264771999999998</v>
      </c>
      <c r="AN56" s="26">
        <f t="shared" si="110"/>
        <v>1.8505908799999999</v>
      </c>
      <c r="AO56" s="26" t="str">
        <f t="shared" si="110"/>
        <v/>
      </c>
      <c r="AP56" s="26" t="str">
        <f t="shared" si="110"/>
        <v/>
      </c>
      <c r="AQ56" s="26" t="str">
        <f t="shared" si="110"/>
        <v/>
      </c>
      <c r="AR56" s="26" t="str">
        <f t="shared" si="110"/>
        <v/>
      </c>
      <c r="AS56" s="26" t="str">
        <f t="shared" si="110"/>
        <v/>
      </c>
      <c r="AT56" s="26" t="str">
        <f t="shared" si="110"/>
        <v/>
      </c>
      <c r="AU56" s="26" t="str">
        <f t="shared" si="110"/>
        <v/>
      </c>
      <c r="AV56" s="26" t="str">
        <f t="shared" si="110"/>
        <v/>
      </c>
      <c r="AW56" s="26" t="str">
        <f t="shared" si="110"/>
        <v/>
      </c>
      <c r="AX56" s="26" t="str">
        <f t="shared" si="110"/>
        <v/>
      </c>
      <c r="AY56" s="26" t="str">
        <f t="shared" si="110"/>
        <v/>
      </c>
      <c r="AZ56" s="26" t="str">
        <f t="shared" si="110"/>
        <v/>
      </c>
      <c r="BA56" s="26" t="str">
        <f t="shared" si="110"/>
        <v/>
      </c>
      <c r="BB56" s="26" t="str">
        <f t="shared" si="110"/>
        <v/>
      </c>
      <c r="BC56" s="26" t="str">
        <f t="shared" si="110"/>
        <v/>
      </c>
      <c r="BD56" s="26" t="str">
        <f t="shared" si="110"/>
        <v/>
      </c>
      <c r="BE56" s="26" t="str">
        <f t="shared" si="110"/>
        <v/>
      </c>
      <c r="BF56" s="26" t="str">
        <f t="shared" si="110"/>
        <v/>
      </c>
      <c r="BG56" s="26" t="str">
        <f t="shared" si="110"/>
        <v/>
      </c>
      <c r="BH56" s="26" t="str">
        <f t="shared" si="110"/>
        <v/>
      </c>
      <c r="BI56" s="26" t="str">
        <f t="shared" si="110"/>
        <v/>
      </c>
      <c r="BJ56" s="26" t="str">
        <f t="shared" si="110"/>
        <v/>
      </c>
      <c r="BK56" s="26" t="str">
        <f t="shared" si="110"/>
        <v/>
      </c>
      <c r="BL56" s="26" t="str">
        <f t="shared" si="110"/>
        <v/>
      </c>
      <c r="BM56" s="26" t="str">
        <f t="shared" si="110"/>
        <v/>
      </c>
      <c r="BN56" s="26" t="str">
        <f t="shared" si="110"/>
        <v/>
      </c>
      <c r="BO56" s="26" t="str">
        <f t="shared" si="110"/>
        <v/>
      </c>
      <c r="BP56" s="26" t="str">
        <f t="shared" si="110"/>
        <v/>
      </c>
      <c r="BQ56" s="26" t="str">
        <f t="shared" si="110"/>
        <v/>
      </c>
      <c r="BR56" s="26" t="str">
        <f t="shared" si="110"/>
        <v/>
      </c>
      <c r="BS56" s="26" t="str">
        <f t="shared" si="111" ref="BS56:ED56">IF(AND(BS57="",BS58=""),"",SUM(BS57)-SUM(BS58))</f>
        <v/>
      </c>
      <c r="BT56" s="26" t="str">
        <f t="shared" si="111"/>
        <v/>
      </c>
      <c r="BU56" s="26" t="str">
        <f t="shared" si="111"/>
        <v/>
      </c>
      <c r="BV56" s="26" t="str">
        <f t="shared" si="111"/>
        <v/>
      </c>
      <c r="BW56" s="26" t="str">
        <f t="shared" si="111"/>
        <v/>
      </c>
      <c r="BX56" s="26" t="str">
        <f t="shared" si="111"/>
        <v/>
      </c>
      <c r="BY56" s="26" t="str">
        <f t="shared" si="111"/>
        <v/>
      </c>
      <c r="BZ56" s="26" t="str">
        <f t="shared" si="111"/>
        <v/>
      </c>
      <c r="CA56" s="26" t="str">
        <f t="shared" si="111"/>
        <v/>
      </c>
      <c r="CB56" s="26" t="str">
        <f t="shared" si="111"/>
        <v/>
      </c>
      <c r="CC56" s="26" t="str">
        <f t="shared" si="111"/>
        <v/>
      </c>
      <c r="CD56" s="26" t="str">
        <f t="shared" si="111"/>
        <v/>
      </c>
      <c r="CE56" s="26" t="str">
        <f t="shared" si="111"/>
        <v/>
      </c>
      <c r="CF56" s="26" t="str">
        <f t="shared" si="111"/>
        <v/>
      </c>
      <c r="CG56" s="26" t="str">
        <f t="shared" si="111"/>
        <v/>
      </c>
      <c r="CH56" s="26" t="str">
        <f t="shared" si="111"/>
        <v/>
      </c>
      <c r="CI56" s="26" t="str">
        <f t="shared" si="111"/>
        <v/>
      </c>
      <c r="CJ56" s="26" t="str">
        <f t="shared" si="111"/>
        <v/>
      </c>
      <c r="CK56" s="26" t="str">
        <f t="shared" si="111"/>
        <v/>
      </c>
      <c r="CL56" s="26" t="str">
        <f t="shared" si="111"/>
        <v/>
      </c>
      <c r="CM56" s="26" t="str">
        <f t="shared" si="111"/>
        <v/>
      </c>
      <c r="CN56" s="26" t="str">
        <f t="shared" si="111"/>
        <v/>
      </c>
      <c r="CO56" s="26" t="str">
        <f t="shared" si="111"/>
        <v/>
      </c>
      <c r="CP56" s="26" t="str">
        <f t="shared" si="111"/>
        <v/>
      </c>
      <c r="CQ56" s="26" t="str">
        <f t="shared" si="111"/>
        <v/>
      </c>
      <c r="CR56" s="26" t="str">
        <f t="shared" si="111"/>
        <v/>
      </c>
      <c r="CS56" s="26" t="str">
        <f t="shared" si="111"/>
        <v/>
      </c>
      <c r="CT56" s="26" t="str">
        <f t="shared" si="111"/>
        <v/>
      </c>
      <c r="CU56" s="26" t="str">
        <f t="shared" si="111"/>
        <v/>
      </c>
      <c r="CV56" s="26" t="str">
        <f t="shared" si="111"/>
        <v/>
      </c>
      <c r="CW56" s="26" t="str">
        <f t="shared" si="111"/>
        <v/>
      </c>
      <c r="CX56" s="26" t="str">
        <f t="shared" si="111"/>
        <v/>
      </c>
      <c r="CY56" s="26" t="str">
        <f t="shared" si="111"/>
        <v/>
      </c>
      <c r="CZ56" s="26" t="str">
        <f t="shared" si="111"/>
        <v/>
      </c>
      <c r="DA56" s="26" t="str">
        <f t="shared" si="111"/>
        <v/>
      </c>
      <c r="DB56" s="26" t="str">
        <f t="shared" si="111"/>
        <v/>
      </c>
      <c r="DC56" s="26" t="str">
        <f t="shared" si="111"/>
        <v/>
      </c>
      <c r="DD56" s="26" t="str">
        <f t="shared" si="111"/>
        <v/>
      </c>
      <c r="DE56" s="26" t="str">
        <f t="shared" si="111"/>
        <v/>
      </c>
      <c r="DF56" s="26" t="str">
        <f t="shared" si="111"/>
        <v/>
      </c>
      <c r="DG56" s="26" t="str">
        <f t="shared" si="111"/>
        <v/>
      </c>
      <c r="DH56" s="26" t="str">
        <f t="shared" si="111"/>
        <v/>
      </c>
      <c r="DI56" s="26" t="str">
        <f t="shared" si="111"/>
        <v/>
      </c>
      <c r="DJ56" s="26" t="str">
        <f t="shared" si="111"/>
        <v/>
      </c>
      <c r="DK56" s="26" t="str">
        <f t="shared" si="111"/>
        <v/>
      </c>
      <c r="DL56" s="26" t="str">
        <f t="shared" si="111"/>
        <v/>
      </c>
      <c r="DM56" s="26" t="str">
        <f t="shared" si="111"/>
        <v/>
      </c>
      <c r="DN56" s="26" t="str">
        <f t="shared" si="111"/>
        <v/>
      </c>
      <c r="DO56" s="26" t="str">
        <f t="shared" si="111"/>
        <v/>
      </c>
      <c r="DP56" s="26" t="str">
        <f t="shared" si="111"/>
        <v/>
      </c>
      <c r="DQ56" s="26" t="str">
        <f t="shared" si="111"/>
        <v/>
      </c>
      <c r="DR56" s="26" t="str">
        <f t="shared" si="111"/>
        <v/>
      </c>
      <c r="DS56" s="26" t="str">
        <f t="shared" si="111"/>
        <v/>
      </c>
      <c r="DT56" s="26" t="str">
        <f t="shared" si="111"/>
        <v/>
      </c>
      <c r="DU56" s="26" t="str">
        <f t="shared" si="111"/>
        <v/>
      </c>
      <c r="DV56" s="26" t="str">
        <f t="shared" si="111"/>
        <v/>
      </c>
      <c r="DW56" s="26" t="str">
        <f t="shared" si="111"/>
        <v/>
      </c>
      <c r="DX56" s="26" t="str">
        <f t="shared" si="111"/>
        <v/>
      </c>
      <c r="DY56" s="26" t="str">
        <f t="shared" si="111"/>
        <v/>
      </c>
      <c r="DZ56" s="26" t="str">
        <f t="shared" si="111"/>
        <v/>
      </c>
      <c r="EA56" s="26" t="str">
        <f t="shared" si="111"/>
        <v/>
      </c>
      <c r="EB56" s="26" t="str">
        <f t="shared" si="111"/>
        <v/>
      </c>
      <c r="EC56" s="26" t="str">
        <f t="shared" si="111"/>
        <v/>
      </c>
      <c r="ED56" s="26" t="str">
        <f t="shared" si="111"/>
        <v/>
      </c>
      <c r="EE56" s="26" t="str">
        <f t="shared" si="112" ref="EE56:FI56">IF(AND(EE57="",EE58=""),"",SUM(EE57)-SUM(EE58))</f>
        <v/>
      </c>
      <c r="EF56" s="26" t="str">
        <f t="shared" si="112"/>
        <v/>
      </c>
      <c r="EG56" s="26" t="str">
        <f t="shared" si="112"/>
        <v/>
      </c>
      <c r="EH56" s="26" t="str">
        <f t="shared" si="112"/>
        <v/>
      </c>
      <c r="EI56" s="26" t="str">
        <f t="shared" si="112"/>
        <v/>
      </c>
      <c r="EJ56" s="26" t="str">
        <f t="shared" si="112"/>
        <v/>
      </c>
      <c r="EK56" s="26" t="str">
        <f t="shared" si="112"/>
        <v/>
      </c>
      <c r="EL56" s="26" t="str">
        <f t="shared" si="112"/>
        <v/>
      </c>
      <c r="EM56" s="26" t="str">
        <f t="shared" si="112"/>
        <v/>
      </c>
      <c r="EN56" s="26" t="str">
        <f t="shared" si="112"/>
        <v/>
      </c>
      <c r="EO56" s="26" t="str">
        <f t="shared" si="112"/>
        <v/>
      </c>
      <c r="EP56" s="26" t="str">
        <f t="shared" si="112"/>
        <v/>
      </c>
      <c r="EQ56" s="26" t="str">
        <f t="shared" si="112"/>
        <v/>
      </c>
      <c r="ER56" s="26" t="str">
        <f t="shared" si="112"/>
        <v/>
      </c>
      <c r="ES56" s="26" t="str">
        <f t="shared" si="112"/>
        <v/>
      </c>
      <c r="ET56" s="26" t="str">
        <f t="shared" si="112"/>
        <v/>
      </c>
      <c r="EU56" s="26" t="str">
        <f t="shared" si="112"/>
        <v/>
      </c>
      <c r="EV56" s="26" t="str">
        <f t="shared" si="112"/>
        <v/>
      </c>
      <c r="EW56" s="26" t="str">
        <f t="shared" si="112"/>
        <v/>
      </c>
      <c r="EX56" s="26" t="str">
        <f t="shared" si="112"/>
        <v/>
      </c>
      <c r="EY56" s="26" t="str">
        <f t="shared" si="112"/>
        <v/>
      </c>
      <c r="EZ56" s="26" t="str">
        <f t="shared" si="112"/>
        <v/>
      </c>
      <c r="FA56" s="26" t="str">
        <f t="shared" si="112"/>
        <v/>
      </c>
      <c r="FB56" s="26" t="str">
        <f t="shared" si="112"/>
        <v/>
      </c>
      <c r="FC56" s="26" t="str">
        <f t="shared" si="112"/>
        <v/>
      </c>
      <c r="FD56" s="26" t="str">
        <f t="shared" si="112"/>
        <v/>
      </c>
      <c r="FE56" s="26" t="str">
        <f t="shared" si="112"/>
        <v/>
      </c>
      <c r="FF56" s="26" t="str">
        <f t="shared" si="112"/>
        <v/>
      </c>
      <c r="FG56" s="26" t="str">
        <f t="shared" si="112"/>
        <v/>
      </c>
      <c r="FH56" s="26" t="str">
        <f t="shared" si="112"/>
        <v/>
      </c>
      <c r="FI56" s="26" t="str">
        <f t="shared" si="112"/>
        <v/>
      </c>
    </row>
    <row r="57" spans="1:165" s="8" customFormat="1" ht="15" customHeight="1">
      <c r="A57" s="8" t="str">
        <f t="shared" si="5"/>
        <v>BXSTRO_BP6_XDC</v>
      </c>
      <c r="B57" s="12" t="s">
        <v>113</v>
      </c>
      <c r="C57" s="13" t="s">
        <v>138</v>
      </c>
      <c r="D57" s="13" t="s">
        <v>139</v>
      </c>
      <c r="E57" s="14" t="str">
        <f>"BXSTRO_BP6_"&amp;C3</f>
        <v>BXSTRO_BP6_XDC</v>
      </c>
      <c r="F57" s="26">
        <f>IF(AND(F72="",AND(F87="",F102="")),"",SUM(F72,F87,F102))</f>
        <v>0.71338250000000003</v>
      </c>
      <c r="G57" s="26">
        <f t="shared" si="113" ref="G57:BR57">IF(AND(G72="",AND(G87="",G102="")),"",SUM(G72,G87,G102))</f>
        <v>0.71338250000000003</v>
      </c>
      <c r="H57" s="26">
        <f t="shared" si="113"/>
        <v>0.71338250000000003</v>
      </c>
      <c r="I57" s="26">
        <f t="shared" si="113"/>
        <v>0.71338250000000003</v>
      </c>
      <c r="J57" s="26">
        <f t="shared" si="113"/>
        <v>2.8535300000000001</v>
      </c>
      <c r="K57" s="26">
        <f t="shared" si="113"/>
        <v>0.37311125000000001</v>
      </c>
      <c r="L57" s="26">
        <f t="shared" si="113"/>
        <v>0.37311125000000001</v>
      </c>
      <c r="M57" s="26">
        <f t="shared" si="113"/>
        <v>0.37311125000000001</v>
      </c>
      <c r="N57" s="26">
        <f t="shared" si="113"/>
        <v>0.37311125000000001</v>
      </c>
      <c r="O57" s="26">
        <f t="shared" si="113"/>
        <v>1.492445</v>
      </c>
      <c r="P57" s="26">
        <f t="shared" si="113"/>
        <v>0.42949237499999998</v>
      </c>
      <c r="Q57" s="26">
        <f t="shared" si="113"/>
        <v>0.42949237499999998</v>
      </c>
      <c r="R57" s="26">
        <f t="shared" si="113"/>
        <v>0.42949237499999998</v>
      </c>
      <c r="S57" s="26">
        <f t="shared" si="113"/>
        <v>0.42949237499999998</v>
      </c>
      <c r="T57" s="26">
        <f t="shared" si="113"/>
        <v>1.7179694999999999</v>
      </c>
      <c r="U57" s="26">
        <f t="shared" si="113"/>
        <v>0.43390155000000002</v>
      </c>
      <c r="V57" s="26">
        <f t="shared" si="113"/>
        <v>0.43390155000000002</v>
      </c>
      <c r="W57" s="26">
        <f t="shared" si="113"/>
        <v>0.43390155000000002</v>
      </c>
      <c r="X57" s="26">
        <f t="shared" si="113"/>
        <v>0.43390155000000002</v>
      </c>
      <c r="Y57" s="26">
        <f t="shared" si="113"/>
        <v>1.7356062000000001</v>
      </c>
      <c r="Z57" s="26">
        <v>0.43003861249999997</v>
      </c>
      <c r="AA57" s="26">
        <v>0.43003861249999997</v>
      </c>
      <c r="AB57" s="26">
        <v>0.43003861249999997</v>
      </c>
      <c r="AC57" s="26">
        <v>0.43003861249999997</v>
      </c>
      <c r="AD57" s="26">
        <v>1.7201544499999999</v>
      </c>
      <c r="AE57" s="26">
        <f t="shared" si="113"/>
        <v>0.45016033750000001</v>
      </c>
      <c r="AF57" s="26">
        <f t="shared" si="113"/>
        <v>0.44930785750000002</v>
      </c>
      <c r="AG57" s="26">
        <f t="shared" si="113"/>
        <v>0.44930785750000002</v>
      </c>
      <c r="AH57" s="26">
        <f t="shared" si="113"/>
        <v>0.44930785750000002</v>
      </c>
      <c r="AI57" s="26">
        <f t="shared" si="113"/>
        <v>1.7980839100000001</v>
      </c>
      <c r="AJ57" s="26">
        <f t="shared" si="113"/>
        <v>0.46264771999999998</v>
      </c>
      <c r="AK57" s="26">
        <f t="shared" si="113"/>
        <v>0.46264771999999998</v>
      </c>
      <c r="AL57" s="26">
        <f t="shared" si="113"/>
        <v>0.46264771999999998</v>
      </c>
      <c r="AM57" s="26">
        <f t="shared" si="113"/>
        <v>0.46264771999999998</v>
      </c>
      <c r="AN57" s="26">
        <f t="shared" si="113"/>
        <v>1.8505908799999999</v>
      </c>
      <c r="AO57" s="26" t="str">
        <f t="shared" si="113"/>
        <v/>
      </c>
      <c r="AP57" s="26" t="str">
        <f t="shared" si="113"/>
        <v/>
      </c>
      <c r="AQ57" s="26" t="str">
        <f t="shared" si="113"/>
        <v/>
      </c>
      <c r="AR57" s="26" t="str">
        <f t="shared" si="113"/>
        <v/>
      </c>
      <c r="AS57" s="26" t="str">
        <f t="shared" si="113"/>
        <v/>
      </c>
      <c r="AT57" s="26" t="str">
        <f t="shared" si="113"/>
        <v/>
      </c>
      <c r="AU57" s="26" t="str">
        <f t="shared" si="113"/>
        <v/>
      </c>
      <c r="AV57" s="26" t="str">
        <f t="shared" si="113"/>
        <v/>
      </c>
      <c r="AW57" s="26" t="str">
        <f t="shared" si="113"/>
        <v/>
      </c>
      <c r="AX57" s="26" t="str">
        <f t="shared" si="113"/>
        <v/>
      </c>
      <c r="AY57" s="26" t="str">
        <f t="shared" si="113"/>
        <v/>
      </c>
      <c r="AZ57" s="26" t="str">
        <f t="shared" si="113"/>
        <v/>
      </c>
      <c r="BA57" s="26" t="str">
        <f t="shared" si="113"/>
        <v/>
      </c>
      <c r="BB57" s="26" t="str">
        <f t="shared" si="113"/>
        <v/>
      </c>
      <c r="BC57" s="26" t="str">
        <f t="shared" si="113"/>
        <v/>
      </c>
      <c r="BD57" s="26" t="str">
        <f t="shared" si="113"/>
        <v/>
      </c>
      <c r="BE57" s="26" t="str">
        <f t="shared" si="113"/>
        <v/>
      </c>
      <c r="BF57" s="26" t="str">
        <f t="shared" si="113"/>
        <v/>
      </c>
      <c r="BG57" s="26" t="str">
        <f t="shared" si="113"/>
        <v/>
      </c>
      <c r="BH57" s="26" t="str">
        <f t="shared" si="113"/>
        <v/>
      </c>
      <c r="BI57" s="26" t="str">
        <f t="shared" si="113"/>
        <v/>
      </c>
      <c r="BJ57" s="26" t="str">
        <f t="shared" si="113"/>
        <v/>
      </c>
      <c r="BK57" s="26" t="str">
        <f t="shared" si="113"/>
        <v/>
      </c>
      <c r="BL57" s="26" t="str">
        <f t="shared" si="113"/>
        <v/>
      </c>
      <c r="BM57" s="26" t="str">
        <f t="shared" si="113"/>
        <v/>
      </c>
      <c r="BN57" s="26" t="str">
        <f t="shared" si="113"/>
        <v/>
      </c>
      <c r="BO57" s="26" t="str">
        <f t="shared" si="113"/>
        <v/>
      </c>
      <c r="BP57" s="26" t="str">
        <f t="shared" si="113"/>
        <v/>
      </c>
      <c r="BQ57" s="26" t="str">
        <f t="shared" si="113"/>
        <v/>
      </c>
      <c r="BR57" s="26" t="str">
        <f t="shared" si="113"/>
        <v/>
      </c>
      <c r="BS57" s="26" t="str">
        <f t="shared" si="114" ref="BS57:ED57">IF(AND(BS72="",AND(BS87="",BS102="")),"",SUM(BS72,BS87,BS102))</f>
        <v/>
      </c>
      <c r="BT57" s="26" t="str">
        <f t="shared" si="114"/>
        <v/>
      </c>
      <c r="BU57" s="26" t="str">
        <f t="shared" si="114"/>
        <v/>
      </c>
      <c r="BV57" s="26" t="str">
        <f t="shared" si="114"/>
        <v/>
      </c>
      <c r="BW57" s="26" t="str">
        <f t="shared" si="114"/>
        <v/>
      </c>
      <c r="BX57" s="26" t="str">
        <f t="shared" si="114"/>
        <v/>
      </c>
      <c r="BY57" s="26" t="str">
        <f t="shared" si="114"/>
        <v/>
      </c>
      <c r="BZ57" s="26" t="str">
        <f t="shared" si="114"/>
        <v/>
      </c>
      <c r="CA57" s="26" t="str">
        <f t="shared" si="114"/>
        <v/>
      </c>
      <c r="CB57" s="26" t="str">
        <f t="shared" si="114"/>
        <v/>
      </c>
      <c r="CC57" s="26" t="str">
        <f t="shared" si="114"/>
        <v/>
      </c>
      <c r="CD57" s="26" t="str">
        <f t="shared" si="114"/>
        <v/>
      </c>
      <c r="CE57" s="26" t="str">
        <f t="shared" si="114"/>
        <v/>
      </c>
      <c r="CF57" s="26" t="str">
        <f t="shared" si="114"/>
        <v/>
      </c>
      <c r="CG57" s="26" t="str">
        <f t="shared" si="114"/>
        <v/>
      </c>
      <c r="CH57" s="26" t="str">
        <f t="shared" si="114"/>
        <v/>
      </c>
      <c r="CI57" s="26" t="str">
        <f t="shared" si="114"/>
        <v/>
      </c>
      <c r="CJ57" s="26" t="str">
        <f t="shared" si="114"/>
        <v/>
      </c>
      <c r="CK57" s="26" t="str">
        <f t="shared" si="114"/>
        <v/>
      </c>
      <c r="CL57" s="26" t="str">
        <f t="shared" si="114"/>
        <v/>
      </c>
      <c r="CM57" s="26" t="str">
        <f t="shared" si="114"/>
        <v/>
      </c>
      <c r="CN57" s="26" t="str">
        <f t="shared" si="114"/>
        <v/>
      </c>
      <c r="CO57" s="26" t="str">
        <f t="shared" si="114"/>
        <v/>
      </c>
      <c r="CP57" s="26" t="str">
        <f t="shared" si="114"/>
        <v/>
      </c>
      <c r="CQ57" s="26" t="str">
        <f t="shared" si="114"/>
        <v/>
      </c>
      <c r="CR57" s="26" t="str">
        <f t="shared" si="114"/>
        <v/>
      </c>
      <c r="CS57" s="26" t="str">
        <f t="shared" si="114"/>
        <v/>
      </c>
      <c r="CT57" s="26" t="str">
        <f t="shared" si="114"/>
        <v/>
      </c>
      <c r="CU57" s="26" t="str">
        <f t="shared" si="114"/>
        <v/>
      </c>
      <c r="CV57" s="26" t="str">
        <f t="shared" si="114"/>
        <v/>
      </c>
      <c r="CW57" s="26" t="str">
        <f t="shared" si="114"/>
        <v/>
      </c>
      <c r="CX57" s="26" t="str">
        <f t="shared" si="114"/>
        <v/>
      </c>
      <c r="CY57" s="26" t="str">
        <f t="shared" si="114"/>
        <v/>
      </c>
      <c r="CZ57" s="26" t="str">
        <f t="shared" si="114"/>
        <v/>
      </c>
      <c r="DA57" s="26" t="str">
        <f t="shared" si="114"/>
        <v/>
      </c>
      <c r="DB57" s="26" t="str">
        <f t="shared" si="114"/>
        <v/>
      </c>
      <c r="DC57" s="26" t="str">
        <f t="shared" si="114"/>
        <v/>
      </c>
      <c r="DD57" s="26" t="str">
        <f t="shared" si="114"/>
        <v/>
      </c>
      <c r="DE57" s="26" t="str">
        <f t="shared" si="114"/>
        <v/>
      </c>
      <c r="DF57" s="26" t="str">
        <f t="shared" si="114"/>
        <v/>
      </c>
      <c r="DG57" s="26" t="str">
        <f t="shared" si="114"/>
        <v/>
      </c>
      <c r="DH57" s="26" t="str">
        <f t="shared" si="114"/>
        <v/>
      </c>
      <c r="DI57" s="26" t="str">
        <f t="shared" si="114"/>
        <v/>
      </c>
      <c r="DJ57" s="26" t="str">
        <f t="shared" si="114"/>
        <v/>
      </c>
      <c r="DK57" s="26" t="str">
        <f t="shared" si="114"/>
        <v/>
      </c>
      <c r="DL57" s="26" t="str">
        <f t="shared" si="114"/>
        <v/>
      </c>
      <c r="DM57" s="26" t="str">
        <f t="shared" si="114"/>
        <v/>
      </c>
      <c r="DN57" s="26" t="str">
        <f t="shared" si="114"/>
        <v/>
      </c>
      <c r="DO57" s="26" t="str">
        <f t="shared" si="114"/>
        <v/>
      </c>
      <c r="DP57" s="26" t="str">
        <f t="shared" si="114"/>
        <v/>
      </c>
      <c r="DQ57" s="26" t="str">
        <f t="shared" si="114"/>
        <v/>
      </c>
      <c r="DR57" s="26" t="str">
        <f t="shared" si="114"/>
        <v/>
      </c>
      <c r="DS57" s="26" t="str">
        <f t="shared" si="114"/>
        <v/>
      </c>
      <c r="DT57" s="26" t="str">
        <f t="shared" si="114"/>
        <v/>
      </c>
      <c r="DU57" s="26" t="str">
        <f t="shared" si="114"/>
        <v/>
      </c>
      <c r="DV57" s="26" t="str">
        <f t="shared" si="114"/>
        <v/>
      </c>
      <c r="DW57" s="26" t="str">
        <f t="shared" si="114"/>
        <v/>
      </c>
      <c r="DX57" s="26" t="str">
        <f t="shared" si="114"/>
        <v/>
      </c>
      <c r="DY57" s="26" t="str">
        <f t="shared" si="114"/>
        <v/>
      </c>
      <c r="DZ57" s="26" t="str">
        <f t="shared" si="114"/>
        <v/>
      </c>
      <c r="EA57" s="26" t="str">
        <f t="shared" si="114"/>
        <v/>
      </c>
      <c r="EB57" s="26" t="str">
        <f t="shared" si="114"/>
        <v/>
      </c>
      <c r="EC57" s="26" t="str">
        <f t="shared" si="114"/>
        <v/>
      </c>
      <c r="ED57" s="26" t="str">
        <f t="shared" si="114"/>
        <v/>
      </c>
      <c r="EE57" s="26" t="str">
        <f t="shared" si="115" ref="EE57:FI57">IF(AND(EE72="",AND(EE87="",EE102="")),"",SUM(EE72,EE87,EE102))</f>
        <v/>
      </c>
      <c r="EF57" s="26" t="str">
        <f t="shared" si="115"/>
        <v/>
      </c>
      <c r="EG57" s="26" t="str">
        <f t="shared" si="115"/>
        <v/>
      </c>
      <c r="EH57" s="26" t="str">
        <f t="shared" si="115"/>
        <v/>
      </c>
      <c r="EI57" s="26" t="str">
        <f t="shared" si="115"/>
        <v/>
      </c>
      <c r="EJ57" s="26" t="str">
        <f t="shared" si="115"/>
        <v/>
      </c>
      <c r="EK57" s="26" t="str">
        <f t="shared" si="115"/>
        <v/>
      </c>
      <c r="EL57" s="26" t="str">
        <f t="shared" si="115"/>
        <v/>
      </c>
      <c r="EM57" s="26" t="str">
        <f t="shared" si="115"/>
        <v/>
      </c>
      <c r="EN57" s="26" t="str">
        <f t="shared" si="115"/>
        <v/>
      </c>
      <c r="EO57" s="26" t="str">
        <f t="shared" si="115"/>
        <v/>
      </c>
      <c r="EP57" s="26" t="str">
        <f t="shared" si="115"/>
        <v/>
      </c>
      <c r="EQ57" s="26" t="str">
        <f t="shared" si="115"/>
        <v/>
      </c>
      <c r="ER57" s="26" t="str">
        <f t="shared" si="115"/>
        <v/>
      </c>
      <c r="ES57" s="26" t="str">
        <f t="shared" si="115"/>
        <v/>
      </c>
      <c r="ET57" s="26" t="str">
        <f t="shared" si="115"/>
        <v/>
      </c>
      <c r="EU57" s="26" t="str">
        <f t="shared" si="115"/>
        <v/>
      </c>
      <c r="EV57" s="26" t="str">
        <f t="shared" si="115"/>
        <v/>
      </c>
      <c r="EW57" s="26" t="str">
        <f t="shared" si="115"/>
        <v/>
      </c>
      <c r="EX57" s="26" t="str">
        <f t="shared" si="115"/>
        <v/>
      </c>
      <c r="EY57" s="26" t="str">
        <f t="shared" si="115"/>
        <v/>
      </c>
      <c r="EZ57" s="26" t="str">
        <f t="shared" si="115"/>
        <v/>
      </c>
      <c r="FA57" s="26" t="str">
        <f t="shared" si="115"/>
        <v/>
      </c>
      <c r="FB57" s="26" t="str">
        <f t="shared" si="115"/>
        <v/>
      </c>
      <c r="FC57" s="26" t="str">
        <f t="shared" si="115"/>
        <v/>
      </c>
      <c r="FD57" s="26" t="str">
        <f t="shared" si="115"/>
        <v/>
      </c>
      <c r="FE57" s="26" t="str">
        <f t="shared" si="115"/>
        <v/>
      </c>
      <c r="FF57" s="26" t="str">
        <f t="shared" si="115"/>
        <v/>
      </c>
      <c r="FG57" s="26" t="str">
        <f t="shared" si="115"/>
        <v/>
      </c>
      <c r="FH57" s="26" t="str">
        <f t="shared" si="115"/>
        <v/>
      </c>
      <c r="FI57" s="26" t="str">
        <f t="shared" si="115"/>
        <v/>
      </c>
    </row>
    <row r="58" spans="1:165" s="8" customFormat="1" ht="15" customHeight="1">
      <c r="A58" s="8" t="str">
        <f t="shared" si="5"/>
        <v>BMSTRO_BP6_XDC</v>
      </c>
      <c r="B58" s="12" t="s">
        <v>116</v>
      </c>
      <c r="C58" s="13" t="s">
        <v>140</v>
      </c>
      <c r="D58" s="13" t="s">
        <v>141</v>
      </c>
      <c r="E58" s="14" t="str">
        <f>"BMSTRO_BP6_"&amp;C3</f>
        <v>BMSTRO_BP6_XDC</v>
      </c>
      <c r="F58" s="26" t="str">
        <f>IF(AND(F73="",AND(F88="",F103="")),"",SUM(F73,F88,F103))</f>
        <v/>
      </c>
      <c r="G58" s="26" t="str">
        <f t="shared" si="116" ref="G58:BR58">IF(AND(G73="",AND(G88="",G103="")),"",SUM(G73,G88,G103))</f>
        <v/>
      </c>
      <c r="H58" s="26" t="str">
        <f t="shared" si="116"/>
        <v/>
      </c>
      <c r="I58" s="26" t="str">
        <f t="shared" si="116"/>
        <v/>
      </c>
      <c r="J58" s="26" t="str">
        <f t="shared" si="116"/>
        <v/>
      </c>
      <c r="K58" s="26" t="str">
        <f t="shared" si="116"/>
        <v/>
      </c>
      <c r="L58" s="26" t="str">
        <f t="shared" si="116"/>
        <v/>
      </c>
      <c r="M58" s="26" t="str">
        <f t="shared" si="116"/>
        <v/>
      </c>
      <c r="N58" s="26" t="str">
        <f t="shared" si="116"/>
        <v/>
      </c>
      <c r="O58" s="26" t="str">
        <f t="shared" si="116"/>
        <v/>
      </c>
      <c r="P58" s="26" t="str">
        <f t="shared" si="116"/>
        <v/>
      </c>
      <c r="Q58" s="26" t="str">
        <f t="shared" si="116"/>
        <v/>
      </c>
      <c r="R58" s="26" t="str">
        <f t="shared" si="116"/>
        <v/>
      </c>
      <c r="S58" s="26" t="str">
        <f t="shared" si="116"/>
        <v/>
      </c>
      <c r="T58" s="26" t="str">
        <f t="shared" si="116"/>
        <v/>
      </c>
      <c r="U58" s="26" t="str">
        <f t="shared" si="116"/>
        <v/>
      </c>
      <c r="V58" s="26" t="str">
        <f t="shared" si="116"/>
        <v/>
      </c>
      <c r="W58" s="26" t="str">
        <f t="shared" si="116"/>
        <v/>
      </c>
      <c r="X58" s="26" t="str">
        <f t="shared" si="116"/>
        <v/>
      </c>
      <c r="Y58" s="26" t="str">
        <f t="shared" si="116"/>
        <v/>
      </c>
      <c r="Z58" s="26" t="str">
        <f t="shared" si="116"/>
        <v/>
      </c>
      <c r="AA58" s="26" t="str">
        <f t="shared" si="116"/>
        <v/>
      </c>
      <c r="AB58" s="26" t="str">
        <f t="shared" si="116"/>
        <v/>
      </c>
      <c r="AC58" s="26" t="str">
        <f t="shared" si="116"/>
        <v/>
      </c>
      <c r="AD58" s="26" t="str">
        <f t="shared" si="116"/>
        <v/>
      </c>
      <c r="AE58" s="26" t="str">
        <f t="shared" si="116"/>
        <v/>
      </c>
      <c r="AF58" s="26" t="str">
        <f t="shared" si="116"/>
        <v/>
      </c>
      <c r="AG58" s="26" t="str">
        <f t="shared" si="116"/>
        <v/>
      </c>
      <c r="AH58" s="26" t="str">
        <f t="shared" si="116"/>
        <v/>
      </c>
      <c r="AI58" s="26" t="str">
        <f t="shared" si="116"/>
        <v/>
      </c>
      <c r="AJ58" s="26" t="str">
        <f t="shared" si="116"/>
        <v/>
      </c>
      <c r="AK58" s="26" t="str">
        <f t="shared" si="116"/>
        <v/>
      </c>
      <c r="AL58" s="26" t="str">
        <f t="shared" si="116"/>
        <v/>
      </c>
      <c r="AM58" s="26" t="str">
        <f t="shared" si="116"/>
        <v/>
      </c>
      <c r="AN58" s="26" t="str">
        <f t="shared" si="116"/>
        <v/>
      </c>
      <c r="AO58" s="26" t="str">
        <f t="shared" si="116"/>
        <v/>
      </c>
      <c r="AP58" s="26" t="str">
        <f t="shared" si="116"/>
        <v/>
      </c>
      <c r="AQ58" s="26" t="str">
        <f t="shared" si="116"/>
        <v/>
      </c>
      <c r="AR58" s="26" t="str">
        <f t="shared" si="116"/>
        <v/>
      </c>
      <c r="AS58" s="26" t="str">
        <f t="shared" si="116"/>
        <v/>
      </c>
      <c r="AT58" s="26" t="str">
        <f t="shared" si="116"/>
        <v/>
      </c>
      <c r="AU58" s="26" t="str">
        <f t="shared" si="116"/>
        <v/>
      </c>
      <c r="AV58" s="26" t="str">
        <f t="shared" si="116"/>
        <v/>
      </c>
      <c r="AW58" s="26" t="str">
        <f t="shared" si="116"/>
        <v/>
      </c>
      <c r="AX58" s="26" t="str">
        <f t="shared" si="116"/>
        <v/>
      </c>
      <c r="AY58" s="26" t="str">
        <f t="shared" si="116"/>
        <v/>
      </c>
      <c r="AZ58" s="26" t="str">
        <f t="shared" si="116"/>
        <v/>
      </c>
      <c r="BA58" s="26" t="str">
        <f t="shared" si="116"/>
        <v/>
      </c>
      <c r="BB58" s="26" t="str">
        <f t="shared" si="116"/>
        <v/>
      </c>
      <c r="BC58" s="26" t="str">
        <f t="shared" si="116"/>
        <v/>
      </c>
      <c r="BD58" s="26" t="str">
        <f t="shared" si="116"/>
        <v/>
      </c>
      <c r="BE58" s="26" t="str">
        <f t="shared" si="116"/>
        <v/>
      </c>
      <c r="BF58" s="26" t="str">
        <f t="shared" si="116"/>
        <v/>
      </c>
      <c r="BG58" s="26" t="str">
        <f t="shared" si="116"/>
        <v/>
      </c>
      <c r="BH58" s="26" t="str">
        <f t="shared" si="116"/>
        <v/>
      </c>
      <c r="BI58" s="26" t="str">
        <f t="shared" si="116"/>
        <v/>
      </c>
      <c r="BJ58" s="26" t="str">
        <f t="shared" si="116"/>
        <v/>
      </c>
      <c r="BK58" s="26" t="str">
        <f t="shared" si="116"/>
        <v/>
      </c>
      <c r="BL58" s="26" t="str">
        <f t="shared" si="116"/>
        <v/>
      </c>
      <c r="BM58" s="26" t="str">
        <f t="shared" si="116"/>
        <v/>
      </c>
      <c r="BN58" s="26" t="str">
        <f t="shared" si="116"/>
        <v/>
      </c>
      <c r="BO58" s="26" t="str">
        <f t="shared" si="116"/>
        <v/>
      </c>
      <c r="BP58" s="26" t="str">
        <f t="shared" si="116"/>
        <v/>
      </c>
      <c r="BQ58" s="26" t="str">
        <f t="shared" si="116"/>
        <v/>
      </c>
      <c r="BR58" s="26" t="str">
        <f t="shared" si="116"/>
        <v/>
      </c>
      <c r="BS58" s="26" t="str">
        <f t="shared" si="117" ref="BS58:ED58">IF(AND(BS73="",AND(BS88="",BS103="")),"",SUM(BS73,BS88,BS103))</f>
        <v/>
      </c>
      <c r="BT58" s="26" t="str">
        <f t="shared" si="117"/>
        <v/>
      </c>
      <c r="BU58" s="26" t="str">
        <f t="shared" si="117"/>
        <v/>
      </c>
      <c r="BV58" s="26" t="str">
        <f t="shared" si="117"/>
        <v/>
      </c>
      <c r="BW58" s="26" t="str">
        <f t="shared" si="117"/>
        <v/>
      </c>
      <c r="BX58" s="26" t="str">
        <f t="shared" si="117"/>
        <v/>
      </c>
      <c r="BY58" s="26" t="str">
        <f t="shared" si="117"/>
        <v/>
      </c>
      <c r="BZ58" s="26" t="str">
        <f t="shared" si="117"/>
        <v/>
      </c>
      <c r="CA58" s="26" t="str">
        <f t="shared" si="117"/>
        <v/>
      </c>
      <c r="CB58" s="26" t="str">
        <f t="shared" si="117"/>
        <v/>
      </c>
      <c r="CC58" s="26" t="str">
        <f t="shared" si="117"/>
        <v/>
      </c>
      <c r="CD58" s="26" t="str">
        <f t="shared" si="117"/>
        <v/>
      </c>
      <c r="CE58" s="26" t="str">
        <f t="shared" si="117"/>
        <v/>
      </c>
      <c r="CF58" s="26" t="str">
        <f t="shared" si="117"/>
        <v/>
      </c>
      <c r="CG58" s="26" t="str">
        <f t="shared" si="117"/>
        <v/>
      </c>
      <c r="CH58" s="26" t="str">
        <f t="shared" si="117"/>
        <v/>
      </c>
      <c r="CI58" s="26" t="str">
        <f t="shared" si="117"/>
        <v/>
      </c>
      <c r="CJ58" s="26" t="str">
        <f t="shared" si="117"/>
        <v/>
      </c>
      <c r="CK58" s="26" t="str">
        <f t="shared" si="117"/>
        <v/>
      </c>
      <c r="CL58" s="26" t="str">
        <f t="shared" si="117"/>
        <v/>
      </c>
      <c r="CM58" s="26" t="str">
        <f t="shared" si="117"/>
        <v/>
      </c>
      <c r="CN58" s="26" t="str">
        <f t="shared" si="117"/>
        <v/>
      </c>
      <c r="CO58" s="26" t="str">
        <f t="shared" si="117"/>
        <v/>
      </c>
      <c r="CP58" s="26" t="str">
        <f t="shared" si="117"/>
        <v/>
      </c>
      <c r="CQ58" s="26" t="str">
        <f t="shared" si="117"/>
        <v/>
      </c>
      <c r="CR58" s="26" t="str">
        <f t="shared" si="117"/>
        <v/>
      </c>
      <c r="CS58" s="26" t="str">
        <f t="shared" si="117"/>
        <v/>
      </c>
      <c r="CT58" s="26" t="str">
        <f t="shared" si="117"/>
        <v/>
      </c>
      <c r="CU58" s="26" t="str">
        <f t="shared" si="117"/>
        <v/>
      </c>
      <c r="CV58" s="26" t="str">
        <f t="shared" si="117"/>
        <v/>
      </c>
      <c r="CW58" s="26" t="str">
        <f t="shared" si="117"/>
        <v/>
      </c>
      <c r="CX58" s="26" t="str">
        <f t="shared" si="117"/>
        <v/>
      </c>
      <c r="CY58" s="26" t="str">
        <f t="shared" si="117"/>
        <v/>
      </c>
      <c r="CZ58" s="26" t="str">
        <f t="shared" si="117"/>
        <v/>
      </c>
      <c r="DA58" s="26" t="str">
        <f t="shared" si="117"/>
        <v/>
      </c>
      <c r="DB58" s="26" t="str">
        <f t="shared" si="117"/>
        <v/>
      </c>
      <c r="DC58" s="26" t="str">
        <f t="shared" si="117"/>
        <v/>
      </c>
      <c r="DD58" s="26" t="str">
        <f t="shared" si="117"/>
        <v/>
      </c>
      <c r="DE58" s="26" t="str">
        <f t="shared" si="117"/>
        <v/>
      </c>
      <c r="DF58" s="26" t="str">
        <f t="shared" si="117"/>
        <v/>
      </c>
      <c r="DG58" s="26" t="str">
        <f t="shared" si="117"/>
        <v/>
      </c>
      <c r="DH58" s="26" t="str">
        <f t="shared" si="117"/>
        <v/>
      </c>
      <c r="DI58" s="26" t="str">
        <f t="shared" si="117"/>
        <v/>
      </c>
      <c r="DJ58" s="26" t="str">
        <f t="shared" si="117"/>
        <v/>
      </c>
      <c r="DK58" s="26" t="str">
        <f t="shared" si="117"/>
        <v/>
      </c>
      <c r="DL58" s="26" t="str">
        <f t="shared" si="117"/>
        <v/>
      </c>
      <c r="DM58" s="26" t="str">
        <f t="shared" si="117"/>
        <v/>
      </c>
      <c r="DN58" s="26" t="str">
        <f t="shared" si="117"/>
        <v/>
      </c>
      <c r="DO58" s="26" t="str">
        <f t="shared" si="117"/>
        <v/>
      </c>
      <c r="DP58" s="26" t="str">
        <f t="shared" si="117"/>
        <v/>
      </c>
      <c r="DQ58" s="26" t="str">
        <f t="shared" si="117"/>
        <v/>
      </c>
      <c r="DR58" s="26" t="str">
        <f t="shared" si="117"/>
        <v/>
      </c>
      <c r="DS58" s="26" t="str">
        <f t="shared" si="117"/>
        <v/>
      </c>
      <c r="DT58" s="26" t="str">
        <f t="shared" si="117"/>
        <v/>
      </c>
      <c r="DU58" s="26" t="str">
        <f t="shared" si="117"/>
        <v/>
      </c>
      <c r="DV58" s="26" t="str">
        <f t="shared" si="117"/>
        <v/>
      </c>
      <c r="DW58" s="26" t="str">
        <f t="shared" si="117"/>
        <v/>
      </c>
      <c r="DX58" s="26" t="str">
        <f t="shared" si="117"/>
        <v/>
      </c>
      <c r="DY58" s="26" t="str">
        <f t="shared" si="117"/>
        <v/>
      </c>
      <c r="DZ58" s="26" t="str">
        <f t="shared" si="117"/>
        <v/>
      </c>
      <c r="EA58" s="26" t="str">
        <f t="shared" si="117"/>
        <v/>
      </c>
      <c r="EB58" s="26" t="str">
        <f t="shared" si="117"/>
        <v/>
      </c>
      <c r="EC58" s="26" t="str">
        <f t="shared" si="117"/>
        <v/>
      </c>
      <c r="ED58" s="26" t="str">
        <f t="shared" si="117"/>
        <v/>
      </c>
      <c r="EE58" s="26" t="str">
        <f t="shared" si="118" ref="EE58:FI58">IF(AND(EE73="",AND(EE88="",EE103="")),"",SUM(EE73,EE88,EE103))</f>
        <v/>
      </c>
      <c r="EF58" s="26" t="str">
        <f t="shared" si="118"/>
        <v/>
      </c>
      <c r="EG58" s="26" t="str">
        <f t="shared" si="118"/>
        <v/>
      </c>
      <c r="EH58" s="26" t="str">
        <f t="shared" si="118"/>
        <v/>
      </c>
      <c r="EI58" s="26" t="str">
        <f t="shared" si="118"/>
        <v/>
      </c>
      <c r="EJ58" s="26" t="str">
        <f t="shared" si="118"/>
        <v/>
      </c>
      <c r="EK58" s="26" t="str">
        <f t="shared" si="118"/>
        <v/>
      </c>
      <c r="EL58" s="26" t="str">
        <f t="shared" si="118"/>
        <v/>
      </c>
      <c r="EM58" s="26" t="str">
        <f t="shared" si="118"/>
        <v/>
      </c>
      <c r="EN58" s="26" t="str">
        <f t="shared" si="118"/>
        <v/>
      </c>
      <c r="EO58" s="26" t="str">
        <f t="shared" si="118"/>
        <v/>
      </c>
      <c r="EP58" s="26" t="str">
        <f t="shared" si="118"/>
        <v/>
      </c>
      <c r="EQ58" s="26" t="str">
        <f t="shared" si="118"/>
        <v/>
      </c>
      <c r="ER58" s="26" t="str">
        <f t="shared" si="118"/>
        <v/>
      </c>
      <c r="ES58" s="26" t="str">
        <f t="shared" si="118"/>
        <v/>
      </c>
      <c r="ET58" s="26" t="str">
        <f t="shared" si="118"/>
        <v/>
      </c>
      <c r="EU58" s="26" t="str">
        <f t="shared" si="118"/>
        <v/>
      </c>
      <c r="EV58" s="26" t="str">
        <f t="shared" si="118"/>
        <v/>
      </c>
      <c r="EW58" s="26" t="str">
        <f t="shared" si="118"/>
        <v/>
      </c>
      <c r="EX58" s="26" t="str">
        <f t="shared" si="118"/>
        <v/>
      </c>
      <c r="EY58" s="26" t="str">
        <f t="shared" si="118"/>
        <v/>
      </c>
      <c r="EZ58" s="26" t="str">
        <f t="shared" si="118"/>
        <v/>
      </c>
      <c r="FA58" s="26" t="str">
        <f t="shared" si="118"/>
        <v/>
      </c>
      <c r="FB58" s="26" t="str">
        <f t="shared" si="118"/>
        <v/>
      </c>
      <c r="FC58" s="26" t="str">
        <f t="shared" si="118"/>
        <v/>
      </c>
      <c r="FD58" s="26" t="str">
        <f t="shared" si="118"/>
        <v/>
      </c>
      <c r="FE58" s="26" t="str">
        <f t="shared" si="118"/>
        <v/>
      </c>
      <c r="FF58" s="26" t="str">
        <f t="shared" si="118"/>
        <v/>
      </c>
      <c r="FG58" s="26" t="str">
        <f t="shared" si="118"/>
        <v/>
      </c>
      <c r="FH58" s="26" t="str">
        <f t="shared" si="118"/>
        <v/>
      </c>
      <c r="FI58" s="26" t="str">
        <f t="shared" si="118"/>
        <v/>
      </c>
    </row>
    <row r="59" spans="1:165" s="8" customFormat="1" ht="15" customHeight="1">
      <c r="A59" s="8" t="str">
        <f t="shared" si="5"/>
        <v>BSTRS_BP6_XDC</v>
      </c>
      <c r="B59" s="12" t="s">
        <v>142</v>
      </c>
      <c r="C59" s="13" t="s">
        <v>143</v>
      </c>
      <c r="D59" s="13" t="s">
        <v>144</v>
      </c>
      <c r="E59" s="14" t="str">
        <f>"BSTRS_BP6_"&amp;C3</f>
        <v>BSTRS_BP6_XDC</v>
      </c>
      <c r="F59" s="26">
        <v>-5.2915688144208</v>
      </c>
      <c r="G59" s="26">
        <v>-4.4860675111596002</v>
      </c>
      <c r="H59" s="26">
        <v>-4.8274005437248002</v>
      </c>
      <c r="I59" s="26">
        <v>-6.2865847029003996</v>
      </c>
      <c r="J59" s="26">
        <v>-20.891621572205601</v>
      </c>
      <c r="K59" s="26">
        <v>-3.9735211602024001</v>
      </c>
      <c r="L59" s="26">
        <v>-7.5562042359000001</v>
      </c>
      <c r="M59" s="26">
        <v>-8.2713464832999808</v>
      </c>
      <c r="N59" s="26">
        <v>-12.1300297031</v>
      </c>
      <c r="O59" s="26">
        <v>-31.9311015825024</v>
      </c>
      <c r="P59" s="26">
        <v>-2.6572187559840001</v>
      </c>
      <c r="Q59" s="26">
        <v>-10.603238516816401</v>
      </c>
      <c r="R59" s="26">
        <v>-11.6413563850688</v>
      </c>
      <c r="S59" s="26">
        <v>-21.443090108122799</v>
      </c>
      <c r="T59" s="26">
        <v>-46.344903765991901</v>
      </c>
      <c r="U59" s="26">
        <v>-9.0273571485624</v>
      </c>
      <c r="V59" s="26">
        <v>-7.4424841580823999</v>
      </c>
      <c r="W59" s="26">
        <v>-11.1701926987476</v>
      </c>
      <c r="X59" s="26">
        <v>-6.4727056637483997</v>
      </c>
      <c r="Y59" s="26">
        <v>-34.112739669140801</v>
      </c>
      <c r="Z59" s="26">
        <v>-5.59793766457227</v>
      </c>
      <c r="AA59" s="26">
        <v>-6.0524018148599898</v>
      </c>
      <c r="AB59" s="26">
        <v>-6.6412347292480396</v>
      </c>
      <c r="AC59" s="26">
        <v>-10.239049758979201</v>
      </c>
      <c r="AD59" s="26">
        <v>-28.530623967659501</v>
      </c>
      <c r="AE59" s="26">
        <v>-6.6598106032975499</v>
      </c>
      <c r="AF59" s="26">
        <v>-5.9818973100016404</v>
      </c>
      <c r="AG59" s="26">
        <v>-6.4879787936339701</v>
      </c>
      <c r="AH59" s="26">
        <v>-5.8178664824592099</v>
      </c>
      <c r="AI59" s="26">
        <v>-24.947553189392401</v>
      </c>
      <c r="AJ59" s="26">
        <v>-3.01317989482125</v>
      </c>
      <c r="AK59" s="26">
        <v>-11.4891063501671</v>
      </c>
      <c r="AL59" s="26">
        <v>-8.1533210785535193</v>
      </c>
      <c r="AM59" s="26">
        <v>-5.77237162822294</v>
      </c>
      <c r="AN59" s="26">
        <v>-28.4279789517648</v>
      </c>
      <c r="AO59" s="26" t="str">
        <f>IF(AND(AO60="",AO61=""),"",SUM(AO60)-SUM(AO61))</f>
        <v/>
      </c>
      <c r="AP59" s="26" t="str">
        <f>IF(AND(AP60="",AP61=""),"",SUM(AP60)-SUM(AP61))</f>
        <v/>
      </c>
      <c r="AQ59" s="26" t="str">
        <f>IF(AND(AQ60="",AQ61=""),"",SUM(AQ60)-SUM(AQ61))</f>
        <v/>
      </c>
      <c r="AR59" s="26" t="str">
        <f>IF(AND(AR60="",AR61=""),"",SUM(AR60)-SUM(AR61))</f>
        <v/>
      </c>
      <c r="AS59" s="26" t="str">
        <f>IF(AND(AS60="",AS61=""),"",SUM(AS60)-SUM(AS61))</f>
        <v/>
      </c>
      <c r="AT59" s="26" t="str">
        <f>IF(AND(AT60="",AT61=""),"",SUM(AT60)-SUM(AT61))</f>
        <v/>
      </c>
      <c r="AU59" s="26" t="str">
        <f>IF(AND(AU60="",AU61=""),"",SUM(AU60)-SUM(AU61))</f>
        <v/>
      </c>
      <c r="AV59" s="26" t="str">
        <f>IF(AND(AV60="",AV61=""),"",SUM(AV60)-SUM(AV61))</f>
        <v/>
      </c>
      <c r="AW59" s="26" t="str">
        <f>IF(AND(AW60="",AW61=""),"",SUM(AW60)-SUM(AW61))</f>
        <v/>
      </c>
      <c r="AX59" s="26" t="str">
        <f>IF(AND(AX60="",AX61=""),"",SUM(AX60)-SUM(AX61))</f>
        <v/>
      </c>
      <c r="AY59" s="26" t="str">
        <f>IF(AND(AY60="",AY61=""),"",SUM(AY60)-SUM(AY61))</f>
        <v/>
      </c>
      <c r="AZ59" s="26" t="str">
        <f>IF(AND(AZ60="",AZ61=""),"",SUM(AZ60)-SUM(AZ61))</f>
        <v/>
      </c>
      <c r="BA59" s="26" t="str">
        <f>IF(AND(BA60="",BA61=""),"",SUM(BA60)-SUM(BA61))</f>
        <v/>
      </c>
      <c r="BB59" s="26" t="str">
        <f>IF(AND(BB60="",BB61=""),"",SUM(BB60)-SUM(BB61))</f>
        <v/>
      </c>
      <c r="BC59" s="26" t="str">
        <f>IF(AND(BC60="",BC61=""),"",SUM(BC60)-SUM(BC61))</f>
        <v/>
      </c>
      <c r="BD59" s="26" t="str">
        <f>IF(AND(BD60="",BD61=""),"",SUM(BD60)-SUM(BD61))</f>
        <v/>
      </c>
      <c r="BE59" s="26" t="str">
        <f>IF(AND(BE60="",BE61=""),"",SUM(BE60)-SUM(BE61))</f>
        <v/>
      </c>
      <c r="BF59" s="26" t="str">
        <f>IF(AND(BF60="",BF61=""),"",SUM(BF60)-SUM(BF61))</f>
        <v/>
      </c>
      <c r="BG59" s="26" t="str">
        <f>IF(AND(BG60="",BG61=""),"",SUM(BG60)-SUM(BG61))</f>
        <v/>
      </c>
      <c r="BH59" s="26" t="str">
        <f>IF(AND(BH60="",BH61=""),"",SUM(BH60)-SUM(BH61))</f>
        <v/>
      </c>
      <c r="BI59" s="26" t="str">
        <f>IF(AND(BI60="",BI61=""),"",SUM(BI60)-SUM(BI61))</f>
        <v/>
      </c>
      <c r="BJ59" s="26" t="str">
        <f>IF(AND(BJ60="",BJ61=""),"",SUM(BJ60)-SUM(BJ61))</f>
        <v/>
      </c>
      <c r="BK59" s="26" t="str">
        <f>IF(AND(BK60="",BK61=""),"",SUM(BK60)-SUM(BK61))</f>
        <v/>
      </c>
      <c r="BL59" s="26" t="str">
        <f>IF(AND(BL60="",BL61=""),"",SUM(BL60)-SUM(BL61))</f>
        <v/>
      </c>
      <c r="BM59" s="26" t="str">
        <f>IF(AND(BM60="",BM61=""),"",SUM(BM60)-SUM(BM61))</f>
        <v/>
      </c>
      <c r="BN59" s="26" t="str">
        <f>IF(AND(BN60="",BN61=""),"",SUM(BN60)-SUM(BN61))</f>
        <v/>
      </c>
      <c r="BO59" s="26" t="str">
        <f>IF(AND(BO60="",BO61=""),"",SUM(BO60)-SUM(BO61))</f>
        <v/>
      </c>
      <c r="BP59" s="26" t="str">
        <f>IF(AND(BP60="",BP61=""),"",SUM(BP60)-SUM(BP61))</f>
        <v/>
      </c>
      <c r="BQ59" s="26" t="str">
        <f>IF(AND(BQ60="",BQ61=""),"",SUM(BQ60)-SUM(BQ61))</f>
        <v/>
      </c>
      <c r="BR59" s="26" t="str">
        <f>IF(AND(BR60="",BR61=""),"",SUM(BR60)-SUM(BR61))</f>
        <v/>
      </c>
      <c r="BS59" s="26" t="str">
        <f t="shared" si="119" ref="BS59:ED59">IF(AND(BS60="",BS61=""),"",SUM(BS60)-SUM(BS61))</f>
        <v/>
      </c>
      <c r="BT59" s="26" t="str">
        <f t="shared" si="119"/>
        <v/>
      </c>
      <c r="BU59" s="26" t="str">
        <f t="shared" si="119"/>
        <v/>
      </c>
      <c r="BV59" s="26" t="str">
        <f t="shared" si="119"/>
        <v/>
      </c>
      <c r="BW59" s="26" t="str">
        <f t="shared" si="119"/>
        <v/>
      </c>
      <c r="BX59" s="26" t="str">
        <f t="shared" si="119"/>
        <v/>
      </c>
      <c r="BY59" s="26" t="str">
        <f t="shared" si="119"/>
        <v/>
      </c>
      <c r="BZ59" s="26" t="str">
        <f t="shared" si="119"/>
        <v/>
      </c>
      <c r="CA59" s="26" t="str">
        <f t="shared" si="119"/>
        <v/>
      </c>
      <c r="CB59" s="26" t="str">
        <f t="shared" si="119"/>
        <v/>
      </c>
      <c r="CC59" s="26" t="str">
        <f t="shared" si="119"/>
        <v/>
      </c>
      <c r="CD59" s="26" t="str">
        <f t="shared" si="119"/>
        <v/>
      </c>
      <c r="CE59" s="26" t="str">
        <f t="shared" si="119"/>
        <v/>
      </c>
      <c r="CF59" s="26" t="str">
        <f t="shared" si="119"/>
        <v/>
      </c>
      <c r="CG59" s="26" t="str">
        <f t="shared" si="119"/>
        <v/>
      </c>
      <c r="CH59" s="26" t="str">
        <f t="shared" si="119"/>
        <v/>
      </c>
      <c r="CI59" s="26" t="str">
        <f t="shared" si="119"/>
        <v/>
      </c>
      <c r="CJ59" s="26" t="str">
        <f t="shared" si="119"/>
        <v/>
      </c>
      <c r="CK59" s="26" t="str">
        <f t="shared" si="119"/>
        <v/>
      </c>
      <c r="CL59" s="26" t="str">
        <f t="shared" si="119"/>
        <v/>
      </c>
      <c r="CM59" s="26" t="str">
        <f t="shared" si="119"/>
        <v/>
      </c>
      <c r="CN59" s="26" t="str">
        <f t="shared" si="119"/>
        <v/>
      </c>
      <c r="CO59" s="26" t="str">
        <f t="shared" si="119"/>
        <v/>
      </c>
      <c r="CP59" s="26" t="str">
        <f t="shared" si="119"/>
        <v/>
      </c>
      <c r="CQ59" s="26" t="str">
        <f t="shared" si="119"/>
        <v/>
      </c>
      <c r="CR59" s="26" t="str">
        <f t="shared" si="119"/>
        <v/>
      </c>
      <c r="CS59" s="26" t="str">
        <f t="shared" si="119"/>
        <v/>
      </c>
      <c r="CT59" s="26" t="str">
        <f t="shared" si="119"/>
        <v/>
      </c>
      <c r="CU59" s="26" t="str">
        <f t="shared" si="119"/>
        <v/>
      </c>
      <c r="CV59" s="26" t="str">
        <f t="shared" si="119"/>
        <v/>
      </c>
      <c r="CW59" s="26" t="str">
        <f t="shared" si="119"/>
        <v/>
      </c>
      <c r="CX59" s="26" t="str">
        <f t="shared" si="119"/>
        <v/>
      </c>
      <c r="CY59" s="26" t="str">
        <f t="shared" si="119"/>
        <v/>
      </c>
      <c r="CZ59" s="26" t="str">
        <f t="shared" si="119"/>
        <v/>
      </c>
      <c r="DA59" s="26" t="str">
        <f t="shared" si="119"/>
        <v/>
      </c>
      <c r="DB59" s="26" t="str">
        <f t="shared" si="119"/>
        <v/>
      </c>
      <c r="DC59" s="26" t="str">
        <f t="shared" si="119"/>
        <v/>
      </c>
      <c r="DD59" s="26" t="str">
        <f t="shared" si="119"/>
        <v/>
      </c>
      <c r="DE59" s="26" t="str">
        <f t="shared" si="119"/>
        <v/>
      </c>
      <c r="DF59" s="26" t="str">
        <f t="shared" si="119"/>
        <v/>
      </c>
      <c r="DG59" s="26" t="str">
        <f t="shared" si="119"/>
        <v/>
      </c>
      <c r="DH59" s="26" t="str">
        <f t="shared" si="119"/>
        <v/>
      </c>
      <c r="DI59" s="26" t="str">
        <f t="shared" si="119"/>
        <v/>
      </c>
      <c r="DJ59" s="26" t="str">
        <f t="shared" si="119"/>
        <v/>
      </c>
      <c r="DK59" s="26" t="str">
        <f t="shared" si="119"/>
        <v/>
      </c>
      <c r="DL59" s="26" t="str">
        <f t="shared" si="119"/>
        <v/>
      </c>
      <c r="DM59" s="26" t="str">
        <f t="shared" si="119"/>
        <v/>
      </c>
      <c r="DN59" s="26" t="str">
        <f t="shared" si="119"/>
        <v/>
      </c>
      <c r="DO59" s="26" t="str">
        <f t="shared" si="119"/>
        <v/>
      </c>
      <c r="DP59" s="26" t="str">
        <f t="shared" si="119"/>
        <v/>
      </c>
      <c r="DQ59" s="26" t="str">
        <f t="shared" si="119"/>
        <v/>
      </c>
      <c r="DR59" s="26" t="str">
        <f t="shared" si="119"/>
        <v/>
      </c>
      <c r="DS59" s="26" t="str">
        <f t="shared" si="119"/>
        <v/>
      </c>
      <c r="DT59" s="26" t="str">
        <f t="shared" si="119"/>
        <v/>
      </c>
      <c r="DU59" s="26" t="str">
        <f t="shared" si="119"/>
        <v/>
      </c>
      <c r="DV59" s="26" t="str">
        <f t="shared" si="119"/>
        <v/>
      </c>
      <c r="DW59" s="26" t="str">
        <f t="shared" si="119"/>
        <v/>
      </c>
      <c r="DX59" s="26" t="str">
        <f t="shared" si="119"/>
        <v/>
      </c>
      <c r="DY59" s="26" t="str">
        <f t="shared" si="119"/>
        <v/>
      </c>
      <c r="DZ59" s="26" t="str">
        <f t="shared" si="119"/>
        <v/>
      </c>
      <c r="EA59" s="26" t="str">
        <f t="shared" si="119"/>
        <v/>
      </c>
      <c r="EB59" s="26" t="str">
        <f t="shared" si="119"/>
        <v/>
      </c>
      <c r="EC59" s="26" t="str">
        <f t="shared" si="119"/>
        <v/>
      </c>
      <c r="ED59" s="26" t="str">
        <f t="shared" si="119"/>
        <v/>
      </c>
      <c r="EE59" s="26" t="str">
        <f t="shared" si="120" ref="EE59:FI59">IF(AND(EE60="",EE61=""),"",SUM(EE60)-SUM(EE61))</f>
        <v/>
      </c>
      <c r="EF59" s="26" t="str">
        <f t="shared" si="120"/>
        <v/>
      </c>
      <c r="EG59" s="26" t="str">
        <f t="shared" si="120"/>
        <v/>
      </c>
      <c r="EH59" s="26" t="str">
        <f t="shared" si="120"/>
        <v/>
      </c>
      <c r="EI59" s="26" t="str">
        <f t="shared" si="120"/>
        <v/>
      </c>
      <c r="EJ59" s="26" t="str">
        <f t="shared" si="120"/>
        <v/>
      </c>
      <c r="EK59" s="26" t="str">
        <f t="shared" si="120"/>
        <v/>
      </c>
      <c r="EL59" s="26" t="str">
        <f t="shared" si="120"/>
        <v/>
      </c>
      <c r="EM59" s="26" t="str">
        <f t="shared" si="120"/>
        <v/>
      </c>
      <c r="EN59" s="26" t="str">
        <f t="shared" si="120"/>
        <v/>
      </c>
      <c r="EO59" s="26" t="str">
        <f t="shared" si="120"/>
        <v/>
      </c>
      <c r="EP59" s="26" t="str">
        <f t="shared" si="120"/>
        <v/>
      </c>
      <c r="EQ59" s="26" t="str">
        <f t="shared" si="120"/>
        <v/>
      </c>
      <c r="ER59" s="26" t="str">
        <f t="shared" si="120"/>
        <v/>
      </c>
      <c r="ES59" s="26" t="str">
        <f t="shared" si="120"/>
        <v/>
      </c>
      <c r="ET59" s="26" t="str">
        <f t="shared" si="120"/>
        <v/>
      </c>
      <c r="EU59" s="26" t="str">
        <f t="shared" si="120"/>
        <v/>
      </c>
      <c r="EV59" s="26" t="str">
        <f t="shared" si="120"/>
        <v/>
      </c>
      <c r="EW59" s="26" t="str">
        <f t="shared" si="120"/>
        <v/>
      </c>
      <c r="EX59" s="26" t="str">
        <f t="shared" si="120"/>
        <v/>
      </c>
      <c r="EY59" s="26" t="str">
        <f t="shared" si="120"/>
        <v/>
      </c>
      <c r="EZ59" s="26" t="str">
        <f t="shared" si="120"/>
        <v/>
      </c>
      <c r="FA59" s="26" t="str">
        <f t="shared" si="120"/>
        <v/>
      </c>
      <c r="FB59" s="26" t="str">
        <f t="shared" si="120"/>
        <v/>
      </c>
      <c r="FC59" s="26" t="str">
        <f t="shared" si="120"/>
        <v/>
      </c>
      <c r="FD59" s="26" t="str">
        <f t="shared" si="120"/>
        <v/>
      </c>
      <c r="FE59" s="26" t="str">
        <f t="shared" si="120"/>
        <v/>
      </c>
      <c r="FF59" s="26" t="str">
        <f t="shared" si="120"/>
        <v/>
      </c>
      <c r="FG59" s="26" t="str">
        <f t="shared" si="120"/>
        <v/>
      </c>
      <c r="FH59" s="26" t="str">
        <f t="shared" si="120"/>
        <v/>
      </c>
      <c r="FI59" s="26" t="str">
        <f t="shared" si="120"/>
        <v/>
      </c>
    </row>
    <row r="60" spans="1:165" s="8" customFormat="1" ht="15" customHeight="1">
      <c r="A60" s="8" t="str">
        <f t="shared" si="5"/>
        <v>BXSTRS_BP6_XDC</v>
      </c>
      <c r="B60" s="12" t="s">
        <v>145</v>
      </c>
      <c r="C60" s="13" t="s">
        <v>146</v>
      </c>
      <c r="D60" s="13" t="s">
        <v>147</v>
      </c>
      <c r="E60" s="14" t="str">
        <f>"BXSTRS_BP6_"&amp;C3</f>
        <v>BXSTRS_BP6_XDC</v>
      </c>
      <c r="F60" s="26">
        <v>0.00187725</v>
      </c>
      <c r="G60" s="26">
        <v>0.00187725</v>
      </c>
      <c r="H60" s="26">
        <v>0.00187725</v>
      </c>
      <c r="I60" s="26">
        <v>0.00187725</v>
      </c>
      <c r="J60" s="26">
        <v>0.007509</v>
      </c>
      <c r="K60" s="26">
        <v>0.0018112499999999999</v>
      </c>
      <c r="L60" s="26">
        <v>0.0018112499999999999</v>
      </c>
      <c r="M60" s="26">
        <v>0.0018112499999999999</v>
      </c>
      <c r="N60" s="26">
        <v>0.0018112499999999999</v>
      </c>
      <c r="O60" s="26">
        <v>0.0072449999999999997</v>
      </c>
      <c r="P60" s="26">
        <v>0</v>
      </c>
      <c r="Q60" s="26">
        <v>0</v>
      </c>
      <c r="R60" s="26">
        <v>0</v>
      </c>
      <c r="S60" s="26">
        <v>0</v>
      </c>
      <c r="T60" s="26">
        <v>0</v>
      </c>
      <c r="U60" s="26">
        <v>0.011449050000000001</v>
      </c>
      <c r="V60" s="26">
        <v>0.011449050000000001</v>
      </c>
      <c r="W60" s="26">
        <v>0.011449050000000001</v>
      </c>
      <c r="X60" s="26">
        <v>0.011449050000000001</v>
      </c>
      <c r="Y60" s="26">
        <v>0.045796200000000002</v>
      </c>
      <c r="Z60" s="26">
        <v>0.00085247999999999997</v>
      </c>
      <c r="AA60" s="26">
        <v>0.00085247999999999997</v>
      </c>
      <c r="AB60" s="26">
        <v>0.00085247999999999997</v>
      </c>
      <c r="AC60" s="26">
        <v>0.00085247999999999997</v>
      </c>
      <c r="AD60" s="26">
        <v>0.0034099199999999999</v>
      </c>
      <c r="AE60" s="26">
        <v>0.00085247999999999997</v>
      </c>
      <c r="AF60" s="26">
        <v>0</v>
      </c>
      <c r="AG60" s="26">
        <v>0</v>
      </c>
      <c r="AH60" s="26">
        <v>0</v>
      </c>
      <c r="AI60" s="26">
        <v>0.00085247999999999997</v>
      </c>
      <c r="AJ60" s="26" t="str">
        <f>IF(AND(AJ63="",AND(AJ69="",AJ72="")),"",SUM(AJ63,AJ69,AJ72))</f>
        <v/>
      </c>
      <c r="AK60" s="26" t="str">
        <f>IF(AND(AK63="",AND(AK69="",AK72="")),"",SUM(AK63,AK69,AK72))</f>
        <v/>
      </c>
      <c r="AL60" s="26" t="str">
        <f>IF(AND(AL63="",AND(AL69="",AL72="")),"",SUM(AL63,AL69,AL72))</f>
        <v/>
      </c>
      <c r="AM60" s="26" t="str">
        <f>IF(AND(AM63="",AND(AM69="",AM72="")),"",SUM(AM63,AM69,AM72))</f>
        <v/>
      </c>
      <c r="AN60" s="26" t="str">
        <f>IF(AND(AN63="",AND(AN69="",AN72="")),"",SUM(AN63,AN69,AN72))</f>
        <v/>
      </c>
      <c r="AO60" s="26" t="str">
        <f>IF(AND(AO63="",AND(AO69="",AO72="")),"",SUM(AO63,AO69,AO72))</f>
        <v/>
      </c>
      <c r="AP60" s="26" t="str">
        <f>IF(AND(AP63="",AND(AP69="",AP72="")),"",SUM(AP63,AP69,AP72))</f>
        <v/>
      </c>
      <c r="AQ60" s="26" t="str">
        <f>IF(AND(AQ63="",AND(AQ69="",AQ72="")),"",SUM(AQ63,AQ69,AQ72))</f>
        <v/>
      </c>
      <c r="AR60" s="26" t="str">
        <f>IF(AND(AR63="",AND(AR69="",AR72="")),"",SUM(AR63,AR69,AR72))</f>
        <v/>
      </c>
      <c r="AS60" s="26" t="str">
        <f>IF(AND(AS63="",AND(AS69="",AS72="")),"",SUM(AS63,AS69,AS72))</f>
        <v/>
      </c>
      <c r="AT60" s="26" t="str">
        <f>IF(AND(AT63="",AND(AT69="",AT72="")),"",SUM(AT63,AT69,AT72))</f>
        <v/>
      </c>
      <c r="AU60" s="26" t="str">
        <f>IF(AND(AU63="",AND(AU69="",AU72="")),"",SUM(AU63,AU69,AU72))</f>
        <v/>
      </c>
      <c r="AV60" s="26" t="str">
        <f>IF(AND(AV63="",AND(AV69="",AV72="")),"",SUM(AV63,AV69,AV72))</f>
        <v/>
      </c>
      <c r="AW60" s="26" t="str">
        <f>IF(AND(AW63="",AND(AW69="",AW72="")),"",SUM(AW63,AW69,AW72))</f>
        <v/>
      </c>
      <c r="AX60" s="26" t="str">
        <f>IF(AND(AX63="",AND(AX69="",AX72="")),"",SUM(AX63,AX69,AX72))</f>
        <v/>
      </c>
      <c r="AY60" s="26" t="str">
        <f>IF(AND(AY63="",AND(AY69="",AY72="")),"",SUM(AY63,AY69,AY72))</f>
        <v/>
      </c>
      <c r="AZ60" s="26" t="str">
        <f>IF(AND(AZ63="",AND(AZ69="",AZ72="")),"",SUM(AZ63,AZ69,AZ72))</f>
        <v/>
      </c>
      <c r="BA60" s="26" t="str">
        <f>IF(AND(BA63="",AND(BA69="",BA72="")),"",SUM(BA63,BA69,BA72))</f>
        <v/>
      </c>
      <c r="BB60" s="26" t="str">
        <f>IF(AND(BB63="",AND(BB69="",BB72="")),"",SUM(BB63,BB69,BB72))</f>
        <v/>
      </c>
      <c r="BC60" s="26" t="str">
        <f>IF(AND(BC63="",AND(BC69="",BC72="")),"",SUM(BC63,BC69,BC72))</f>
        <v/>
      </c>
      <c r="BD60" s="26" t="str">
        <f>IF(AND(BD63="",AND(BD69="",BD72="")),"",SUM(BD63,BD69,BD72))</f>
        <v/>
      </c>
      <c r="BE60" s="26" t="str">
        <f>IF(AND(BE63="",AND(BE69="",BE72="")),"",SUM(BE63,BE69,BE72))</f>
        <v/>
      </c>
      <c r="BF60" s="26" t="str">
        <f>IF(AND(BF63="",AND(BF69="",BF72="")),"",SUM(BF63,BF69,BF72))</f>
        <v/>
      </c>
      <c r="BG60" s="26" t="str">
        <f>IF(AND(BG63="",AND(BG69="",BG72="")),"",SUM(BG63,BG69,BG72))</f>
        <v/>
      </c>
      <c r="BH60" s="26" t="str">
        <f>IF(AND(BH63="",AND(BH69="",BH72="")),"",SUM(BH63,BH69,BH72))</f>
        <v/>
      </c>
      <c r="BI60" s="26" t="str">
        <f>IF(AND(BI63="",AND(BI69="",BI72="")),"",SUM(BI63,BI69,BI72))</f>
        <v/>
      </c>
      <c r="BJ60" s="26" t="str">
        <f>IF(AND(BJ63="",AND(BJ69="",BJ72="")),"",SUM(BJ63,BJ69,BJ72))</f>
        <v/>
      </c>
      <c r="BK60" s="26" t="str">
        <f>IF(AND(BK63="",AND(BK69="",BK72="")),"",SUM(BK63,BK69,BK72))</f>
        <v/>
      </c>
      <c r="BL60" s="26" t="str">
        <f>IF(AND(BL63="",AND(BL69="",BL72="")),"",SUM(BL63,BL69,BL72))</f>
        <v/>
      </c>
      <c r="BM60" s="26" t="str">
        <f>IF(AND(BM63="",AND(BM69="",BM72="")),"",SUM(BM63,BM69,BM72))</f>
        <v/>
      </c>
      <c r="BN60" s="26" t="str">
        <f>IF(AND(BN63="",AND(BN69="",BN72="")),"",SUM(BN63,BN69,BN72))</f>
        <v/>
      </c>
      <c r="BO60" s="26" t="str">
        <f>IF(AND(BO63="",AND(BO69="",BO72="")),"",SUM(BO63,BO69,BO72))</f>
        <v/>
      </c>
      <c r="BP60" s="26" t="str">
        <f>IF(AND(BP63="",AND(BP69="",BP72="")),"",SUM(BP63,BP69,BP72))</f>
        <v/>
      </c>
      <c r="BQ60" s="26" t="str">
        <f>IF(AND(BQ63="",AND(BQ69="",BQ72="")),"",SUM(BQ63,BQ69,BQ72))</f>
        <v/>
      </c>
      <c r="BR60" s="26" t="str">
        <f>IF(AND(BR63="",AND(BR69="",BR72="")),"",SUM(BR63,BR69,BR72))</f>
        <v/>
      </c>
      <c r="BS60" s="26" t="str">
        <f t="shared" si="121" ref="BS60:ED60">IF(AND(BS63="",AND(BS69="",BS72="")),"",SUM(BS63,BS69,BS72))</f>
        <v/>
      </c>
      <c r="BT60" s="26" t="str">
        <f t="shared" si="121"/>
        <v/>
      </c>
      <c r="BU60" s="26" t="str">
        <f t="shared" si="121"/>
        <v/>
      </c>
      <c r="BV60" s="26" t="str">
        <f t="shared" si="121"/>
        <v/>
      </c>
      <c r="BW60" s="26" t="str">
        <f t="shared" si="121"/>
        <v/>
      </c>
      <c r="BX60" s="26" t="str">
        <f t="shared" si="121"/>
        <v/>
      </c>
      <c r="BY60" s="26" t="str">
        <f t="shared" si="121"/>
        <v/>
      </c>
      <c r="BZ60" s="26" t="str">
        <f t="shared" si="121"/>
        <v/>
      </c>
      <c r="CA60" s="26" t="str">
        <f t="shared" si="121"/>
        <v/>
      </c>
      <c r="CB60" s="26" t="str">
        <f t="shared" si="121"/>
        <v/>
      </c>
      <c r="CC60" s="26" t="str">
        <f t="shared" si="121"/>
        <v/>
      </c>
      <c r="CD60" s="26" t="str">
        <f t="shared" si="121"/>
        <v/>
      </c>
      <c r="CE60" s="26" t="str">
        <f t="shared" si="121"/>
        <v/>
      </c>
      <c r="CF60" s="26" t="str">
        <f t="shared" si="121"/>
        <v/>
      </c>
      <c r="CG60" s="26" t="str">
        <f t="shared" si="121"/>
        <v/>
      </c>
      <c r="CH60" s="26" t="str">
        <f t="shared" si="121"/>
        <v/>
      </c>
      <c r="CI60" s="26" t="str">
        <f t="shared" si="121"/>
        <v/>
      </c>
      <c r="CJ60" s="26" t="str">
        <f t="shared" si="121"/>
        <v/>
      </c>
      <c r="CK60" s="26" t="str">
        <f t="shared" si="121"/>
        <v/>
      </c>
      <c r="CL60" s="26" t="str">
        <f t="shared" si="121"/>
        <v/>
      </c>
      <c r="CM60" s="26" t="str">
        <f t="shared" si="121"/>
        <v/>
      </c>
      <c r="CN60" s="26" t="str">
        <f t="shared" si="121"/>
        <v/>
      </c>
      <c r="CO60" s="26" t="str">
        <f t="shared" si="121"/>
        <v/>
      </c>
      <c r="CP60" s="26" t="str">
        <f t="shared" si="121"/>
        <v/>
      </c>
      <c r="CQ60" s="26" t="str">
        <f t="shared" si="121"/>
        <v/>
      </c>
      <c r="CR60" s="26" t="str">
        <f t="shared" si="121"/>
        <v/>
      </c>
      <c r="CS60" s="26" t="str">
        <f t="shared" si="121"/>
        <v/>
      </c>
      <c r="CT60" s="26" t="str">
        <f t="shared" si="121"/>
        <v/>
      </c>
      <c r="CU60" s="26" t="str">
        <f t="shared" si="121"/>
        <v/>
      </c>
      <c r="CV60" s="26" t="str">
        <f t="shared" si="121"/>
        <v/>
      </c>
      <c r="CW60" s="26" t="str">
        <f t="shared" si="121"/>
        <v/>
      </c>
      <c r="CX60" s="26" t="str">
        <f t="shared" si="121"/>
        <v/>
      </c>
      <c r="CY60" s="26" t="str">
        <f t="shared" si="121"/>
        <v/>
      </c>
      <c r="CZ60" s="26" t="str">
        <f t="shared" si="121"/>
        <v/>
      </c>
      <c r="DA60" s="26" t="str">
        <f t="shared" si="121"/>
        <v/>
      </c>
      <c r="DB60" s="26" t="str">
        <f t="shared" si="121"/>
        <v/>
      </c>
      <c r="DC60" s="26" t="str">
        <f t="shared" si="121"/>
        <v/>
      </c>
      <c r="DD60" s="26" t="str">
        <f t="shared" si="121"/>
        <v/>
      </c>
      <c r="DE60" s="26" t="str">
        <f t="shared" si="121"/>
        <v/>
      </c>
      <c r="DF60" s="26" t="str">
        <f t="shared" si="121"/>
        <v/>
      </c>
      <c r="DG60" s="26" t="str">
        <f t="shared" si="121"/>
        <v/>
      </c>
      <c r="DH60" s="26" t="str">
        <f t="shared" si="121"/>
        <v/>
      </c>
      <c r="DI60" s="26" t="str">
        <f t="shared" si="121"/>
        <v/>
      </c>
      <c r="DJ60" s="26" t="str">
        <f t="shared" si="121"/>
        <v/>
      </c>
      <c r="DK60" s="26" t="str">
        <f t="shared" si="121"/>
        <v/>
      </c>
      <c r="DL60" s="26" t="str">
        <f t="shared" si="121"/>
        <v/>
      </c>
      <c r="DM60" s="26" t="str">
        <f t="shared" si="121"/>
        <v/>
      </c>
      <c r="DN60" s="26" t="str">
        <f t="shared" si="121"/>
        <v/>
      </c>
      <c r="DO60" s="26" t="str">
        <f t="shared" si="121"/>
        <v/>
      </c>
      <c r="DP60" s="26" t="str">
        <f t="shared" si="121"/>
        <v/>
      </c>
      <c r="DQ60" s="26" t="str">
        <f t="shared" si="121"/>
        <v/>
      </c>
      <c r="DR60" s="26" t="str">
        <f t="shared" si="121"/>
        <v/>
      </c>
      <c r="DS60" s="26" t="str">
        <f t="shared" si="121"/>
        <v/>
      </c>
      <c r="DT60" s="26" t="str">
        <f t="shared" si="121"/>
        <v/>
      </c>
      <c r="DU60" s="26" t="str">
        <f t="shared" si="121"/>
        <v/>
      </c>
      <c r="DV60" s="26" t="str">
        <f t="shared" si="121"/>
        <v/>
      </c>
      <c r="DW60" s="26" t="str">
        <f t="shared" si="121"/>
        <v/>
      </c>
      <c r="DX60" s="26" t="str">
        <f t="shared" si="121"/>
        <v/>
      </c>
      <c r="DY60" s="26" t="str">
        <f t="shared" si="121"/>
        <v/>
      </c>
      <c r="DZ60" s="26" t="str">
        <f t="shared" si="121"/>
        <v/>
      </c>
      <c r="EA60" s="26" t="str">
        <f t="shared" si="121"/>
        <v/>
      </c>
      <c r="EB60" s="26" t="str">
        <f t="shared" si="121"/>
        <v/>
      </c>
      <c r="EC60" s="26" t="str">
        <f t="shared" si="121"/>
        <v/>
      </c>
      <c r="ED60" s="26" t="str">
        <f t="shared" si="121"/>
        <v/>
      </c>
      <c r="EE60" s="26" t="str">
        <f t="shared" si="122" ref="EE60:FI60">IF(AND(EE63="",AND(EE69="",EE72="")),"",SUM(EE63,EE69,EE72))</f>
        <v/>
      </c>
      <c r="EF60" s="26" t="str">
        <f t="shared" si="122"/>
        <v/>
      </c>
      <c r="EG60" s="26" t="str">
        <f t="shared" si="122"/>
        <v/>
      </c>
      <c r="EH60" s="26" t="str">
        <f t="shared" si="122"/>
        <v/>
      </c>
      <c r="EI60" s="26" t="str">
        <f t="shared" si="122"/>
        <v/>
      </c>
      <c r="EJ60" s="26" t="str">
        <f t="shared" si="122"/>
        <v/>
      </c>
      <c r="EK60" s="26" t="str">
        <f t="shared" si="122"/>
        <v/>
      </c>
      <c r="EL60" s="26" t="str">
        <f t="shared" si="122"/>
        <v/>
      </c>
      <c r="EM60" s="26" t="str">
        <f t="shared" si="122"/>
        <v/>
      </c>
      <c r="EN60" s="26" t="str">
        <f t="shared" si="122"/>
        <v/>
      </c>
      <c r="EO60" s="26" t="str">
        <f t="shared" si="122"/>
        <v/>
      </c>
      <c r="EP60" s="26" t="str">
        <f t="shared" si="122"/>
        <v/>
      </c>
      <c r="EQ60" s="26" t="str">
        <f t="shared" si="122"/>
        <v/>
      </c>
      <c r="ER60" s="26" t="str">
        <f t="shared" si="122"/>
        <v/>
      </c>
      <c r="ES60" s="26" t="str">
        <f t="shared" si="122"/>
        <v/>
      </c>
      <c r="ET60" s="26" t="str">
        <f t="shared" si="122"/>
        <v/>
      </c>
      <c r="EU60" s="26" t="str">
        <f t="shared" si="122"/>
        <v/>
      </c>
      <c r="EV60" s="26" t="str">
        <f t="shared" si="122"/>
        <v/>
      </c>
      <c r="EW60" s="26" t="str">
        <f t="shared" si="122"/>
        <v/>
      </c>
      <c r="EX60" s="26" t="str">
        <f t="shared" si="122"/>
        <v/>
      </c>
      <c r="EY60" s="26" t="str">
        <f t="shared" si="122"/>
        <v/>
      </c>
      <c r="EZ60" s="26" t="str">
        <f t="shared" si="122"/>
        <v/>
      </c>
      <c r="FA60" s="26" t="str">
        <f t="shared" si="122"/>
        <v/>
      </c>
      <c r="FB60" s="26" t="str">
        <f t="shared" si="122"/>
        <v/>
      </c>
      <c r="FC60" s="26" t="str">
        <f t="shared" si="122"/>
        <v/>
      </c>
      <c r="FD60" s="26" t="str">
        <f t="shared" si="122"/>
        <v/>
      </c>
      <c r="FE60" s="26" t="str">
        <f t="shared" si="122"/>
        <v/>
      </c>
      <c r="FF60" s="26" t="str">
        <f t="shared" si="122"/>
        <v/>
      </c>
      <c r="FG60" s="26" t="str">
        <f t="shared" si="122"/>
        <v/>
      </c>
      <c r="FH60" s="26" t="str">
        <f t="shared" si="122"/>
        <v/>
      </c>
      <c r="FI60" s="26" t="str">
        <f t="shared" si="122"/>
        <v/>
      </c>
    </row>
    <row r="61" spans="1:165" s="8" customFormat="1" ht="15" customHeight="1">
      <c r="A61" s="8" t="str">
        <f t="shared" si="5"/>
        <v>BMSTRS_BP6_XDC</v>
      </c>
      <c r="B61" s="12" t="s">
        <v>148</v>
      </c>
      <c r="C61" s="13" t="s">
        <v>149</v>
      </c>
      <c r="D61" s="13" t="s">
        <v>150</v>
      </c>
      <c r="E61" s="14" t="str">
        <f>"BMSTRS_BP6_"&amp;C3</f>
        <v>BMSTRS_BP6_XDC</v>
      </c>
      <c r="F61" s="26">
        <v>5.2934460644207997</v>
      </c>
      <c r="G61" s="26">
        <v>4.4879447611595999</v>
      </c>
      <c r="H61" s="26">
        <v>4.8292777937247999</v>
      </c>
      <c r="I61" s="26">
        <v>6.2884619529004002</v>
      </c>
      <c r="J61" s="26">
        <v>20.8991305722056</v>
      </c>
      <c r="K61" s="26">
        <v>3.9753324102023999</v>
      </c>
      <c r="L61" s="26">
        <v>7.5580154859000004</v>
      </c>
      <c r="M61" s="26">
        <v>8.2731577332999802</v>
      </c>
      <c r="N61" s="26">
        <v>12.131840953099999</v>
      </c>
      <c r="O61" s="26">
        <v>31.938346582502401</v>
      </c>
      <c r="P61" s="26">
        <v>2.6572187559840001</v>
      </c>
      <c r="Q61" s="26">
        <v>10.603238516816401</v>
      </c>
      <c r="R61" s="26">
        <v>11.6413563850688</v>
      </c>
      <c r="S61" s="26">
        <v>21.443090108122799</v>
      </c>
      <c r="T61" s="26">
        <v>46.344903765991901</v>
      </c>
      <c r="U61" s="26">
        <v>9.0388061985623995</v>
      </c>
      <c r="V61" s="26">
        <v>7.4539332080824003</v>
      </c>
      <c r="W61" s="26">
        <v>11.1816417487476</v>
      </c>
      <c r="X61" s="26">
        <v>6.4841547137484001</v>
      </c>
      <c r="Y61" s="26">
        <v>34.158535869140799</v>
      </c>
      <c r="Z61" s="26">
        <v>5.5987901445722699</v>
      </c>
      <c r="AA61" s="26">
        <v>6.0532542948599897</v>
      </c>
      <c r="AB61" s="26">
        <v>6.6420872092480403</v>
      </c>
      <c r="AC61" s="26">
        <v>10.2399022389792</v>
      </c>
      <c r="AD61" s="26">
        <v>28.534033887659501</v>
      </c>
      <c r="AE61" s="26">
        <v>6.6606630832975497</v>
      </c>
      <c r="AF61" s="26">
        <v>5.9818973100016404</v>
      </c>
      <c r="AG61" s="26">
        <v>6.4879787936339701</v>
      </c>
      <c r="AH61" s="26">
        <v>5.8178664824592099</v>
      </c>
      <c r="AI61" s="26">
        <v>24.9484056693924</v>
      </c>
      <c r="AJ61" s="26">
        <v>3.01317989482125</v>
      </c>
      <c r="AK61" s="26">
        <v>11.4891063501671</v>
      </c>
      <c r="AL61" s="26">
        <v>8.1533210785535193</v>
      </c>
      <c r="AM61" s="26">
        <v>5.77237162822294</v>
      </c>
      <c r="AN61" s="26">
        <v>28.4279789517648</v>
      </c>
      <c r="AO61" s="26" t="str">
        <f>IF(AND(AO64="",AND(AO70="",AO73="")),"",SUM(AO64,AO70,AO73))</f>
        <v/>
      </c>
      <c r="AP61" s="26" t="str">
        <f>IF(AND(AP64="",AND(AP70="",AP73="")),"",SUM(AP64,AP70,AP73))</f>
        <v/>
      </c>
      <c r="AQ61" s="26" t="str">
        <f>IF(AND(AQ64="",AND(AQ70="",AQ73="")),"",SUM(AQ64,AQ70,AQ73))</f>
        <v/>
      </c>
      <c r="AR61" s="26" t="str">
        <f>IF(AND(AR64="",AND(AR70="",AR73="")),"",SUM(AR64,AR70,AR73))</f>
        <v/>
      </c>
      <c r="AS61" s="26" t="str">
        <f>IF(AND(AS64="",AND(AS70="",AS73="")),"",SUM(AS64,AS70,AS73))</f>
        <v/>
      </c>
      <c r="AT61" s="26" t="str">
        <f>IF(AND(AT64="",AND(AT70="",AT73="")),"",SUM(AT64,AT70,AT73))</f>
        <v/>
      </c>
      <c r="AU61" s="26" t="str">
        <f>IF(AND(AU64="",AND(AU70="",AU73="")),"",SUM(AU64,AU70,AU73))</f>
        <v/>
      </c>
      <c r="AV61" s="26" t="str">
        <f>IF(AND(AV64="",AND(AV70="",AV73="")),"",SUM(AV64,AV70,AV73))</f>
        <v/>
      </c>
      <c r="AW61" s="26" t="str">
        <f>IF(AND(AW64="",AND(AW70="",AW73="")),"",SUM(AW64,AW70,AW73))</f>
        <v/>
      </c>
      <c r="AX61" s="26" t="str">
        <f>IF(AND(AX64="",AND(AX70="",AX73="")),"",SUM(AX64,AX70,AX73))</f>
        <v/>
      </c>
      <c r="AY61" s="26" t="str">
        <f>IF(AND(AY64="",AND(AY70="",AY73="")),"",SUM(AY64,AY70,AY73))</f>
        <v/>
      </c>
      <c r="AZ61" s="26" t="str">
        <f>IF(AND(AZ64="",AND(AZ70="",AZ73="")),"",SUM(AZ64,AZ70,AZ73))</f>
        <v/>
      </c>
      <c r="BA61" s="26" t="str">
        <f>IF(AND(BA64="",AND(BA70="",BA73="")),"",SUM(BA64,BA70,BA73))</f>
        <v/>
      </c>
      <c r="BB61" s="26" t="str">
        <f>IF(AND(BB64="",AND(BB70="",BB73="")),"",SUM(BB64,BB70,BB73))</f>
        <v/>
      </c>
      <c r="BC61" s="26" t="str">
        <f>IF(AND(BC64="",AND(BC70="",BC73="")),"",SUM(BC64,BC70,BC73))</f>
        <v/>
      </c>
      <c r="BD61" s="26" t="str">
        <f>IF(AND(BD64="",AND(BD70="",BD73="")),"",SUM(BD64,BD70,BD73))</f>
        <v/>
      </c>
      <c r="BE61" s="26" t="str">
        <f>IF(AND(BE64="",AND(BE70="",BE73="")),"",SUM(BE64,BE70,BE73))</f>
        <v/>
      </c>
      <c r="BF61" s="26" t="str">
        <f>IF(AND(BF64="",AND(BF70="",BF73="")),"",SUM(BF64,BF70,BF73))</f>
        <v/>
      </c>
      <c r="BG61" s="26" t="str">
        <f>IF(AND(BG64="",AND(BG70="",BG73="")),"",SUM(BG64,BG70,BG73))</f>
        <v/>
      </c>
      <c r="BH61" s="26" t="str">
        <f>IF(AND(BH64="",AND(BH70="",BH73="")),"",SUM(BH64,BH70,BH73))</f>
        <v/>
      </c>
      <c r="BI61" s="26" t="str">
        <f>IF(AND(BI64="",AND(BI70="",BI73="")),"",SUM(BI64,BI70,BI73))</f>
        <v/>
      </c>
      <c r="BJ61" s="26" t="str">
        <f>IF(AND(BJ64="",AND(BJ70="",BJ73="")),"",SUM(BJ64,BJ70,BJ73))</f>
        <v/>
      </c>
      <c r="BK61" s="26" t="str">
        <f>IF(AND(BK64="",AND(BK70="",BK73="")),"",SUM(BK64,BK70,BK73))</f>
        <v/>
      </c>
      <c r="BL61" s="26" t="str">
        <f>IF(AND(BL64="",AND(BL70="",BL73="")),"",SUM(BL64,BL70,BL73))</f>
        <v/>
      </c>
      <c r="BM61" s="26" t="str">
        <f>IF(AND(BM64="",AND(BM70="",BM73="")),"",SUM(BM64,BM70,BM73))</f>
        <v/>
      </c>
      <c r="BN61" s="26" t="str">
        <f>IF(AND(BN64="",AND(BN70="",BN73="")),"",SUM(BN64,BN70,BN73))</f>
        <v/>
      </c>
      <c r="BO61" s="26" t="str">
        <f>IF(AND(BO64="",AND(BO70="",BO73="")),"",SUM(BO64,BO70,BO73))</f>
        <v/>
      </c>
      <c r="BP61" s="26" t="str">
        <f>IF(AND(BP64="",AND(BP70="",BP73="")),"",SUM(BP64,BP70,BP73))</f>
        <v/>
      </c>
      <c r="BQ61" s="26" t="str">
        <f>IF(AND(BQ64="",AND(BQ70="",BQ73="")),"",SUM(BQ64,BQ70,BQ73))</f>
        <v/>
      </c>
      <c r="BR61" s="26" t="str">
        <f>IF(AND(BR64="",AND(BR70="",BR73="")),"",SUM(BR64,BR70,BR73))</f>
        <v/>
      </c>
      <c r="BS61" s="26" t="str">
        <f t="shared" si="123" ref="BS61:ED61">IF(AND(BS64="",AND(BS70="",BS73="")),"",SUM(BS64,BS70,BS73))</f>
        <v/>
      </c>
      <c r="BT61" s="26" t="str">
        <f t="shared" si="123"/>
        <v/>
      </c>
      <c r="BU61" s="26" t="str">
        <f t="shared" si="123"/>
        <v/>
      </c>
      <c r="BV61" s="26" t="str">
        <f t="shared" si="123"/>
        <v/>
      </c>
      <c r="BW61" s="26" t="str">
        <f t="shared" si="123"/>
        <v/>
      </c>
      <c r="BX61" s="26" t="str">
        <f t="shared" si="123"/>
        <v/>
      </c>
      <c r="BY61" s="26" t="str">
        <f t="shared" si="123"/>
        <v/>
      </c>
      <c r="BZ61" s="26" t="str">
        <f t="shared" si="123"/>
        <v/>
      </c>
      <c r="CA61" s="26" t="str">
        <f t="shared" si="123"/>
        <v/>
      </c>
      <c r="CB61" s="26" t="str">
        <f t="shared" si="123"/>
        <v/>
      </c>
      <c r="CC61" s="26" t="str">
        <f t="shared" si="123"/>
        <v/>
      </c>
      <c r="CD61" s="26" t="str">
        <f t="shared" si="123"/>
        <v/>
      </c>
      <c r="CE61" s="26" t="str">
        <f t="shared" si="123"/>
        <v/>
      </c>
      <c r="CF61" s="26" t="str">
        <f t="shared" si="123"/>
        <v/>
      </c>
      <c r="CG61" s="26" t="str">
        <f t="shared" si="123"/>
        <v/>
      </c>
      <c r="CH61" s="26" t="str">
        <f t="shared" si="123"/>
        <v/>
      </c>
      <c r="CI61" s="26" t="str">
        <f t="shared" si="123"/>
        <v/>
      </c>
      <c r="CJ61" s="26" t="str">
        <f t="shared" si="123"/>
        <v/>
      </c>
      <c r="CK61" s="26" t="str">
        <f t="shared" si="123"/>
        <v/>
      </c>
      <c r="CL61" s="26" t="str">
        <f t="shared" si="123"/>
        <v/>
      </c>
      <c r="CM61" s="26" t="str">
        <f t="shared" si="123"/>
        <v/>
      </c>
      <c r="CN61" s="26" t="str">
        <f t="shared" si="123"/>
        <v/>
      </c>
      <c r="CO61" s="26" t="str">
        <f t="shared" si="123"/>
        <v/>
      </c>
      <c r="CP61" s="26" t="str">
        <f t="shared" si="123"/>
        <v/>
      </c>
      <c r="CQ61" s="26" t="str">
        <f t="shared" si="123"/>
        <v/>
      </c>
      <c r="CR61" s="26" t="str">
        <f t="shared" si="123"/>
        <v/>
      </c>
      <c r="CS61" s="26" t="str">
        <f t="shared" si="123"/>
        <v/>
      </c>
      <c r="CT61" s="26" t="str">
        <f t="shared" si="123"/>
        <v/>
      </c>
      <c r="CU61" s="26" t="str">
        <f t="shared" si="123"/>
        <v/>
      </c>
      <c r="CV61" s="26" t="str">
        <f t="shared" si="123"/>
        <v/>
      </c>
      <c r="CW61" s="26" t="str">
        <f t="shared" si="123"/>
        <v/>
      </c>
      <c r="CX61" s="26" t="str">
        <f t="shared" si="123"/>
        <v/>
      </c>
      <c r="CY61" s="26" t="str">
        <f t="shared" si="123"/>
        <v/>
      </c>
      <c r="CZ61" s="26" t="str">
        <f t="shared" si="123"/>
        <v/>
      </c>
      <c r="DA61" s="26" t="str">
        <f t="shared" si="123"/>
        <v/>
      </c>
      <c r="DB61" s="26" t="str">
        <f t="shared" si="123"/>
        <v/>
      </c>
      <c r="DC61" s="26" t="str">
        <f t="shared" si="123"/>
        <v/>
      </c>
      <c r="DD61" s="26" t="str">
        <f t="shared" si="123"/>
        <v/>
      </c>
      <c r="DE61" s="26" t="str">
        <f t="shared" si="123"/>
        <v/>
      </c>
      <c r="DF61" s="26" t="str">
        <f t="shared" si="123"/>
        <v/>
      </c>
      <c r="DG61" s="26" t="str">
        <f t="shared" si="123"/>
        <v/>
      </c>
      <c r="DH61" s="26" t="str">
        <f t="shared" si="123"/>
        <v/>
      </c>
      <c r="DI61" s="26" t="str">
        <f t="shared" si="123"/>
        <v/>
      </c>
      <c r="DJ61" s="26" t="str">
        <f t="shared" si="123"/>
        <v/>
      </c>
      <c r="DK61" s="26" t="str">
        <f t="shared" si="123"/>
        <v/>
      </c>
      <c r="DL61" s="26" t="str">
        <f t="shared" si="123"/>
        <v/>
      </c>
      <c r="DM61" s="26" t="str">
        <f t="shared" si="123"/>
        <v/>
      </c>
      <c r="DN61" s="26" t="str">
        <f t="shared" si="123"/>
        <v/>
      </c>
      <c r="DO61" s="26" t="str">
        <f t="shared" si="123"/>
        <v/>
      </c>
      <c r="DP61" s="26" t="str">
        <f t="shared" si="123"/>
        <v/>
      </c>
      <c r="DQ61" s="26" t="str">
        <f t="shared" si="123"/>
        <v/>
      </c>
      <c r="DR61" s="26" t="str">
        <f t="shared" si="123"/>
        <v/>
      </c>
      <c r="DS61" s="26" t="str">
        <f t="shared" si="123"/>
        <v/>
      </c>
      <c r="DT61" s="26" t="str">
        <f t="shared" si="123"/>
        <v/>
      </c>
      <c r="DU61" s="26" t="str">
        <f t="shared" si="123"/>
        <v/>
      </c>
      <c r="DV61" s="26" t="str">
        <f t="shared" si="123"/>
        <v/>
      </c>
      <c r="DW61" s="26" t="str">
        <f t="shared" si="123"/>
        <v/>
      </c>
      <c r="DX61" s="26" t="str">
        <f t="shared" si="123"/>
        <v/>
      </c>
      <c r="DY61" s="26" t="str">
        <f t="shared" si="123"/>
        <v/>
      </c>
      <c r="DZ61" s="26" t="str">
        <f t="shared" si="123"/>
        <v/>
      </c>
      <c r="EA61" s="26" t="str">
        <f t="shared" si="123"/>
        <v/>
      </c>
      <c r="EB61" s="26" t="str">
        <f t="shared" si="123"/>
        <v/>
      </c>
      <c r="EC61" s="26" t="str">
        <f t="shared" si="123"/>
        <v/>
      </c>
      <c r="ED61" s="26" t="str">
        <f t="shared" si="123"/>
        <v/>
      </c>
      <c r="EE61" s="26" t="str">
        <f t="shared" si="124" ref="EE61:FI61">IF(AND(EE64="",AND(EE70="",EE73="")),"",SUM(EE64,EE70,EE73))</f>
        <v/>
      </c>
      <c r="EF61" s="26" t="str">
        <f t="shared" si="124"/>
        <v/>
      </c>
      <c r="EG61" s="26" t="str">
        <f t="shared" si="124"/>
        <v/>
      </c>
      <c r="EH61" s="26" t="str">
        <f t="shared" si="124"/>
        <v/>
      </c>
      <c r="EI61" s="26" t="str">
        <f t="shared" si="124"/>
        <v/>
      </c>
      <c r="EJ61" s="26" t="str">
        <f t="shared" si="124"/>
        <v/>
      </c>
      <c r="EK61" s="26" t="str">
        <f t="shared" si="124"/>
        <v/>
      </c>
      <c r="EL61" s="26" t="str">
        <f t="shared" si="124"/>
        <v/>
      </c>
      <c r="EM61" s="26" t="str">
        <f t="shared" si="124"/>
        <v/>
      </c>
      <c r="EN61" s="26" t="str">
        <f t="shared" si="124"/>
        <v/>
      </c>
      <c r="EO61" s="26" t="str">
        <f t="shared" si="124"/>
        <v/>
      </c>
      <c r="EP61" s="26" t="str">
        <f t="shared" si="124"/>
        <v/>
      </c>
      <c r="EQ61" s="26" t="str">
        <f t="shared" si="124"/>
        <v/>
      </c>
      <c r="ER61" s="26" t="str">
        <f t="shared" si="124"/>
        <v/>
      </c>
      <c r="ES61" s="26" t="str">
        <f t="shared" si="124"/>
        <v/>
      </c>
      <c r="ET61" s="26" t="str">
        <f t="shared" si="124"/>
        <v/>
      </c>
      <c r="EU61" s="26" t="str">
        <f t="shared" si="124"/>
        <v/>
      </c>
      <c r="EV61" s="26" t="str">
        <f t="shared" si="124"/>
        <v/>
      </c>
      <c r="EW61" s="26" t="str">
        <f t="shared" si="124"/>
        <v/>
      </c>
      <c r="EX61" s="26" t="str">
        <f t="shared" si="124"/>
        <v/>
      </c>
      <c r="EY61" s="26" t="str">
        <f t="shared" si="124"/>
        <v/>
      </c>
      <c r="EZ61" s="26" t="str">
        <f t="shared" si="124"/>
        <v/>
      </c>
      <c r="FA61" s="26" t="str">
        <f t="shared" si="124"/>
        <v/>
      </c>
      <c r="FB61" s="26" t="str">
        <f t="shared" si="124"/>
        <v/>
      </c>
      <c r="FC61" s="26" t="str">
        <f t="shared" si="124"/>
        <v/>
      </c>
      <c r="FD61" s="26" t="str">
        <f t="shared" si="124"/>
        <v/>
      </c>
      <c r="FE61" s="26" t="str">
        <f t="shared" si="124"/>
        <v/>
      </c>
      <c r="FF61" s="26" t="str">
        <f t="shared" si="124"/>
        <v/>
      </c>
      <c r="FG61" s="26" t="str">
        <f t="shared" si="124"/>
        <v/>
      </c>
      <c r="FH61" s="26" t="str">
        <f t="shared" si="124"/>
        <v/>
      </c>
      <c r="FI61" s="26" t="str">
        <f t="shared" si="124"/>
        <v/>
      </c>
    </row>
    <row r="62" spans="1:165" s="8" customFormat="1" ht="15" customHeight="1">
      <c r="A62" s="8" t="str">
        <f t="shared" si="5"/>
        <v>BSTRSPA_BP6_XDC</v>
      </c>
      <c r="B62" s="12" t="s">
        <v>110</v>
      </c>
      <c r="C62" s="13" t="s">
        <v>151</v>
      </c>
      <c r="D62" s="13" t="s">
        <v>152</v>
      </c>
      <c r="E62" s="14" t="str">
        <f>"BSTRSPA_BP6_"&amp;C3</f>
        <v>BSTRSPA_BP6_XDC</v>
      </c>
      <c r="F62" s="26" t="str">
        <f>IF(AND(F63="",F64=""),"",SUM(F63)-SUM(F64))</f>
        <v/>
      </c>
      <c r="G62" s="26" t="str">
        <f t="shared" si="125" ref="G62:BR62">IF(AND(G63="",G64=""),"",SUM(G63)-SUM(G64))</f>
        <v/>
      </c>
      <c r="H62" s="26" t="str">
        <f t="shared" si="125"/>
        <v/>
      </c>
      <c r="I62" s="26" t="str">
        <f t="shared" si="125"/>
        <v/>
      </c>
      <c r="J62" s="26" t="str">
        <f t="shared" si="125"/>
        <v/>
      </c>
      <c r="K62" s="26" t="str">
        <f t="shared" si="125"/>
        <v/>
      </c>
      <c r="L62" s="26" t="str">
        <f t="shared" si="125"/>
        <v/>
      </c>
      <c r="M62" s="26" t="str">
        <f t="shared" si="125"/>
        <v/>
      </c>
      <c r="N62" s="26" t="str">
        <f t="shared" si="125"/>
        <v/>
      </c>
      <c r="O62" s="26" t="str">
        <f t="shared" si="125"/>
        <v/>
      </c>
      <c r="P62" s="26" t="str">
        <f t="shared" si="125"/>
        <v/>
      </c>
      <c r="Q62" s="26" t="str">
        <f t="shared" si="125"/>
        <v/>
      </c>
      <c r="R62" s="26" t="str">
        <f t="shared" si="125"/>
        <v/>
      </c>
      <c r="S62" s="26" t="str">
        <f t="shared" si="125"/>
        <v/>
      </c>
      <c r="T62" s="26" t="str">
        <f t="shared" si="125"/>
        <v/>
      </c>
      <c r="U62" s="26" t="str">
        <f t="shared" si="125"/>
        <v/>
      </c>
      <c r="V62" s="26" t="str">
        <f t="shared" si="125"/>
        <v/>
      </c>
      <c r="W62" s="26" t="str">
        <f t="shared" si="125"/>
        <v/>
      </c>
      <c r="X62" s="26" t="str">
        <f t="shared" si="125"/>
        <v/>
      </c>
      <c r="Y62" s="26" t="str">
        <f t="shared" si="125"/>
        <v/>
      </c>
      <c r="Z62" s="26" t="str">
        <f t="shared" si="125"/>
        <v/>
      </c>
      <c r="AA62" s="26" t="str">
        <f t="shared" si="125"/>
        <v/>
      </c>
      <c r="AB62" s="26" t="str">
        <f t="shared" si="125"/>
        <v/>
      </c>
      <c r="AC62" s="26" t="str">
        <f t="shared" si="125"/>
        <v/>
      </c>
      <c r="AD62" s="26" t="str">
        <f t="shared" si="125"/>
        <v/>
      </c>
      <c r="AE62" s="26" t="str">
        <f t="shared" si="125"/>
        <v/>
      </c>
      <c r="AF62" s="26" t="str">
        <f t="shared" si="125"/>
        <v/>
      </c>
      <c r="AG62" s="26" t="str">
        <f t="shared" si="125"/>
        <v/>
      </c>
      <c r="AH62" s="26" t="str">
        <f t="shared" si="125"/>
        <v/>
      </c>
      <c r="AI62" s="26" t="str">
        <f t="shared" si="125"/>
        <v/>
      </c>
      <c r="AJ62" s="26" t="str">
        <f t="shared" si="125"/>
        <v/>
      </c>
      <c r="AK62" s="26" t="str">
        <f t="shared" si="125"/>
        <v/>
      </c>
      <c r="AL62" s="26" t="str">
        <f t="shared" si="125"/>
        <v/>
      </c>
      <c r="AM62" s="26" t="str">
        <f t="shared" si="125"/>
        <v/>
      </c>
      <c r="AN62" s="26" t="str">
        <f t="shared" si="125"/>
        <v/>
      </c>
      <c r="AO62" s="26" t="str">
        <f t="shared" si="125"/>
        <v/>
      </c>
      <c r="AP62" s="26" t="str">
        <f t="shared" si="125"/>
        <v/>
      </c>
      <c r="AQ62" s="26" t="str">
        <f t="shared" si="125"/>
        <v/>
      </c>
      <c r="AR62" s="26" t="str">
        <f t="shared" si="125"/>
        <v/>
      </c>
      <c r="AS62" s="26" t="str">
        <f t="shared" si="125"/>
        <v/>
      </c>
      <c r="AT62" s="26" t="str">
        <f t="shared" si="125"/>
        <v/>
      </c>
      <c r="AU62" s="26" t="str">
        <f t="shared" si="125"/>
        <v/>
      </c>
      <c r="AV62" s="26" t="str">
        <f t="shared" si="125"/>
        <v/>
      </c>
      <c r="AW62" s="26" t="str">
        <f t="shared" si="125"/>
        <v/>
      </c>
      <c r="AX62" s="26" t="str">
        <f t="shared" si="125"/>
        <v/>
      </c>
      <c r="AY62" s="26" t="str">
        <f t="shared" si="125"/>
        <v/>
      </c>
      <c r="AZ62" s="26" t="str">
        <f t="shared" si="125"/>
        <v/>
      </c>
      <c r="BA62" s="26" t="str">
        <f t="shared" si="125"/>
        <v/>
      </c>
      <c r="BB62" s="26" t="str">
        <f t="shared" si="125"/>
        <v/>
      </c>
      <c r="BC62" s="26" t="str">
        <f t="shared" si="125"/>
        <v/>
      </c>
      <c r="BD62" s="26" t="str">
        <f t="shared" si="125"/>
        <v/>
      </c>
      <c r="BE62" s="26" t="str">
        <f t="shared" si="125"/>
        <v/>
      </c>
      <c r="BF62" s="26" t="str">
        <f t="shared" si="125"/>
        <v/>
      </c>
      <c r="BG62" s="26" t="str">
        <f t="shared" si="125"/>
        <v/>
      </c>
      <c r="BH62" s="26" t="str">
        <f t="shared" si="125"/>
        <v/>
      </c>
      <c r="BI62" s="26" t="str">
        <f t="shared" si="125"/>
        <v/>
      </c>
      <c r="BJ62" s="26" t="str">
        <f t="shared" si="125"/>
        <v/>
      </c>
      <c r="BK62" s="26" t="str">
        <f t="shared" si="125"/>
        <v/>
      </c>
      <c r="BL62" s="26" t="str">
        <f t="shared" si="125"/>
        <v/>
      </c>
      <c r="BM62" s="26" t="str">
        <f t="shared" si="125"/>
        <v/>
      </c>
      <c r="BN62" s="26" t="str">
        <f t="shared" si="125"/>
        <v/>
      </c>
      <c r="BO62" s="26" t="str">
        <f t="shared" si="125"/>
        <v/>
      </c>
      <c r="BP62" s="26" t="str">
        <f t="shared" si="125"/>
        <v/>
      </c>
      <c r="BQ62" s="26" t="str">
        <f t="shared" si="125"/>
        <v/>
      </c>
      <c r="BR62" s="26" t="str">
        <f t="shared" si="125"/>
        <v/>
      </c>
      <c r="BS62" s="26" t="str">
        <f t="shared" si="126" ref="BS62:ED62">IF(AND(BS63="",BS64=""),"",SUM(BS63)-SUM(BS64))</f>
        <v/>
      </c>
      <c r="BT62" s="26" t="str">
        <f t="shared" si="126"/>
        <v/>
      </c>
      <c r="BU62" s="26" t="str">
        <f t="shared" si="126"/>
        <v/>
      </c>
      <c r="BV62" s="26" t="str">
        <f t="shared" si="126"/>
        <v/>
      </c>
      <c r="BW62" s="26" t="str">
        <f t="shared" si="126"/>
        <v/>
      </c>
      <c r="BX62" s="26" t="str">
        <f t="shared" si="126"/>
        <v/>
      </c>
      <c r="BY62" s="26" t="str">
        <f t="shared" si="126"/>
        <v/>
      </c>
      <c r="BZ62" s="26" t="str">
        <f t="shared" si="126"/>
        <v/>
      </c>
      <c r="CA62" s="26" t="str">
        <f t="shared" si="126"/>
        <v/>
      </c>
      <c r="CB62" s="26" t="str">
        <f t="shared" si="126"/>
        <v/>
      </c>
      <c r="CC62" s="26" t="str">
        <f t="shared" si="126"/>
        <v/>
      </c>
      <c r="CD62" s="26" t="str">
        <f t="shared" si="126"/>
        <v/>
      </c>
      <c r="CE62" s="26" t="str">
        <f t="shared" si="126"/>
        <v/>
      </c>
      <c r="CF62" s="26" t="str">
        <f t="shared" si="126"/>
        <v/>
      </c>
      <c r="CG62" s="26" t="str">
        <f t="shared" si="126"/>
        <v/>
      </c>
      <c r="CH62" s="26" t="str">
        <f t="shared" si="126"/>
        <v/>
      </c>
      <c r="CI62" s="26" t="str">
        <f t="shared" si="126"/>
        <v/>
      </c>
      <c r="CJ62" s="26" t="str">
        <f t="shared" si="126"/>
        <v/>
      </c>
      <c r="CK62" s="26" t="str">
        <f t="shared" si="126"/>
        <v/>
      </c>
      <c r="CL62" s="26" t="str">
        <f t="shared" si="126"/>
        <v/>
      </c>
      <c r="CM62" s="26" t="str">
        <f t="shared" si="126"/>
        <v/>
      </c>
      <c r="CN62" s="26" t="str">
        <f t="shared" si="126"/>
        <v/>
      </c>
      <c r="CO62" s="26" t="str">
        <f t="shared" si="126"/>
        <v/>
      </c>
      <c r="CP62" s="26" t="str">
        <f t="shared" si="126"/>
        <v/>
      </c>
      <c r="CQ62" s="26" t="str">
        <f t="shared" si="126"/>
        <v/>
      </c>
      <c r="CR62" s="26" t="str">
        <f t="shared" si="126"/>
        <v/>
      </c>
      <c r="CS62" s="26" t="str">
        <f t="shared" si="126"/>
        <v/>
      </c>
      <c r="CT62" s="26" t="str">
        <f t="shared" si="126"/>
        <v/>
      </c>
      <c r="CU62" s="26" t="str">
        <f t="shared" si="126"/>
        <v/>
      </c>
      <c r="CV62" s="26" t="str">
        <f t="shared" si="126"/>
        <v/>
      </c>
      <c r="CW62" s="26" t="str">
        <f t="shared" si="126"/>
        <v/>
      </c>
      <c r="CX62" s="26" t="str">
        <f t="shared" si="126"/>
        <v/>
      </c>
      <c r="CY62" s="26" t="str">
        <f t="shared" si="126"/>
        <v/>
      </c>
      <c r="CZ62" s="26" t="str">
        <f t="shared" si="126"/>
        <v/>
      </c>
      <c r="DA62" s="26" t="str">
        <f t="shared" si="126"/>
        <v/>
      </c>
      <c r="DB62" s="26" t="str">
        <f t="shared" si="126"/>
        <v/>
      </c>
      <c r="DC62" s="26" t="str">
        <f t="shared" si="126"/>
        <v/>
      </c>
      <c r="DD62" s="26" t="str">
        <f t="shared" si="126"/>
        <v/>
      </c>
      <c r="DE62" s="26" t="str">
        <f t="shared" si="126"/>
        <v/>
      </c>
      <c r="DF62" s="26" t="str">
        <f t="shared" si="126"/>
        <v/>
      </c>
      <c r="DG62" s="26" t="str">
        <f t="shared" si="126"/>
        <v/>
      </c>
      <c r="DH62" s="26" t="str">
        <f t="shared" si="126"/>
        <v/>
      </c>
      <c r="DI62" s="26" t="str">
        <f t="shared" si="126"/>
        <v/>
      </c>
      <c r="DJ62" s="26" t="str">
        <f t="shared" si="126"/>
        <v/>
      </c>
      <c r="DK62" s="26" t="str">
        <f t="shared" si="126"/>
        <v/>
      </c>
      <c r="DL62" s="26" t="str">
        <f t="shared" si="126"/>
        <v/>
      </c>
      <c r="DM62" s="26" t="str">
        <f t="shared" si="126"/>
        <v/>
      </c>
      <c r="DN62" s="26" t="str">
        <f t="shared" si="126"/>
        <v/>
      </c>
      <c r="DO62" s="26" t="str">
        <f t="shared" si="126"/>
        <v/>
      </c>
      <c r="DP62" s="26" t="str">
        <f t="shared" si="126"/>
        <v/>
      </c>
      <c r="DQ62" s="26" t="str">
        <f t="shared" si="126"/>
        <v/>
      </c>
      <c r="DR62" s="26" t="str">
        <f t="shared" si="126"/>
        <v/>
      </c>
      <c r="DS62" s="26" t="str">
        <f t="shared" si="126"/>
        <v/>
      </c>
      <c r="DT62" s="26" t="str">
        <f t="shared" si="126"/>
        <v/>
      </c>
      <c r="DU62" s="26" t="str">
        <f t="shared" si="126"/>
        <v/>
      </c>
      <c r="DV62" s="26" t="str">
        <f t="shared" si="126"/>
        <v/>
      </c>
      <c r="DW62" s="26" t="str">
        <f t="shared" si="126"/>
        <v/>
      </c>
      <c r="DX62" s="26" t="str">
        <f t="shared" si="126"/>
        <v/>
      </c>
      <c r="DY62" s="26" t="str">
        <f t="shared" si="126"/>
        <v/>
      </c>
      <c r="DZ62" s="26" t="str">
        <f t="shared" si="126"/>
        <v/>
      </c>
      <c r="EA62" s="26" t="str">
        <f t="shared" si="126"/>
        <v/>
      </c>
      <c r="EB62" s="26" t="str">
        <f t="shared" si="126"/>
        <v/>
      </c>
      <c r="EC62" s="26" t="str">
        <f t="shared" si="126"/>
        <v/>
      </c>
      <c r="ED62" s="26" t="str">
        <f t="shared" si="126"/>
        <v/>
      </c>
      <c r="EE62" s="26" t="str">
        <f t="shared" si="127" ref="EE62:FI62">IF(AND(EE63="",EE64=""),"",SUM(EE63)-SUM(EE64))</f>
        <v/>
      </c>
      <c r="EF62" s="26" t="str">
        <f t="shared" si="127"/>
        <v/>
      </c>
      <c r="EG62" s="26" t="str">
        <f t="shared" si="127"/>
        <v/>
      </c>
      <c r="EH62" s="26" t="str">
        <f t="shared" si="127"/>
        <v/>
      </c>
      <c r="EI62" s="26" t="str">
        <f t="shared" si="127"/>
        <v/>
      </c>
      <c r="EJ62" s="26" t="str">
        <f t="shared" si="127"/>
        <v/>
      </c>
      <c r="EK62" s="26" t="str">
        <f t="shared" si="127"/>
        <v/>
      </c>
      <c r="EL62" s="26" t="str">
        <f t="shared" si="127"/>
        <v/>
      </c>
      <c r="EM62" s="26" t="str">
        <f t="shared" si="127"/>
        <v/>
      </c>
      <c r="EN62" s="26" t="str">
        <f t="shared" si="127"/>
        <v/>
      </c>
      <c r="EO62" s="26" t="str">
        <f t="shared" si="127"/>
        <v/>
      </c>
      <c r="EP62" s="26" t="str">
        <f t="shared" si="127"/>
        <v/>
      </c>
      <c r="EQ62" s="26" t="str">
        <f t="shared" si="127"/>
        <v/>
      </c>
      <c r="ER62" s="26" t="str">
        <f t="shared" si="127"/>
        <v/>
      </c>
      <c r="ES62" s="26" t="str">
        <f t="shared" si="127"/>
        <v/>
      </c>
      <c r="ET62" s="26" t="str">
        <f t="shared" si="127"/>
        <v/>
      </c>
      <c r="EU62" s="26" t="str">
        <f t="shared" si="127"/>
        <v/>
      </c>
      <c r="EV62" s="26" t="str">
        <f t="shared" si="127"/>
        <v/>
      </c>
      <c r="EW62" s="26" t="str">
        <f t="shared" si="127"/>
        <v/>
      </c>
      <c r="EX62" s="26" t="str">
        <f t="shared" si="127"/>
        <v/>
      </c>
      <c r="EY62" s="26" t="str">
        <f t="shared" si="127"/>
        <v/>
      </c>
      <c r="EZ62" s="26" t="str">
        <f t="shared" si="127"/>
        <v/>
      </c>
      <c r="FA62" s="26" t="str">
        <f t="shared" si="127"/>
        <v/>
      </c>
      <c r="FB62" s="26" t="str">
        <f t="shared" si="127"/>
        <v/>
      </c>
      <c r="FC62" s="26" t="str">
        <f t="shared" si="127"/>
        <v/>
      </c>
      <c r="FD62" s="26" t="str">
        <f t="shared" si="127"/>
        <v/>
      </c>
      <c r="FE62" s="26" t="str">
        <f t="shared" si="127"/>
        <v/>
      </c>
      <c r="FF62" s="26" t="str">
        <f t="shared" si="127"/>
        <v/>
      </c>
      <c r="FG62" s="26" t="str">
        <f t="shared" si="127"/>
        <v/>
      </c>
      <c r="FH62" s="26" t="str">
        <f t="shared" si="127"/>
        <v/>
      </c>
      <c r="FI62" s="26" t="str">
        <f t="shared" si="127"/>
        <v/>
      </c>
    </row>
    <row r="63" spans="1:165" s="8" customFormat="1" ht="15" customHeight="1">
      <c r="A63" s="8" t="str">
        <f t="shared" si="5"/>
        <v>BXSTRSPA_BP6_XDC</v>
      </c>
      <c r="B63" s="12" t="s">
        <v>113</v>
      </c>
      <c r="C63" s="13" t="s">
        <v>153</v>
      </c>
      <c r="D63" s="13" t="s">
        <v>154</v>
      </c>
      <c r="E63" s="14" t="str">
        <f>"BXSTRSPA_BP6_"&amp;C3</f>
        <v>BXSTRSPA_BP6_XDC</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s="8" customFormat="1" ht="15" customHeight="1">
      <c r="A64" s="8" t="str">
        <f t="shared" si="5"/>
        <v>BMSTRSPA_BP6_XDC</v>
      </c>
      <c r="B64" s="12" t="s">
        <v>116</v>
      </c>
      <c r="C64" s="13" t="s">
        <v>155</v>
      </c>
      <c r="D64" s="13" t="s">
        <v>156</v>
      </c>
      <c r="E64" s="14" t="str">
        <f>"BMSTRSPA_BP6_"&amp;C3</f>
        <v>BMSTRSPA_BP6_XDC</v>
      </c>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165" s="8" customFormat="1" ht="15" customHeight="1">
      <c r="A65" s="8" t="str">
        <f t="shared" si="5"/>
        <v>BSTRSPAS_BP6_XDC</v>
      </c>
      <c r="B65" s="15" t="s">
        <v>119</v>
      </c>
      <c r="C65" s="13" t="s">
        <v>157</v>
      </c>
      <c r="D65" s="13" t="s">
        <v>158</v>
      </c>
      <c r="E65" s="14" t="str">
        <f>"BSTRSPAS_BP6_"&amp;C3</f>
        <v>BSTRSPAS_BP6_XDC</v>
      </c>
      <c r="F65" s="26" t="str">
        <f>IF(AND(F66="",F67=""),"",SUM(F66)-SUM(F67))</f>
        <v/>
      </c>
      <c r="G65" s="26" t="str">
        <f t="shared" si="128" ref="G65:BR65">IF(AND(G66="",G67=""),"",SUM(G66)-SUM(G67))</f>
        <v/>
      </c>
      <c r="H65" s="26" t="str">
        <f t="shared" si="128"/>
        <v/>
      </c>
      <c r="I65" s="26" t="str">
        <f t="shared" si="128"/>
        <v/>
      </c>
      <c r="J65" s="26" t="str">
        <f t="shared" si="128"/>
        <v/>
      </c>
      <c r="K65" s="26" t="str">
        <f t="shared" si="128"/>
        <v/>
      </c>
      <c r="L65" s="26" t="str">
        <f t="shared" si="128"/>
        <v/>
      </c>
      <c r="M65" s="26" t="str">
        <f t="shared" si="128"/>
        <v/>
      </c>
      <c r="N65" s="26" t="str">
        <f t="shared" si="128"/>
        <v/>
      </c>
      <c r="O65" s="26" t="str">
        <f t="shared" si="128"/>
        <v/>
      </c>
      <c r="P65" s="26" t="str">
        <f t="shared" si="128"/>
        <v/>
      </c>
      <c r="Q65" s="26" t="str">
        <f t="shared" si="128"/>
        <v/>
      </c>
      <c r="R65" s="26" t="str">
        <f t="shared" si="128"/>
        <v/>
      </c>
      <c r="S65" s="26" t="str">
        <f t="shared" si="128"/>
        <v/>
      </c>
      <c r="T65" s="26" t="str">
        <f t="shared" si="128"/>
        <v/>
      </c>
      <c r="U65" s="26" t="str">
        <f t="shared" si="128"/>
        <v/>
      </c>
      <c r="V65" s="26" t="str">
        <f t="shared" si="128"/>
        <v/>
      </c>
      <c r="W65" s="26" t="str">
        <f t="shared" si="128"/>
        <v/>
      </c>
      <c r="X65" s="26" t="str">
        <f t="shared" si="128"/>
        <v/>
      </c>
      <c r="Y65" s="26" t="str">
        <f t="shared" si="128"/>
        <v/>
      </c>
      <c r="Z65" s="26" t="str">
        <f t="shared" si="128"/>
        <v/>
      </c>
      <c r="AA65" s="26" t="str">
        <f t="shared" si="128"/>
        <v/>
      </c>
      <c r="AB65" s="26" t="str">
        <f t="shared" si="128"/>
        <v/>
      </c>
      <c r="AC65" s="26" t="str">
        <f t="shared" si="128"/>
        <v/>
      </c>
      <c r="AD65" s="26" t="str">
        <f t="shared" si="128"/>
        <v/>
      </c>
      <c r="AE65" s="26" t="str">
        <f t="shared" si="128"/>
        <v/>
      </c>
      <c r="AF65" s="26" t="str">
        <f t="shared" si="128"/>
        <v/>
      </c>
      <c r="AG65" s="26" t="str">
        <f t="shared" si="128"/>
        <v/>
      </c>
      <c r="AH65" s="26" t="str">
        <f t="shared" si="128"/>
        <v/>
      </c>
      <c r="AI65" s="26" t="str">
        <f t="shared" si="128"/>
        <v/>
      </c>
      <c r="AJ65" s="26" t="str">
        <f t="shared" si="128"/>
        <v/>
      </c>
      <c r="AK65" s="26" t="str">
        <f t="shared" si="128"/>
        <v/>
      </c>
      <c r="AL65" s="26" t="str">
        <f t="shared" si="128"/>
        <v/>
      </c>
      <c r="AM65" s="26" t="str">
        <f t="shared" si="128"/>
        <v/>
      </c>
      <c r="AN65" s="26" t="str">
        <f t="shared" si="128"/>
        <v/>
      </c>
      <c r="AO65" s="26" t="str">
        <f t="shared" si="128"/>
        <v/>
      </c>
      <c r="AP65" s="26" t="str">
        <f t="shared" si="128"/>
        <v/>
      </c>
      <c r="AQ65" s="26" t="str">
        <f t="shared" si="128"/>
        <v/>
      </c>
      <c r="AR65" s="26" t="str">
        <f t="shared" si="128"/>
        <v/>
      </c>
      <c r="AS65" s="26" t="str">
        <f t="shared" si="128"/>
        <v/>
      </c>
      <c r="AT65" s="26" t="str">
        <f t="shared" si="128"/>
        <v/>
      </c>
      <c r="AU65" s="26" t="str">
        <f t="shared" si="128"/>
        <v/>
      </c>
      <c r="AV65" s="26" t="str">
        <f t="shared" si="128"/>
        <v/>
      </c>
      <c r="AW65" s="26" t="str">
        <f t="shared" si="128"/>
        <v/>
      </c>
      <c r="AX65" s="26" t="str">
        <f t="shared" si="128"/>
        <v/>
      </c>
      <c r="AY65" s="26" t="str">
        <f t="shared" si="128"/>
        <v/>
      </c>
      <c r="AZ65" s="26" t="str">
        <f t="shared" si="128"/>
        <v/>
      </c>
      <c r="BA65" s="26" t="str">
        <f t="shared" si="128"/>
        <v/>
      </c>
      <c r="BB65" s="26" t="str">
        <f t="shared" si="128"/>
        <v/>
      </c>
      <c r="BC65" s="26" t="str">
        <f t="shared" si="128"/>
        <v/>
      </c>
      <c r="BD65" s="26" t="str">
        <f t="shared" si="128"/>
        <v/>
      </c>
      <c r="BE65" s="26" t="str">
        <f t="shared" si="128"/>
        <v/>
      </c>
      <c r="BF65" s="26" t="str">
        <f t="shared" si="128"/>
        <v/>
      </c>
      <c r="BG65" s="26" t="str">
        <f t="shared" si="128"/>
        <v/>
      </c>
      <c r="BH65" s="26" t="str">
        <f t="shared" si="128"/>
        <v/>
      </c>
      <c r="BI65" s="26" t="str">
        <f t="shared" si="128"/>
        <v/>
      </c>
      <c r="BJ65" s="26" t="str">
        <f t="shared" si="128"/>
        <v/>
      </c>
      <c r="BK65" s="26" t="str">
        <f t="shared" si="128"/>
        <v/>
      </c>
      <c r="BL65" s="26" t="str">
        <f t="shared" si="128"/>
        <v/>
      </c>
      <c r="BM65" s="26" t="str">
        <f t="shared" si="128"/>
        <v/>
      </c>
      <c r="BN65" s="26" t="str">
        <f t="shared" si="128"/>
        <v/>
      </c>
      <c r="BO65" s="26" t="str">
        <f t="shared" si="128"/>
        <v/>
      </c>
      <c r="BP65" s="26" t="str">
        <f t="shared" si="128"/>
        <v/>
      </c>
      <c r="BQ65" s="26" t="str">
        <f t="shared" si="128"/>
        <v/>
      </c>
      <c r="BR65" s="26" t="str">
        <f t="shared" si="128"/>
        <v/>
      </c>
      <c r="BS65" s="26" t="str">
        <f t="shared" si="129" ref="BS65:ED65">IF(AND(BS66="",BS67=""),"",SUM(BS66)-SUM(BS67))</f>
        <v/>
      </c>
      <c r="BT65" s="26" t="str">
        <f t="shared" si="129"/>
        <v/>
      </c>
      <c r="BU65" s="26" t="str">
        <f t="shared" si="129"/>
        <v/>
      </c>
      <c r="BV65" s="26" t="str">
        <f t="shared" si="129"/>
        <v/>
      </c>
      <c r="BW65" s="26" t="str">
        <f t="shared" si="129"/>
        <v/>
      </c>
      <c r="BX65" s="26" t="str">
        <f t="shared" si="129"/>
        <v/>
      </c>
      <c r="BY65" s="26" t="str">
        <f t="shared" si="129"/>
        <v/>
      </c>
      <c r="BZ65" s="26" t="str">
        <f t="shared" si="129"/>
        <v/>
      </c>
      <c r="CA65" s="26" t="str">
        <f t="shared" si="129"/>
        <v/>
      </c>
      <c r="CB65" s="26" t="str">
        <f t="shared" si="129"/>
        <v/>
      </c>
      <c r="CC65" s="26" t="str">
        <f t="shared" si="129"/>
        <v/>
      </c>
      <c r="CD65" s="26" t="str">
        <f t="shared" si="129"/>
        <v/>
      </c>
      <c r="CE65" s="26" t="str">
        <f t="shared" si="129"/>
        <v/>
      </c>
      <c r="CF65" s="26" t="str">
        <f t="shared" si="129"/>
        <v/>
      </c>
      <c r="CG65" s="26" t="str">
        <f t="shared" si="129"/>
        <v/>
      </c>
      <c r="CH65" s="26" t="str">
        <f t="shared" si="129"/>
        <v/>
      </c>
      <c r="CI65" s="26" t="str">
        <f t="shared" si="129"/>
        <v/>
      </c>
      <c r="CJ65" s="26" t="str">
        <f t="shared" si="129"/>
        <v/>
      </c>
      <c r="CK65" s="26" t="str">
        <f t="shared" si="129"/>
        <v/>
      </c>
      <c r="CL65" s="26" t="str">
        <f t="shared" si="129"/>
        <v/>
      </c>
      <c r="CM65" s="26" t="str">
        <f t="shared" si="129"/>
        <v/>
      </c>
      <c r="CN65" s="26" t="str">
        <f t="shared" si="129"/>
        <v/>
      </c>
      <c r="CO65" s="26" t="str">
        <f t="shared" si="129"/>
        <v/>
      </c>
      <c r="CP65" s="26" t="str">
        <f t="shared" si="129"/>
        <v/>
      </c>
      <c r="CQ65" s="26" t="str">
        <f t="shared" si="129"/>
        <v/>
      </c>
      <c r="CR65" s="26" t="str">
        <f t="shared" si="129"/>
        <v/>
      </c>
      <c r="CS65" s="26" t="str">
        <f t="shared" si="129"/>
        <v/>
      </c>
      <c r="CT65" s="26" t="str">
        <f t="shared" si="129"/>
        <v/>
      </c>
      <c r="CU65" s="26" t="str">
        <f t="shared" si="129"/>
        <v/>
      </c>
      <c r="CV65" s="26" t="str">
        <f t="shared" si="129"/>
        <v/>
      </c>
      <c r="CW65" s="26" t="str">
        <f t="shared" si="129"/>
        <v/>
      </c>
      <c r="CX65" s="26" t="str">
        <f t="shared" si="129"/>
        <v/>
      </c>
      <c r="CY65" s="26" t="str">
        <f t="shared" si="129"/>
        <v/>
      </c>
      <c r="CZ65" s="26" t="str">
        <f t="shared" si="129"/>
        <v/>
      </c>
      <c r="DA65" s="26" t="str">
        <f t="shared" si="129"/>
        <v/>
      </c>
      <c r="DB65" s="26" t="str">
        <f t="shared" si="129"/>
        <v/>
      </c>
      <c r="DC65" s="26" t="str">
        <f t="shared" si="129"/>
        <v/>
      </c>
      <c r="DD65" s="26" t="str">
        <f t="shared" si="129"/>
        <v/>
      </c>
      <c r="DE65" s="26" t="str">
        <f t="shared" si="129"/>
        <v/>
      </c>
      <c r="DF65" s="26" t="str">
        <f t="shared" si="129"/>
        <v/>
      </c>
      <c r="DG65" s="26" t="str">
        <f t="shared" si="129"/>
        <v/>
      </c>
      <c r="DH65" s="26" t="str">
        <f t="shared" si="129"/>
        <v/>
      </c>
      <c r="DI65" s="26" t="str">
        <f t="shared" si="129"/>
        <v/>
      </c>
      <c r="DJ65" s="26" t="str">
        <f t="shared" si="129"/>
        <v/>
      </c>
      <c r="DK65" s="26" t="str">
        <f t="shared" si="129"/>
        <v/>
      </c>
      <c r="DL65" s="26" t="str">
        <f t="shared" si="129"/>
        <v/>
      </c>
      <c r="DM65" s="26" t="str">
        <f t="shared" si="129"/>
        <v/>
      </c>
      <c r="DN65" s="26" t="str">
        <f t="shared" si="129"/>
        <v/>
      </c>
      <c r="DO65" s="26" t="str">
        <f t="shared" si="129"/>
        <v/>
      </c>
      <c r="DP65" s="26" t="str">
        <f t="shared" si="129"/>
        <v/>
      </c>
      <c r="DQ65" s="26" t="str">
        <f t="shared" si="129"/>
        <v/>
      </c>
      <c r="DR65" s="26" t="str">
        <f t="shared" si="129"/>
        <v/>
      </c>
      <c r="DS65" s="26" t="str">
        <f t="shared" si="129"/>
        <v/>
      </c>
      <c r="DT65" s="26" t="str">
        <f t="shared" si="129"/>
        <v/>
      </c>
      <c r="DU65" s="26" t="str">
        <f t="shared" si="129"/>
        <v/>
      </c>
      <c r="DV65" s="26" t="str">
        <f t="shared" si="129"/>
        <v/>
      </c>
      <c r="DW65" s="26" t="str">
        <f t="shared" si="129"/>
        <v/>
      </c>
      <c r="DX65" s="26" t="str">
        <f t="shared" si="129"/>
        <v/>
      </c>
      <c r="DY65" s="26" t="str">
        <f t="shared" si="129"/>
        <v/>
      </c>
      <c r="DZ65" s="26" t="str">
        <f t="shared" si="129"/>
        <v/>
      </c>
      <c r="EA65" s="26" t="str">
        <f t="shared" si="129"/>
        <v/>
      </c>
      <c r="EB65" s="26" t="str">
        <f t="shared" si="129"/>
        <v/>
      </c>
      <c r="EC65" s="26" t="str">
        <f t="shared" si="129"/>
        <v/>
      </c>
      <c r="ED65" s="26" t="str">
        <f t="shared" si="129"/>
        <v/>
      </c>
      <c r="EE65" s="26" t="str">
        <f t="shared" si="130" ref="EE65:FI65">IF(AND(EE66="",EE67=""),"",SUM(EE66)-SUM(EE67))</f>
        <v/>
      </c>
      <c r="EF65" s="26" t="str">
        <f t="shared" si="130"/>
        <v/>
      </c>
      <c r="EG65" s="26" t="str">
        <f t="shared" si="130"/>
        <v/>
      </c>
      <c r="EH65" s="26" t="str">
        <f t="shared" si="130"/>
        <v/>
      </c>
      <c r="EI65" s="26" t="str">
        <f t="shared" si="130"/>
        <v/>
      </c>
      <c r="EJ65" s="26" t="str">
        <f t="shared" si="130"/>
        <v/>
      </c>
      <c r="EK65" s="26" t="str">
        <f t="shared" si="130"/>
        <v/>
      </c>
      <c r="EL65" s="26" t="str">
        <f t="shared" si="130"/>
        <v/>
      </c>
      <c r="EM65" s="26" t="str">
        <f t="shared" si="130"/>
        <v/>
      </c>
      <c r="EN65" s="26" t="str">
        <f t="shared" si="130"/>
        <v/>
      </c>
      <c r="EO65" s="26" t="str">
        <f t="shared" si="130"/>
        <v/>
      </c>
      <c r="EP65" s="26" t="str">
        <f t="shared" si="130"/>
        <v/>
      </c>
      <c r="EQ65" s="26" t="str">
        <f t="shared" si="130"/>
        <v/>
      </c>
      <c r="ER65" s="26" t="str">
        <f t="shared" si="130"/>
        <v/>
      </c>
      <c r="ES65" s="26" t="str">
        <f t="shared" si="130"/>
        <v/>
      </c>
      <c r="ET65" s="26" t="str">
        <f t="shared" si="130"/>
        <v/>
      </c>
      <c r="EU65" s="26" t="str">
        <f t="shared" si="130"/>
        <v/>
      </c>
      <c r="EV65" s="26" t="str">
        <f t="shared" si="130"/>
        <v/>
      </c>
      <c r="EW65" s="26" t="str">
        <f t="shared" si="130"/>
        <v/>
      </c>
      <c r="EX65" s="26" t="str">
        <f t="shared" si="130"/>
        <v/>
      </c>
      <c r="EY65" s="26" t="str">
        <f t="shared" si="130"/>
        <v/>
      </c>
      <c r="EZ65" s="26" t="str">
        <f t="shared" si="130"/>
        <v/>
      </c>
      <c r="FA65" s="26" t="str">
        <f t="shared" si="130"/>
        <v/>
      </c>
      <c r="FB65" s="26" t="str">
        <f t="shared" si="130"/>
        <v/>
      </c>
      <c r="FC65" s="26" t="str">
        <f t="shared" si="130"/>
        <v/>
      </c>
      <c r="FD65" s="26" t="str">
        <f t="shared" si="130"/>
        <v/>
      </c>
      <c r="FE65" s="26" t="str">
        <f t="shared" si="130"/>
        <v/>
      </c>
      <c r="FF65" s="26" t="str">
        <f t="shared" si="130"/>
        <v/>
      </c>
      <c r="FG65" s="26" t="str">
        <f t="shared" si="130"/>
        <v/>
      </c>
      <c r="FH65" s="26" t="str">
        <f t="shared" si="130"/>
        <v/>
      </c>
      <c r="FI65" s="26" t="str">
        <f t="shared" si="130"/>
        <v/>
      </c>
    </row>
    <row r="66" spans="1:165" s="8" customFormat="1" ht="15" customHeight="1">
      <c r="A66" s="8" t="str">
        <f t="shared" si="5"/>
        <v>BXSTRSPAS_BP6_XDC</v>
      </c>
      <c r="B66" s="15" t="s">
        <v>159</v>
      </c>
      <c r="C66" s="13" t="s">
        <v>160</v>
      </c>
      <c r="D66" s="13" t="s">
        <v>161</v>
      </c>
      <c r="E66" s="14" t="str">
        <f>"BXSTRSPAS_BP6_"&amp;C3</f>
        <v>BXSTRSPAS_BP6_XDC</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165" s="8" customFormat="1" ht="15" customHeight="1">
      <c r="A67" s="8" t="str">
        <f t="shared" si="5"/>
        <v>BMSTRSPAS_BP6_XDC</v>
      </c>
      <c r="B67" s="15" t="s">
        <v>162</v>
      </c>
      <c r="C67" s="13" t="s">
        <v>163</v>
      </c>
      <c r="D67" s="13" t="s">
        <v>164</v>
      </c>
      <c r="E67" s="14" t="str">
        <f>"BMSTRSPAS_BP6_"&amp;C3</f>
        <v>BMSTRSPAS_BP6_XDC</v>
      </c>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165" s="8" customFormat="1" ht="15" customHeight="1">
      <c r="A68" s="8" t="str">
        <f t="shared" si="5"/>
        <v>BSTRSFR_BP6_XDC</v>
      </c>
      <c r="B68" s="12" t="s">
        <v>165</v>
      </c>
      <c r="C68" s="13" t="s">
        <v>166</v>
      </c>
      <c r="D68" s="13" t="s">
        <v>167</v>
      </c>
      <c r="E68" s="14" t="str">
        <f>"BSTRSFR_BP6_"&amp;C3</f>
        <v>BSTRSFR_BP6_XDC</v>
      </c>
      <c r="F68" s="26">
        <v>-5.2934460644207997</v>
      </c>
      <c r="G68" s="26">
        <v>-4.4879447611595999</v>
      </c>
      <c r="H68" s="26">
        <v>-4.8292777937247999</v>
      </c>
      <c r="I68" s="26">
        <v>-6.2884619529004002</v>
      </c>
      <c r="J68" s="26">
        <v>-20.8991305722056</v>
      </c>
      <c r="K68" s="26">
        <v>-3.9753324102023999</v>
      </c>
      <c r="L68" s="26">
        <v>-7.5580154859000004</v>
      </c>
      <c r="M68" s="26">
        <v>-8.2731577332999802</v>
      </c>
      <c r="N68" s="26">
        <v>-12.131840953099999</v>
      </c>
      <c r="O68" s="26">
        <v>-31.938346582502401</v>
      </c>
      <c r="P68" s="26">
        <v>-2.6572187559840001</v>
      </c>
      <c r="Q68" s="26">
        <v>-10.603238516816401</v>
      </c>
      <c r="R68" s="26">
        <v>-11.6413563850688</v>
      </c>
      <c r="S68" s="26">
        <v>-21.443090108122799</v>
      </c>
      <c r="T68" s="26">
        <v>-46.344903765991901</v>
      </c>
      <c r="U68" s="26">
        <v>-9.0388061985623995</v>
      </c>
      <c r="V68" s="26">
        <v>-7.4539332080824003</v>
      </c>
      <c r="W68" s="26">
        <v>-11.1816417487476</v>
      </c>
      <c r="X68" s="26">
        <v>-6.4841547137484001</v>
      </c>
      <c r="Y68" s="26">
        <v>-34.158535869140799</v>
      </c>
      <c r="Z68" s="26">
        <v>-5.5987901445722699</v>
      </c>
      <c r="AA68" s="26">
        <v>-6.0532542948599897</v>
      </c>
      <c r="AB68" s="26">
        <v>-6.6420872092480403</v>
      </c>
      <c r="AC68" s="26">
        <v>-10.2399022389792</v>
      </c>
      <c r="AD68" s="26">
        <v>-28.534033887659501</v>
      </c>
      <c r="AE68" s="26">
        <v>-6.6606630832975497</v>
      </c>
      <c r="AF68" s="26">
        <v>-5.9818973100016404</v>
      </c>
      <c r="AG68" s="26">
        <v>-6.4879787936339701</v>
      </c>
      <c r="AH68" s="26">
        <v>-5.8178664824592099</v>
      </c>
      <c r="AI68" s="26">
        <v>-24.9484056693924</v>
      </c>
      <c r="AJ68" s="26">
        <v>-3.01317989482125</v>
      </c>
      <c r="AK68" s="26">
        <v>-11.4891063501671</v>
      </c>
      <c r="AL68" s="26">
        <v>-8.1533210785535193</v>
      </c>
      <c r="AM68" s="26">
        <v>-5.77237162822294</v>
      </c>
      <c r="AN68" s="26">
        <v>-28.4279789517648</v>
      </c>
      <c r="AO68" s="26" t="str">
        <f>IF(AND(AO69="",AO70=""),"",SUM(AO69)-SUM(AO70))</f>
        <v/>
      </c>
      <c r="AP68" s="26" t="str">
        <f>IF(AND(AP69="",AP70=""),"",SUM(AP69)-SUM(AP70))</f>
        <v/>
      </c>
      <c r="AQ68" s="26" t="str">
        <f>IF(AND(AQ69="",AQ70=""),"",SUM(AQ69)-SUM(AQ70))</f>
        <v/>
      </c>
      <c r="AR68" s="26" t="str">
        <f>IF(AND(AR69="",AR70=""),"",SUM(AR69)-SUM(AR70))</f>
        <v/>
      </c>
      <c r="AS68" s="26" t="str">
        <f>IF(AND(AS69="",AS70=""),"",SUM(AS69)-SUM(AS70))</f>
        <v/>
      </c>
      <c r="AT68" s="26" t="str">
        <f>IF(AND(AT69="",AT70=""),"",SUM(AT69)-SUM(AT70))</f>
        <v/>
      </c>
      <c r="AU68" s="26" t="str">
        <f>IF(AND(AU69="",AU70=""),"",SUM(AU69)-SUM(AU70))</f>
        <v/>
      </c>
      <c r="AV68" s="26" t="str">
        <f>IF(AND(AV69="",AV70=""),"",SUM(AV69)-SUM(AV70))</f>
        <v/>
      </c>
      <c r="AW68" s="26" t="str">
        <f>IF(AND(AW69="",AW70=""),"",SUM(AW69)-SUM(AW70))</f>
        <v/>
      </c>
      <c r="AX68" s="26" t="str">
        <f>IF(AND(AX69="",AX70=""),"",SUM(AX69)-SUM(AX70))</f>
        <v/>
      </c>
      <c r="AY68" s="26" t="str">
        <f>IF(AND(AY69="",AY70=""),"",SUM(AY69)-SUM(AY70))</f>
        <v/>
      </c>
      <c r="AZ68" s="26" t="str">
        <f>IF(AND(AZ69="",AZ70=""),"",SUM(AZ69)-SUM(AZ70))</f>
        <v/>
      </c>
      <c r="BA68" s="26" t="str">
        <f>IF(AND(BA69="",BA70=""),"",SUM(BA69)-SUM(BA70))</f>
        <v/>
      </c>
      <c r="BB68" s="26" t="str">
        <f>IF(AND(BB69="",BB70=""),"",SUM(BB69)-SUM(BB70))</f>
        <v/>
      </c>
      <c r="BC68" s="26" t="str">
        <f>IF(AND(BC69="",BC70=""),"",SUM(BC69)-SUM(BC70))</f>
        <v/>
      </c>
      <c r="BD68" s="26" t="str">
        <f>IF(AND(BD69="",BD70=""),"",SUM(BD69)-SUM(BD70))</f>
        <v/>
      </c>
      <c r="BE68" s="26" t="str">
        <f>IF(AND(BE69="",BE70=""),"",SUM(BE69)-SUM(BE70))</f>
        <v/>
      </c>
      <c r="BF68" s="26" t="str">
        <f>IF(AND(BF69="",BF70=""),"",SUM(BF69)-SUM(BF70))</f>
        <v/>
      </c>
      <c r="BG68" s="26" t="str">
        <f>IF(AND(BG69="",BG70=""),"",SUM(BG69)-SUM(BG70))</f>
        <v/>
      </c>
      <c r="BH68" s="26" t="str">
        <f>IF(AND(BH69="",BH70=""),"",SUM(BH69)-SUM(BH70))</f>
        <v/>
      </c>
      <c r="BI68" s="26" t="str">
        <f>IF(AND(BI69="",BI70=""),"",SUM(BI69)-SUM(BI70))</f>
        <v/>
      </c>
      <c r="BJ68" s="26" t="str">
        <f>IF(AND(BJ69="",BJ70=""),"",SUM(BJ69)-SUM(BJ70))</f>
        <v/>
      </c>
      <c r="BK68" s="26" t="str">
        <f>IF(AND(BK69="",BK70=""),"",SUM(BK69)-SUM(BK70))</f>
        <v/>
      </c>
      <c r="BL68" s="26" t="str">
        <f>IF(AND(BL69="",BL70=""),"",SUM(BL69)-SUM(BL70))</f>
        <v/>
      </c>
      <c r="BM68" s="26" t="str">
        <f>IF(AND(BM69="",BM70=""),"",SUM(BM69)-SUM(BM70))</f>
        <v/>
      </c>
      <c r="BN68" s="26" t="str">
        <f>IF(AND(BN69="",BN70=""),"",SUM(BN69)-SUM(BN70))</f>
        <v/>
      </c>
      <c r="BO68" s="26" t="str">
        <f>IF(AND(BO69="",BO70=""),"",SUM(BO69)-SUM(BO70))</f>
        <v/>
      </c>
      <c r="BP68" s="26" t="str">
        <f>IF(AND(BP69="",BP70=""),"",SUM(BP69)-SUM(BP70))</f>
        <v/>
      </c>
      <c r="BQ68" s="26" t="str">
        <f>IF(AND(BQ69="",BQ70=""),"",SUM(BQ69)-SUM(BQ70))</f>
        <v/>
      </c>
      <c r="BR68" s="26" t="str">
        <f>IF(AND(BR69="",BR70=""),"",SUM(BR69)-SUM(BR70))</f>
        <v/>
      </c>
      <c r="BS68" s="26" t="str">
        <f t="shared" si="131" ref="BS68:ED68">IF(AND(BS69="",BS70=""),"",SUM(BS69)-SUM(BS70))</f>
        <v/>
      </c>
      <c r="BT68" s="26" t="str">
        <f t="shared" si="131"/>
        <v/>
      </c>
      <c r="BU68" s="26" t="str">
        <f t="shared" si="131"/>
        <v/>
      </c>
      <c r="BV68" s="26" t="str">
        <f t="shared" si="131"/>
        <v/>
      </c>
      <c r="BW68" s="26" t="str">
        <f t="shared" si="131"/>
        <v/>
      </c>
      <c r="BX68" s="26" t="str">
        <f t="shared" si="131"/>
        <v/>
      </c>
      <c r="BY68" s="26" t="str">
        <f t="shared" si="131"/>
        <v/>
      </c>
      <c r="BZ68" s="26" t="str">
        <f t="shared" si="131"/>
        <v/>
      </c>
      <c r="CA68" s="26" t="str">
        <f t="shared" si="131"/>
        <v/>
      </c>
      <c r="CB68" s="26" t="str">
        <f t="shared" si="131"/>
        <v/>
      </c>
      <c r="CC68" s="26" t="str">
        <f t="shared" si="131"/>
        <v/>
      </c>
      <c r="CD68" s="26" t="str">
        <f t="shared" si="131"/>
        <v/>
      </c>
      <c r="CE68" s="26" t="str">
        <f t="shared" si="131"/>
        <v/>
      </c>
      <c r="CF68" s="26" t="str">
        <f t="shared" si="131"/>
        <v/>
      </c>
      <c r="CG68" s="26" t="str">
        <f t="shared" si="131"/>
        <v/>
      </c>
      <c r="CH68" s="26" t="str">
        <f t="shared" si="131"/>
        <v/>
      </c>
      <c r="CI68" s="26" t="str">
        <f t="shared" si="131"/>
        <v/>
      </c>
      <c r="CJ68" s="26" t="str">
        <f t="shared" si="131"/>
        <v/>
      </c>
      <c r="CK68" s="26" t="str">
        <f t="shared" si="131"/>
        <v/>
      </c>
      <c r="CL68" s="26" t="str">
        <f t="shared" si="131"/>
        <v/>
      </c>
      <c r="CM68" s="26" t="str">
        <f t="shared" si="131"/>
        <v/>
      </c>
      <c r="CN68" s="26" t="str">
        <f t="shared" si="131"/>
        <v/>
      </c>
      <c r="CO68" s="26" t="str">
        <f t="shared" si="131"/>
        <v/>
      </c>
      <c r="CP68" s="26" t="str">
        <f t="shared" si="131"/>
        <v/>
      </c>
      <c r="CQ68" s="26" t="str">
        <f t="shared" si="131"/>
        <v/>
      </c>
      <c r="CR68" s="26" t="str">
        <f t="shared" si="131"/>
        <v/>
      </c>
      <c r="CS68" s="26" t="str">
        <f t="shared" si="131"/>
        <v/>
      </c>
      <c r="CT68" s="26" t="str">
        <f t="shared" si="131"/>
        <v/>
      </c>
      <c r="CU68" s="26" t="str">
        <f t="shared" si="131"/>
        <v/>
      </c>
      <c r="CV68" s="26" t="str">
        <f t="shared" si="131"/>
        <v/>
      </c>
      <c r="CW68" s="26" t="str">
        <f t="shared" si="131"/>
        <v/>
      </c>
      <c r="CX68" s="26" t="str">
        <f t="shared" si="131"/>
        <v/>
      </c>
      <c r="CY68" s="26" t="str">
        <f t="shared" si="131"/>
        <v/>
      </c>
      <c r="CZ68" s="26" t="str">
        <f t="shared" si="131"/>
        <v/>
      </c>
      <c r="DA68" s="26" t="str">
        <f t="shared" si="131"/>
        <v/>
      </c>
      <c r="DB68" s="26" t="str">
        <f t="shared" si="131"/>
        <v/>
      </c>
      <c r="DC68" s="26" t="str">
        <f t="shared" si="131"/>
        <v/>
      </c>
      <c r="DD68" s="26" t="str">
        <f t="shared" si="131"/>
        <v/>
      </c>
      <c r="DE68" s="26" t="str">
        <f t="shared" si="131"/>
        <v/>
      </c>
      <c r="DF68" s="26" t="str">
        <f t="shared" si="131"/>
        <v/>
      </c>
      <c r="DG68" s="26" t="str">
        <f t="shared" si="131"/>
        <v/>
      </c>
      <c r="DH68" s="26" t="str">
        <f t="shared" si="131"/>
        <v/>
      </c>
      <c r="DI68" s="26" t="str">
        <f t="shared" si="131"/>
        <v/>
      </c>
      <c r="DJ68" s="26" t="str">
        <f t="shared" si="131"/>
        <v/>
      </c>
      <c r="DK68" s="26" t="str">
        <f t="shared" si="131"/>
        <v/>
      </c>
      <c r="DL68" s="26" t="str">
        <f t="shared" si="131"/>
        <v/>
      </c>
      <c r="DM68" s="26" t="str">
        <f t="shared" si="131"/>
        <v/>
      </c>
      <c r="DN68" s="26" t="str">
        <f t="shared" si="131"/>
        <v/>
      </c>
      <c r="DO68" s="26" t="str">
        <f t="shared" si="131"/>
        <v/>
      </c>
      <c r="DP68" s="26" t="str">
        <f t="shared" si="131"/>
        <v/>
      </c>
      <c r="DQ68" s="26" t="str">
        <f t="shared" si="131"/>
        <v/>
      </c>
      <c r="DR68" s="26" t="str">
        <f t="shared" si="131"/>
        <v/>
      </c>
      <c r="DS68" s="26" t="str">
        <f t="shared" si="131"/>
        <v/>
      </c>
      <c r="DT68" s="26" t="str">
        <f t="shared" si="131"/>
        <v/>
      </c>
      <c r="DU68" s="26" t="str">
        <f t="shared" si="131"/>
        <v/>
      </c>
      <c r="DV68" s="26" t="str">
        <f t="shared" si="131"/>
        <v/>
      </c>
      <c r="DW68" s="26" t="str">
        <f t="shared" si="131"/>
        <v/>
      </c>
      <c r="DX68" s="26" t="str">
        <f t="shared" si="131"/>
        <v/>
      </c>
      <c r="DY68" s="26" t="str">
        <f t="shared" si="131"/>
        <v/>
      </c>
      <c r="DZ68" s="26" t="str">
        <f t="shared" si="131"/>
        <v/>
      </c>
      <c r="EA68" s="26" t="str">
        <f t="shared" si="131"/>
        <v/>
      </c>
      <c r="EB68" s="26" t="str">
        <f t="shared" si="131"/>
        <v/>
      </c>
      <c r="EC68" s="26" t="str">
        <f t="shared" si="131"/>
        <v/>
      </c>
      <c r="ED68" s="26" t="str">
        <f t="shared" si="131"/>
        <v/>
      </c>
      <c r="EE68" s="26" t="str">
        <f t="shared" si="132" ref="EE68:FI68">IF(AND(EE69="",EE70=""),"",SUM(EE69)-SUM(EE70))</f>
        <v/>
      </c>
      <c r="EF68" s="26" t="str">
        <f t="shared" si="132"/>
        <v/>
      </c>
      <c r="EG68" s="26" t="str">
        <f t="shared" si="132"/>
        <v/>
      </c>
      <c r="EH68" s="26" t="str">
        <f t="shared" si="132"/>
        <v/>
      </c>
      <c r="EI68" s="26" t="str">
        <f t="shared" si="132"/>
        <v/>
      </c>
      <c r="EJ68" s="26" t="str">
        <f t="shared" si="132"/>
        <v/>
      </c>
      <c r="EK68" s="26" t="str">
        <f t="shared" si="132"/>
        <v/>
      </c>
      <c r="EL68" s="26" t="str">
        <f t="shared" si="132"/>
        <v/>
      </c>
      <c r="EM68" s="26" t="str">
        <f t="shared" si="132"/>
        <v/>
      </c>
      <c r="EN68" s="26" t="str">
        <f t="shared" si="132"/>
        <v/>
      </c>
      <c r="EO68" s="26" t="str">
        <f t="shared" si="132"/>
        <v/>
      </c>
      <c r="EP68" s="26" t="str">
        <f t="shared" si="132"/>
        <v/>
      </c>
      <c r="EQ68" s="26" t="str">
        <f t="shared" si="132"/>
        <v/>
      </c>
      <c r="ER68" s="26" t="str">
        <f t="shared" si="132"/>
        <v/>
      </c>
      <c r="ES68" s="26" t="str">
        <f t="shared" si="132"/>
        <v/>
      </c>
      <c r="ET68" s="26" t="str">
        <f t="shared" si="132"/>
        <v/>
      </c>
      <c r="EU68" s="26" t="str">
        <f t="shared" si="132"/>
        <v/>
      </c>
      <c r="EV68" s="26" t="str">
        <f t="shared" si="132"/>
        <v/>
      </c>
      <c r="EW68" s="26" t="str">
        <f t="shared" si="132"/>
        <v/>
      </c>
      <c r="EX68" s="26" t="str">
        <f t="shared" si="132"/>
        <v/>
      </c>
      <c r="EY68" s="26" t="str">
        <f t="shared" si="132"/>
        <v/>
      </c>
      <c r="EZ68" s="26" t="str">
        <f t="shared" si="132"/>
        <v/>
      </c>
      <c r="FA68" s="26" t="str">
        <f t="shared" si="132"/>
        <v/>
      </c>
      <c r="FB68" s="26" t="str">
        <f t="shared" si="132"/>
        <v/>
      </c>
      <c r="FC68" s="26" t="str">
        <f t="shared" si="132"/>
        <v/>
      </c>
      <c r="FD68" s="26" t="str">
        <f t="shared" si="132"/>
        <v/>
      </c>
      <c r="FE68" s="26" t="str">
        <f t="shared" si="132"/>
        <v/>
      </c>
      <c r="FF68" s="26" t="str">
        <f t="shared" si="132"/>
        <v/>
      </c>
      <c r="FG68" s="26" t="str">
        <f t="shared" si="132"/>
        <v/>
      </c>
      <c r="FH68" s="26" t="str">
        <f t="shared" si="132"/>
        <v/>
      </c>
      <c r="FI68" s="26" t="str">
        <f t="shared" si="132"/>
        <v/>
      </c>
    </row>
    <row r="69" spans="1:165" s="8" customFormat="1" ht="15" customHeight="1">
      <c r="A69" s="8" t="str">
        <f t="shared" si="5"/>
        <v>BXSTRSFR_BP6_XDC</v>
      </c>
      <c r="B69" s="12" t="s">
        <v>168</v>
      </c>
      <c r="C69" s="13" t="s">
        <v>169</v>
      </c>
      <c r="D69" s="13" t="s">
        <v>170</v>
      </c>
      <c r="E69" s="14" t="str">
        <f>"BXSTRSFR_BP6_"&amp;C3</f>
        <v>BXSTRSFR_BP6_XDC</v>
      </c>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165" s="8" customFormat="1" ht="15" customHeight="1">
      <c r="A70" s="8" t="str">
        <f t="shared" si="5"/>
        <v>BMSTRSFR_BP6_XDC</v>
      </c>
      <c r="B70" s="12" t="s">
        <v>171</v>
      </c>
      <c r="C70" s="13" t="s">
        <v>172</v>
      </c>
      <c r="D70" s="13" t="s">
        <v>173</v>
      </c>
      <c r="E70" s="14" t="str">
        <f>"BMSTRSFR_BP6_"&amp;C3</f>
        <v>BMSTRSFR_BP6_XDC</v>
      </c>
      <c r="F70" s="1">
        <v>5.2934460644207997</v>
      </c>
      <c r="G70" s="1">
        <v>4.4879447611595999</v>
      </c>
      <c r="H70" s="1">
        <v>4.8292777937247999</v>
      </c>
      <c r="I70" s="1">
        <v>6.2884619529004002</v>
      </c>
      <c r="J70" s="1">
        <v>20.8991305722056</v>
      </c>
      <c r="K70" s="1">
        <v>3.9753324102023999</v>
      </c>
      <c r="L70" s="1">
        <v>7.5580154859000004</v>
      </c>
      <c r="M70" s="1">
        <v>8.2731577332999802</v>
      </c>
      <c r="N70" s="1">
        <v>12.131840953099999</v>
      </c>
      <c r="O70" s="1">
        <v>31.938346582502401</v>
      </c>
      <c r="P70" s="1">
        <v>2.6572187559840001</v>
      </c>
      <c r="Q70" s="1">
        <v>10.603238516816401</v>
      </c>
      <c r="R70" s="1">
        <v>11.6413563850688</v>
      </c>
      <c r="S70" s="1">
        <v>21.443090108122799</v>
      </c>
      <c r="T70" s="1">
        <v>46.344903765991901</v>
      </c>
      <c r="U70" s="1">
        <v>9.0388061985623995</v>
      </c>
      <c r="V70" s="1">
        <v>7.4539332080824003</v>
      </c>
      <c r="W70" s="1">
        <v>11.1816417487476</v>
      </c>
      <c r="X70" s="1">
        <v>6.4841547137484001</v>
      </c>
      <c r="Y70" s="1">
        <v>34.158535869140799</v>
      </c>
      <c r="Z70" s="1">
        <v>5.5987901445722699</v>
      </c>
      <c r="AA70" s="1">
        <v>6.0532542948599897</v>
      </c>
      <c r="AB70" s="1">
        <v>6.6420872092480403</v>
      </c>
      <c r="AC70" s="1">
        <v>10.2399022389792</v>
      </c>
      <c r="AD70" s="1">
        <v>28.534033887659501</v>
      </c>
      <c r="AE70" s="1">
        <v>6.6606630832975497</v>
      </c>
      <c r="AF70" s="1">
        <v>5.9818973100016404</v>
      </c>
      <c r="AG70" s="1">
        <v>6.4879787936339701</v>
      </c>
      <c r="AH70" s="1">
        <v>5.8178664824592099</v>
      </c>
      <c r="AI70" s="1">
        <v>24.9484056693924</v>
      </c>
      <c r="AJ70" s="1">
        <v>3.01317989482125</v>
      </c>
      <c r="AK70" s="1">
        <v>11.4891063501671</v>
      </c>
      <c r="AL70" s="1">
        <v>8.1533210785535193</v>
      </c>
      <c r="AM70" s="1">
        <v>5.77237162822294</v>
      </c>
      <c r="AN70" s="1">
        <v>28.4279789517648</v>
      </c>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165" s="8" customFormat="1" ht="15" customHeight="1">
      <c r="A71" s="8" t="str">
        <f t="shared" si="5"/>
        <v>BSTRSO_BP6_XDC</v>
      </c>
      <c r="B71" s="12" t="s">
        <v>174</v>
      </c>
      <c r="C71" s="13" t="s">
        <v>175</v>
      </c>
      <c r="D71" s="13" t="s">
        <v>176</v>
      </c>
      <c r="E71" s="14" t="str">
        <f>"BSTRSO_BP6_"&amp;C3</f>
        <v>BSTRSO_BP6_XDC</v>
      </c>
      <c r="F71" s="26">
        <v>0.00187725</v>
      </c>
      <c r="G71" s="26">
        <v>0.00187725</v>
      </c>
      <c r="H71" s="26">
        <v>0.00187725</v>
      </c>
      <c r="I71" s="26">
        <v>0.00187725</v>
      </c>
      <c r="J71" s="26">
        <v>0.007509</v>
      </c>
      <c r="K71" s="26">
        <v>0.0018112499999999999</v>
      </c>
      <c r="L71" s="26">
        <v>0.0018112499999999999</v>
      </c>
      <c r="M71" s="26">
        <v>0.0018112499999999999</v>
      </c>
      <c r="N71" s="26">
        <v>0.0018112499999999999</v>
      </c>
      <c r="O71" s="26">
        <v>0.0072449999999999997</v>
      </c>
      <c r="P71" s="26">
        <v>0</v>
      </c>
      <c r="Q71" s="26">
        <v>0</v>
      </c>
      <c r="R71" s="26">
        <v>0</v>
      </c>
      <c r="S71" s="26">
        <v>0</v>
      </c>
      <c r="T71" s="26">
        <v>0</v>
      </c>
      <c r="U71" s="26">
        <v>0.011449050000000001</v>
      </c>
      <c r="V71" s="26">
        <v>0.011449050000000001</v>
      </c>
      <c r="W71" s="26">
        <v>0.011449050000000001</v>
      </c>
      <c r="X71" s="26">
        <v>0.011449050000000001</v>
      </c>
      <c r="Y71" s="26">
        <v>0.045796200000000002</v>
      </c>
      <c r="Z71" s="26">
        <v>0.00085247999999999997</v>
      </c>
      <c r="AA71" s="26">
        <v>0.00085247999999999997</v>
      </c>
      <c r="AB71" s="26">
        <v>0.00085247999999999997</v>
      </c>
      <c r="AC71" s="26">
        <v>0.00085247999999999997</v>
      </c>
      <c r="AD71" s="26">
        <v>0.0034099199999999999</v>
      </c>
      <c r="AE71" s="26">
        <v>0.00085247999999999997</v>
      </c>
      <c r="AF71" s="26">
        <v>0</v>
      </c>
      <c r="AG71" s="26">
        <v>0</v>
      </c>
      <c r="AH71" s="26">
        <v>0</v>
      </c>
      <c r="AI71" s="26">
        <v>0.00085247999999999997</v>
      </c>
      <c r="AJ71" s="26" t="str">
        <f>IF(AND(AJ72="",AJ73=""),"",SUM(AJ72)-SUM(AJ73))</f>
        <v/>
      </c>
      <c r="AK71" s="26" t="str">
        <f>IF(AND(AK72="",AK73=""),"",SUM(AK72)-SUM(AK73))</f>
        <v/>
      </c>
      <c r="AL71" s="26" t="str">
        <f>IF(AND(AL72="",AL73=""),"",SUM(AL72)-SUM(AL73))</f>
        <v/>
      </c>
      <c r="AM71" s="26" t="str">
        <f>IF(AND(AM72="",AM73=""),"",SUM(AM72)-SUM(AM73))</f>
        <v/>
      </c>
      <c r="AN71" s="26" t="str">
        <f>IF(AND(AN72="",AN73=""),"",SUM(AN72)-SUM(AN73))</f>
        <v/>
      </c>
      <c r="AO71" s="26" t="str">
        <f>IF(AND(AO72="",AO73=""),"",SUM(AO72)-SUM(AO73))</f>
        <v/>
      </c>
      <c r="AP71" s="26" t="str">
        <f>IF(AND(AP72="",AP73=""),"",SUM(AP72)-SUM(AP73))</f>
        <v/>
      </c>
      <c r="AQ71" s="26" t="str">
        <f>IF(AND(AQ72="",AQ73=""),"",SUM(AQ72)-SUM(AQ73))</f>
        <v/>
      </c>
      <c r="AR71" s="26" t="str">
        <f>IF(AND(AR72="",AR73=""),"",SUM(AR72)-SUM(AR73))</f>
        <v/>
      </c>
      <c r="AS71" s="26" t="str">
        <f>IF(AND(AS72="",AS73=""),"",SUM(AS72)-SUM(AS73))</f>
        <v/>
      </c>
      <c r="AT71" s="26" t="str">
        <f>IF(AND(AT72="",AT73=""),"",SUM(AT72)-SUM(AT73))</f>
        <v/>
      </c>
      <c r="AU71" s="26" t="str">
        <f>IF(AND(AU72="",AU73=""),"",SUM(AU72)-SUM(AU73))</f>
        <v/>
      </c>
      <c r="AV71" s="26" t="str">
        <f>IF(AND(AV72="",AV73=""),"",SUM(AV72)-SUM(AV73))</f>
        <v/>
      </c>
      <c r="AW71" s="26" t="str">
        <f>IF(AND(AW72="",AW73=""),"",SUM(AW72)-SUM(AW73))</f>
        <v/>
      </c>
      <c r="AX71" s="26" t="str">
        <f>IF(AND(AX72="",AX73=""),"",SUM(AX72)-SUM(AX73))</f>
        <v/>
      </c>
      <c r="AY71" s="26" t="str">
        <f>IF(AND(AY72="",AY73=""),"",SUM(AY72)-SUM(AY73))</f>
        <v/>
      </c>
      <c r="AZ71" s="26" t="str">
        <f>IF(AND(AZ72="",AZ73=""),"",SUM(AZ72)-SUM(AZ73))</f>
        <v/>
      </c>
      <c r="BA71" s="26" t="str">
        <f>IF(AND(BA72="",BA73=""),"",SUM(BA72)-SUM(BA73))</f>
        <v/>
      </c>
      <c r="BB71" s="26" t="str">
        <f>IF(AND(BB72="",BB73=""),"",SUM(BB72)-SUM(BB73))</f>
        <v/>
      </c>
      <c r="BC71" s="26" t="str">
        <f>IF(AND(BC72="",BC73=""),"",SUM(BC72)-SUM(BC73))</f>
        <v/>
      </c>
      <c r="BD71" s="26" t="str">
        <f>IF(AND(BD72="",BD73=""),"",SUM(BD72)-SUM(BD73))</f>
        <v/>
      </c>
      <c r="BE71" s="26" t="str">
        <f>IF(AND(BE72="",BE73=""),"",SUM(BE72)-SUM(BE73))</f>
        <v/>
      </c>
      <c r="BF71" s="26" t="str">
        <f>IF(AND(BF72="",BF73=""),"",SUM(BF72)-SUM(BF73))</f>
        <v/>
      </c>
      <c r="BG71" s="26" t="str">
        <f>IF(AND(BG72="",BG73=""),"",SUM(BG72)-SUM(BG73))</f>
        <v/>
      </c>
      <c r="BH71" s="26" t="str">
        <f>IF(AND(BH72="",BH73=""),"",SUM(BH72)-SUM(BH73))</f>
        <v/>
      </c>
      <c r="BI71" s="26" t="str">
        <f>IF(AND(BI72="",BI73=""),"",SUM(BI72)-SUM(BI73))</f>
        <v/>
      </c>
      <c r="BJ71" s="26" t="str">
        <f>IF(AND(BJ72="",BJ73=""),"",SUM(BJ72)-SUM(BJ73))</f>
        <v/>
      </c>
      <c r="BK71" s="26" t="str">
        <f>IF(AND(BK72="",BK73=""),"",SUM(BK72)-SUM(BK73))</f>
        <v/>
      </c>
      <c r="BL71" s="26" t="str">
        <f>IF(AND(BL72="",BL73=""),"",SUM(BL72)-SUM(BL73))</f>
        <v/>
      </c>
      <c r="BM71" s="26" t="str">
        <f>IF(AND(BM72="",BM73=""),"",SUM(BM72)-SUM(BM73))</f>
        <v/>
      </c>
      <c r="BN71" s="26" t="str">
        <f>IF(AND(BN72="",BN73=""),"",SUM(BN72)-SUM(BN73))</f>
        <v/>
      </c>
      <c r="BO71" s="26" t="str">
        <f>IF(AND(BO72="",BO73=""),"",SUM(BO72)-SUM(BO73))</f>
        <v/>
      </c>
      <c r="BP71" s="26" t="str">
        <f>IF(AND(BP72="",BP73=""),"",SUM(BP72)-SUM(BP73))</f>
        <v/>
      </c>
      <c r="BQ71" s="26" t="str">
        <f>IF(AND(BQ72="",BQ73=""),"",SUM(BQ72)-SUM(BQ73))</f>
        <v/>
      </c>
      <c r="BR71" s="26" t="str">
        <f>IF(AND(BR72="",BR73=""),"",SUM(BR72)-SUM(BR73))</f>
        <v/>
      </c>
      <c r="BS71" s="26" t="str">
        <f t="shared" si="133" ref="BS71:ED71">IF(AND(BS72="",BS73=""),"",SUM(BS72)-SUM(BS73))</f>
        <v/>
      </c>
      <c r="BT71" s="26" t="str">
        <f t="shared" si="133"/>
        <v/>
      </c>
      <c r="BU71" s="26" t="str">
        <f t="shared" si="133"/>
        <v/>
      </c>
      <c r="BV71" s="26" t="str">
        <f t="shared" si="133"/>
        <v/>
      </c>
      <c r="BW71" s="26" t="str">
        <f t="shared" si="133"/>
        <v/>
      </c>
      <c r="BX71" s="26" t="str">
        <f t="shared" si="133"/>
        <v/>
      </c>
      <c r="BY71" s="26" t="str">
        <f t="shared" si="133"/>
        <v/>
      </c>
      <c r="BZ71" s="26" t="str">
        <f t="shared" si="133"/>
        <v/>
      </c>
      <c r="CA71" s="26" t="str">
        <f t="shared" si="133"/>
        <v/>
      </c>
      <c r="CB71" s="26" t="str">
        <f t="shared" si="133"/>
        <v/>
      </c>
      <c r="CC71" s="26" t="str">
        <f t="shared" si="133"/>
        <v/>
      </c>
      <c r="CD71" s="26" t="str">
        <f t="shared" si="133"/>
        <v/>
      </c>
      <c r="CE71" s="26" t="str">
        <f t="shared" si="133"/>
        <v/>
      </c>
      <c r="CF71" s="26" t="str">
        <f t="shared" si="133"/>
        <v/>
      </c>
      <c r="CG71" s="26" t="str">
        <f t="shared" si="133"/>
        <v/>
      </c>
      <c r="CH71" s="26" t="str">
        <f t="shared" si="133"/>
        <v/>
      </c>
      <c r="CI71" s="26" t="str">
        <f t="shared" si="133"/>
        <v/>
      </c>
      <c r="CJ71" s="26" t="str">
        <f t="shared" si="133"/>
        <v/>
      </c>
      <c r="CK71" s="26" t="str">
        <f t="shared" si="133"/>
        <v/>
      </c>
      <c r="CL71" s="26" t="str">
        <f t="shared" si="133"/>
        <v/>
      </c>
      <c r="CM71" s="26" t="str">
        <f t="shared" si="133"/>
        <v/>
      </c>
      <c r="CN71" s="26" t="str">
        <f t="shared" si="133"/>
        <v/>
      </c>
      <c r="CO71" s="26" t="str">
        <f t="shared" si="133"/>
        <v/>
      </c>
      <c r="CP71" s="26" t="str">
        <f t="shared" si="133"/>
        <v/>
      </c>
      <c r="CQ71" s="26" t="str">
        <f t="shared" si="133"/>
        <v/>
      </c>
      <c r="CR71" s="26" t="str">
        <f t="shared" si="133"/>
        <v/>
      </c>
      <c r="CS71" s="26" t="str">
        <f t="shared" si="133"/>
        <v/>
      </c>
      <c r="CT71" s="26" t="str">
        <f t="shared" si="133"/>
        <v/>
      </c>
      <c r="CU71" s="26" t="str">
        <f t="shared" si="133"/>
        <v/>
      </c>
      <c r="CV71" s="26" t="str">
        <f t="shared" si="133"/>
        <v/>
      </c>
      <c r="CW71" s="26" t="str">
        <f t="shared" si="133"/>
        <v/>
      </c>
      <c r="CX71" s="26" t="str">
        <f t="shared" si="133"/>
        <v/>
      </c>
      <c r="CY71" s="26" t="str">
        <f t="shared" si="133"/>
        <v/>
      </c>
      <c r="CZ71" s="26" t="str">
        <f t="shared" si="133"/>
        <v/>
      </c>
      <c r="DA71" s="26" t="str">
        <f t="shared" si="133"/>
        <v/>
      </c>
      <c r="DB71" s="26" t="str">
        <f t="shared" si="133"/>
        <v/>
      </c>
      <c r="DC71" s="26" t="str">
        <f t="shared" si="133"/>
        <v/>
      </c>
      <c r="DD71" s="26" t="str">
        <f t="shared" si="133"/>
        <v/>
      </c>
      <c r="DE71" s="26" t="str">
        <f t="shared" si="133"/>
        <v/>
      </c>
      <c r="DF71" s="26" t="str">
        <f t="shared" si="133"/>
        <v/>
      </c>
      <c r="DG71" s="26" t="str">
        <f t="shared" si="133"/>
        <v/>
      </c>
      <c r="DH71" s="26" t="str">
        <f t="shared" si="133"/>
        <v/>
      </c>
      <c r="DI71" s="26" t="str">
        <f t="shared" si="133"/>
        <v/>
      </c>
      <c r="DJ71" s="26" t="str">
        <f t="shared" si="133"/>
        <v/>
      </c>
      <c r="DK71" s="26" t="str">
        <f t="shared" si="133"/>
        <v/>
      </c>
      <c r="DL71" s="26" t="str">
        <f t="shared" si="133"/>
        <v/>
      </c>
      <c r="DM71" s="26" t="str">
        <f t="shared" si="133"/>
        <v/>
      </c>
      <c r="DN71" s="26" t="str">
        <f t="shared" si="133"/>
        <v/>
      </c>
      <c r="DO71" s="26" t="str">
        <f t="shared" si="133"/>
        <v/>
      </c>
      <c r="DP71" s="26" t="str">
        <f t="shared" si="133"/>
        <v/>
      </c>
      <c r="DQ71" s="26" t="str">
        <f t="shared" si="133"/>
        <v/>
      </c>
      <c r="DR71" s="26" t="str">
        <f t="shared" si="133"/>
        <v/>
      </c>
      <c r="DS71" s="26" t="str">
        <f t="shared" si="133"/>
        <v/>
      </c>
      <c r="DT71" s="26" t="str">
        <f t="shared" si="133"/>
        <v/>
      </c>
      <c r="DU71" s="26" t="str">
        <f t="shared" si="133"/>
        <v/>
      </c>
      <c r="DV71" s="26" t="str">
        <f t="shared" si="133"/>
        <v/>
      </c>
      <c r="DW71" s="26" t="str">
        <f t="shared" si="133"/>
        <v/>
      </c>
      <c r="DX71" s="26" t="str">
        <f t="shared" si="133"/>
        <v/>
      </c>
      <c r="DY71" s="26" t="str">
        <f t="shared" si="133"/>
        <v/>
      </c>
      <c r="DZ71" s="26" t="str">
        <f t="shared" si="133"/>
        <v/>
      </c>
      <c r="EA71" s="26" t="str">
        <f t="shared" si="133"/>
        <v/>
      </c>
      <c r="EB71" s="26" t="str">
        <f t="shared" si="133"/>
        <v/>
      </c>
      <c r="EC71" s="26" t="str">
        <f t="shared" si="133"/>
        <v/>
      </c>
      <c r="ED71" s="26" t="str">
        <f t="shared" si="133"/>
        <v/>
      </c>
      <c r="EE71" s="26" t="str">
        <f t="shared" si="134" ref="EE71:FI71">IF(AND(EE72="",EE73=""),"",SUM(EE72)-SUM(EE73))</f>
        <v/>
      </c>
      <c r="EF71" s="26" t="str">
        <f t="shared" si="134"/>
        <v/>
      </c>
      <c r="EG71" s="26" t="str">
        <f t="shared" si="134"/>
        <v/>
      </c>
      <c r="EH71" s="26" t="str">
        <f t="shared" si="134"/>
        <v/>
      </c>
      <c r="EI71" s="26" t="str">
        <f t="shared" si="134"/>
        <v/>
      </c>
      <c r="EJ71" s="26" t="str">
        <f t="shared" si="134"/>
        <v/>
      </c>
      <c r="EK71" s="26" t="str">
        <f t="shared" si="134"/>
        <v/>
      </c>
      <c r="EL71" s="26" t="str">
        <f t="shared" si="134"/>
        <v/>
      </c>
      <c r="EM71" s="26" t="str">
        <f t="shared" si="134"/>
        <v/>
      </c>
      <c r="EN71" s="26" t="str">
        <f t="shared" si="134"/>
        <v/>
      </c>
      <c r="EO71" s="26" t="str">
        <f t="shared" si="134"/>
        <v/>
      </c>
      <c r="EP71" s="26" t="str">
        <f t="shared" si="134"/>
        <v/>
      </c>
      <c r="EQ71" s="26" t="str">
        <f t="shared" si="134"/>
        <v/>
      </c>
      <c r="ER71" s="26" t="str">
        <f t="shared" si="134"/>
        <v/>
      </c>
      <c r="ES71" s="26" t="str">
        <f t="shared" si="134"/>
        <v/>
      </c>
      <c r="ET71" s="26" t="str">
        <f t="shared" si="134"/>
        <v/>
      </c>
      <c r="EU71" s="26" t="str">
        <f t="shared" si="134"/>
        <v/>
      </c>
      <c r="EV71" s="26" t="str">
        <f t="shared" si="134"/>
        <v/>
      </c>
      <c r="EW71" s="26" t="str">
        <f t="shared" si="134"/>
        <v/>
      </c>
      <c r="EX71" s="26" t="str">
        <f t="shared" si="134"/>
        <v/>
      </c>
      <c r="EY71" s="26" t="str">
        <f t="shared" si="134"/>
        <v/>
      </c>
      <c r="EZ71" s="26" t="str">
        <f t="shared" si="134"/>
        <v/>
      </c>
      <c r="FA71" s="26" t="str">
        <f t="shared" si="134"/>
        <v/>
      </c>
      <c r="FB71" s="26" t="str">
        <f t="shared" si="134"/>
        <v/>
      </c>
      <c r="FC71" s="26" t="str">
        <f t="shared" si="134"/>
        <v/>
      </c>
      <c r="FD71" s="26" t="str">
        <f t="shared" si="134"/>
        <v/>
      </c>
      <c r="FE71" s="26" t="str">
        <f t="shared" si="134"/>
        <v/>
      </c>
      <c r="FF71" s="26" t="str">
        <f t="shared" si="134"/>
        <v/>
      </c>
      <c r="FG71" s="26" t="str">
        <f t="shared" si="134"/>
        <v/>
      </c>
      <c r="FH71" s="26" t="str">
        <f t="shared" si="134"/>
        <v/>
      </c>
      <c r="FI71" s="26" t="str">
        <f t="shared" si="134"/>
        <v/>
      </c>
    </row>
    <row r="72" spans="1:165" s="8" customFormat="1" ht="15" customHeight="1">
      <c r="A72" s="8" t="str">
        <f t="shared" si="5"/>
        <v>BXSTRSO_BP6_XDC</v>
      </c>
      <c r="B72" s="12" t="s">
        <v>168</v>
      </c>
      <c r="C72" s="13" t="s">
        <v>177</v>
      </c>
      <c r="D72" s="13" t="s">
        <v>178</v>
      </c>
      <c r="E72" s="14" t="str">
        <f>"BXSTRSO_BP6_"&amp;C3</f>
        <v>BXSTRSO_BP6_XDC</v>
      </c>
      <c r="F72" s="1">
        <v>0.00187725</v>
      </c>
      <c r="G72" s="1">
        <v>0.00187725</v>
      </c>
      <c r="H72" s="1">
        <v>0.00187725</v>
      </c>
      <c r="I72" s="1">
        <v>0.00187725</v>
      </c>
      <c r="J72" s="1">
        <v>0.007509</v>
      </c>
      <c r="K72" s="1">
        <v>0.0018112499999999999</v>
      </c>
      <c r="L72" s="1">
        <v>0.0018112499999999999</v>
      </c>
      <c r="M72" s="1">
        <v>0.0018112499999999999</v>
      </c>
      <c r="N72" s="1">
        <v>0.0018112499999999999</v>
      </c>
      <c r="O72" s="1">
        <v>0.0072449999999999997</v>
      </c>
      <c r="P72" s="1">
        <v>0</v>
      </c>
      <c r="Q72" s="1">
        <v>0</v>
      </c>
      <c r="R72" s="1">
        <v>0</v>
      </c>
      <c r="S72" s="1">
        <v>0</v>
      </c>
      <c r="T72" s="1">
        <v>0</v>
      </c>
      <c r="U72" s="1">
        <v>0.011449050000000001</v>
      </c>
      <c r="V72" s="1">
        <v>0.011449050000000001</v>
      </c>
      <c r="W72" s="1">
        <v>0.011449050000000001</v>
      </c>
      <c r="X72" s="1">
        <v>0.011449050000000001</v>
      </c>
      <c r="Y72" s="1">
        <v>0.045796200000000002</v>
      </c>
      <c r="Z72" s="1">
        <v>0.00085247999999999997</v>
      </c>
      <c r="AA72" s="1">
        <v>0.00085247999999999997</v>
      </c>
      <c r="AB72" s="1">
        <v>0.00085247999999999997</v>
      </c>
      <c r="AC72" s="1">
        <v>0.00085247999999999997</v>
      </c>
      <c r="AD72" s="1">
        <v>0.0034099199999999999</v>
      </c>
      <c r="AE72" s="1">
        <v>0.00085247999999999997</v>
      </c>
      <c r="AF72" s="1">
        <v>0</v>
      </c>
      <c r="AG72" s="1">
        <v>0</v>
      </c>
      <c r="AH72" s="1">
        <v>0</v>
      </c>
      <c r="AI72" s="1">
        <v>0.00085247999999999997</v>
      </c>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165" s="8" customFormat="1" ht="15" customHeight="1">
      <c r="A73" s="8" t="str">
        <f t="shared" si="5"/>
        <v>BMSTRSO_BP6_XDC</v>
      </c>
      <c r="B73" s="12" t="s">
        <v>171</v>
      </c>
      <c r="C73" s="13" t="s">
        <v>179</v>
      </c>
      <c r="D73" s="13" t="s">
        <v>180</v>
      </c>
      <c r="E73" s="14" t="str">
        <f>"BMSTRSO_BP6_"&amp;C3</f>
        <v>BMSTRSO_BP6_XDC</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165" s="8" customFormat="1" ht="15" customHeight="1">
      <c r="A74" s="8" t="str">
        <f t="shared" si="135" ref="A74:A137">E74</f>
        <v>BSTRA_BP6_XDC</v>
      </c>
      <c r="B74" s="12" t="s">
        <v>181</v>
      </c>
      <c r="C74" s="13" t="s">
        <v>182</v>
      </c>
      <c r="D74" s="13" t="s">
        <v>183</v>
      </c>
      <c r="E74" s="14" t="str">
        <f>"BSTRA_BP6_"&amp;C3</f>
        <v>BSTRA_BP6_XDC</v>
      </c>
      <c r="F74" s="26">
        <v>-1.8118746718750001</v>
      </c>
      <c r="G74" s="26">
        <v>-1.8118746718750001</v>
      </c>
      <c r="H74" s="26">
        <v>-1.8118746718750001</v>
      </c>
      <c r="I74" s="26">
        <v>-1.8118746718750001</v>
      </c>
      <c r="J74" s="26">
        <v>-7.2474986875000003</v>
      </c>
      <c r="K74" s="26">
        <v>-2.1446142657812501</v>
      </c>
      <c r="L74" s="26">
        <v>-2.1446142657812501</v>
      </c>
      <c r="M74" s="26">
        <v>-2.1446142657812501</v>
      </c>
      <c r="N74" s="26">
        <v>-2.1446142657812501</v>
      </c>
      <c r="O74" s="26">
        <v>-8.5784570631250006</v>
      </c>
      <c r="P74" s="26">
        <v>-1.8570511532812499</v>
      </c>
      <c r="Q74" s="26">
        <v>-1.8570511532812499</v>
      </c>
      <c r="R74" s="26">
        <v>-1.8570511532812499</v>
      </c>
      <c r="S74" s="26">
        <v>-1.8570511532812499</v>
      </c>
      <c r="T74" s="26">
        <v>-7.4282046131249997</v>
      </c>
      <c r="U74" s="26">
        <v>-3.09102494390625</v>
      </c>
      <c r="V74" s="26">
        <v>-3.09102494390625</v>
      </c>
      <c r="W74" s="26">
        <v>-3.09102494390625</v>
      </c>
      <c r="X74" s="26">
        <v>-3.09102494390625</v>
      </c>
      <c r="Y74" s="26">
        <v>-12.364099775625</v>
      </c>
      <c r="Z74" s="26">
        <v>-2.7026635041504701</v>
      </c>
      <c r="AA74" s="26">
        <v>-2.7026635041504701</v>
      </c>
      <c r="AB74" s="26">
        <v>-2.7026635041504701</v>
      </c>
      <c r="AC74" s="26">
        <v>-2.7026635041504701</v>
      </c>
      <c r="AD74" s="26">
        <v>-10.8106540166019</v>
      </c>
      <c r="AE74" s="26">
        <v>-2.5279823454459902</v>
      </c>
      <c r="AF74" s="26">
        <v>-2.5279823454459902</v>
      </c>
      <c r="AG74" s="26">
        <v>-2.5279823454459902</v>
      </c>
      <c r="AH74" s="26">
        <v>-2.5279823454459902</v>
      </c>
      <c r="AI74" s="26">
        <v>-10.111929381784</v>
      </c>
      <c r="AJ74" s="26">
        <v>-2.7448913745009</v>
      </c>
      <c r="AK74" s="26">
        <v>-2.7448913745009</v>
      </c>
      <c r="AL74" s="26">
        <v>-2.7448913745009</v>
      </c>
      <c r="AM74" s="26">
        <v>-2.7448913745009</v>
      </c>
      <c r="AN74" s="26">
        <v>-10.9795654980036</v>
      </c>
      <c r="AO74" s="26" t="str">
        <f>IF(AND(AO75="",AO76=""),"",SUM(AO75)-SUM(AO76))</f>
        <v/>
      </c>
      <c r="AP74" s="26" t="str">
        <f>IF(AND(AP75="",AP76=""),"",SUM(AP75)-SUM(AP76))</f>
        <v/>
      </c>
      <c r="AQ74" s="26" t="str">
        <f>IF(AND(AQ75="",AQ76=""),"",SUM(AQ75)-SUM(AQ76))</f>
        <v/>
      </c>
      <c r="AR74" s="26" t="str">
        <f>IF(AND(AR75="",AR76=""),"",SUM(AR75)-SUM(AR76))</f>
        <v/>
      </c>
      <c r="AS74" s="26" t="str">
        <f>IF(AND(AS75="",AS76=""),"",SUM(AS75)-SUM(AS76))</f>
        <v/>
      </c>
      <c r="AT74" s="26" t="str">
        <f>IF(AND(AT75="",AT76=""),"",SUM(AT75)-SUM(AT76))</f>
        <v/>
      </c>
      <c r="AU74" s="26" t="str">
        <f>IF(AND(AU75="",AU76=""),"",SUM(AU75)-SUM(AU76))</f>
        <v/>
      </c>
      <c r="AV74" s="26" t="str">
        <f>IF(AND(AV75="",AV76=""),"",SUM(AV75)-SUM(AV76))</f>
        <v/>
      </c>
      <c r="AW74" s="26" t="str">
        <f>IF(AND(AW75="",AW76=""),"",SUM(AW75)-SUM(AW76))</f>
        <v/>
      </c>
      <c r="AX74" s="26" t="str">
        <f>IF(AND(AX75="",AX76=""),"",SUM(AX75)-SUM(AX76))</f>
        <v/>
      </c>
      <c r="AY74" s="26" t="str">
        <f>IF(AND(AY75="",AY76=""),"",SUM(AY75)-SUM(AY76))</f>
        <v/>
      </c>
      <c r="AZ74" s="26" t="str">
        <f>IF(AND(AZ75="",AZ76=""),"",SUM(AZ75)-SUM(AZ76))</f>
        <v/>
      </c>
      <c r="BA74" s="26" t="str">
        <f>IF(AND(BA75="",BA76=""),"",SUM(BA75)-SUM(BA76))</f>
        <v/>
      </c>
      <c r="BB74" s="26" t="str">
        <f>IF(AND(BB75="",BB76=""),"",SUM(BB75)-SUM(BB76))</f>
        <v/>
      </c>
      <c r="BC74" s="26" t="str">
        <f>IF(AND(BC75="",BC76=""),"",SUM(BC75)-SUM(BC76))</f>
        <v/>
      </c>
      <c r="BD74" s="26" t="str">
        <f>IF(AND(BD75="",BD76=""),"",SUM(BD75)-SUM(BD76))</f>
        <v/>
      </c>
      <c r="BE74" s="26" t="str">
        <f>IF(AND(BE75="",BE76=""),"",SUM(BE75)-SUM(BE76))</f>
        <v/>
      </c>
      <c r="BF74" s="26" t="str">
        <f>IF(AND(BF75="",BF76=""),"",SUM(BF75)-SUM(BF76))</f>
        <v/>
      </c>
      <c r="BG74" s="26" t="str">
        <f>IF(AND(BG75="",BG76=""),"",SUM(BG75)-SUM(BG76))</f>
        <v/>
      </c>
      <c r="BH74" s="26" t="str">
        <f>IF(AND(BH75="",BH76=""),"",SUM(BH75)-SUM(BH76))</f>
        <v/>
      </c>
      <c r="BI74" s="26" t="str">
        <f>IF(AND(BI75="",BI76=""),"",SUM(BI75)-SUM(BI76))</f>
        <v/>
      </c>
      <c r="BJ74" s="26" t="str">
        <f>IF(AND(BJ75="",BJ76=""),"",SUM(BJ75)-SUM(BJ76))</f>
        <v/>
      </c>
      <c r="BK74" s="26" t="str">
        <f>IF(AND(BK75="",BK76=""),"",SUM(BK75)-SUM(BK76))</f>
        <v/>
      </c>
      <c r="BL74" s="26" t="str">
        <f>IF(AND(BL75="",BL76=""),"",SUM(BL75)-SUM(BL76))</f>
        <v/>
      </c>
      <c r="BM74" s="26" t="str">
        <f>IF(AND(BM75="",BM76=""),"",SUM(BM75)-SUM(BM76))</f>
        <v/>
      </c>
      <c r="BN74" s="26" t="str">
        <f>IF(AND(BN75="",BN76=""),"",SUM(BN75)-SUM(BN76))</f>
        <v/>
      </c>
      <c r="BO74" s="26" t="str">
        <f>IF(AND(BO75="",BO76=""),"",SUM(BO75)-SUM(BO76))</f>
        <v/>
      </c>
      <c r="BP74" s="26" t="str">
        <f>IF(AND(BP75="",BP76=""),"",SUM(BP75)-SUM(BP76))</f>
        <v/>
      </c>
      <c r="BQ74" s="26" t="str">
        <f>IF(AND(BQ75="",BQ76=""),"",SUM(BQ75)-SUM(BQ76))</f>
        <v/>
      </c>
      <c r="BR74" s="26" t="str">
        <f>IF(AND(BR75="",BR76=""),"",SUM(BR75)-SUM(BR76))</f>
        <v/>
      </c>
      <c r="BS74" s="26" t="str">
        <f t="shared" si="136" ref="BS74:ED74">IF(AND(BS75="",BS76=""),"",SUM(BS75)-SUM(BS76))</f>
        <v/>
      </c>
      <c r="BT74" s="26" t="str">
        <f t="shared" si="136"/>
        <v/>
      </c>
      <c r="BU74" s="26" t="str">
        <f t="shared" si="136"/>
        <v/>
      </c>
      <c r="BV74" s="26" t="str">
        <f t="shared" si="136"/>
        <v/>
      </c>
      <c r="BW74" s="26" t="str">
        <f t="shared" si="136"/>
        <v/>
      </c>
      <c r="BX74" s="26" t="str">
        <f t="shared" si="136"/>
        <v/>
      </c>
      <c r="BY74" s="26" t="str">
        <f t="shared" si="136"/>
        <v/>
      </c>
      <c r="BZ74" s="26" t="str">
        <f t="shared" si="136"/>
        <v/>
      </c>
      <c r="CA74" s="26" t="str">
        <f t="shared" si="136"/>
        <v/>
      </c>
      <c r="CB74" s="26" t="str">
        <f t="shared" si="136"/>
        <v/>
      </c>
      <c r="CC74" s="26" t="str">
        <f t="shared" si="136"/>
        <v/>
      </c>
      <c r="CD74" s="26" t="str">
        <f t="shared" si="136"/>
        <v/>
      </c>
      <c r="CE74" s="26" t="str">
        <f t="shared" si="136"/>
        <v/>
      </c>
      <c r="CF74" s="26" t="str">
        <f t="shared" si="136"/>
        <v/>
      </c>
      <c r="CG74" s="26" t="str">
        <f t="shared" si="136"/>
        <v/>
      </c>
      <c r="CH74" s="26" t="str">
        <f t="shared" si="136"/>
        <v/>
      </c>
      <c r="CI74" s="26" t="str">
        <f t="shared" si="136"/>
        <v/>
      </c>
      <c r="CJ74" s="26" t="str">
        <f t="shared" si="136"/>
        <v/>
      </c>
      <c r="CK74" s="26" t="str">
        <f t="shared" si="136"/>
        <v/>
      </c>
      <c r="CL74" s="26" t="str">
        <f t="shared" si="136"/>
        <v/>
      </c>
      <c r="CM74" s="26" t="str">
        <f t="shared" si="136"/>
        <v/>
      </c>
      <c r="CN74" s="26" t="str">
        <f t="shared" si="136"/>
        <v/>
      </c>
      <c r="CO74" s="26" t="str">
        <f t="shared" si="136"/>
        <v/>
      </c>
      <c r="CP74" s="26" t="str">
        <f t="shared" si="136"/>
        <v/>
      </c>
      <c r="CQ74" s="26" t="str">
        <f t="shared" si="136"/>
        <v/>
      </c>
      <c r="CR74" s="26" t="str">
        <f t="shared" si="136"/>
        <v/>
      </c>
      <c r="CS74" s="26" t="str">
        <f t="shared" si="136"/>
        <v/>
      </c>
      <c r="CT74" s="26" t="str">
        <f t="shared" si="136"/>
        <v/>
      </c>
      <c r="CU74" s="26" t="str">
        <f t="shared" si="136"/>
        <v/>
      </c>
      <c r="CV74" s="26" t="str">
        <f t="shared" si="136"/>
        <v/>
      </c>
      <c r="CW74" s="26" t="str">
        <f t="shared" si="136"/>
        <v/>
      </c>
      <c r="CX74" s="26" t="str">
        <f t="shared" si="136"/>
        <v/>
      </c>
      <c r="CY74" s="26" t="str">
        <f t="shared" si="136"/>
        <v/>
      </c>
      <c r="CZ74" s="26" t="str">
        <f t="shared" si="136"/>
        <v/>
      </c>
      <c r="DA74" s="26" t="str">
        <f t="shared" si="136"/>
        <v/>
      </c>
      <c r="DB74" s="26" t="str">
        <f t="shared" si="136"/>
        <v/>
      </c>
      <c r="DC74" s="26" t="str">
        <f t="shared" si="136"/>
        <v/>
      </c>
      <c r="DD74" s="26" t="str">
        <f t="shared" si="136"/>
        <v/>
      </c>
      <c r="DE74" s="26" t="str">
        <f t="shared" si="136"/>
        <v/>
      </c>
      <c r="DF74" s="26" t="str">
        <f t="shared" si="136"/>
        <v/>
      </c>
      <c r="DG74" s="26" t="str">
        <f t="shared" si="136"/>
        <v/>
      </c>
      <c r="DH74" s="26" t="str">
        <f t="shared" si="136"/>
        <v/>
      </c>
      <c r="DI74" s="26" t="str">
        <f t="shared" si="136"/>
        <v/>
      </c>
      <c r="DJ74" s="26" t="str">
        <f t="shared" si="136"/>
        <v/>
      </c>
      <c r="DK74" s="26" t="str">
        <f t="shared" si="136"/>
        <v/>
      </c>
      <c r="DL74" s="26" t="str">
        <f t="shared" si="136"/>
        <v/>
      </c>
      <c r="DM74" s="26" t="str">
        <f t="shared" si="136"/>
        <v/>
      </c>
      <c r="DN74" s="26" t="str">
        <f t="shared" si="136"/>
        <v/>
      </c>
      <c r="DO74" s="26" t="str">
        <f t="shared" si="136"/>
        <v/>
      </c>
      <c r="DP74" s="26" t="str">
        <f t="shared" si="136"/>
        <v/>
      </c>
      <c r="DQ74" s="26" t="str">
        <f t="shared" si="136"/>
        <v/>
      </c>
      <c r="DR74" s="26" t="str">
        <f t="shared" si="136"/>
        <v/>
      </c>
      <c r="DS74" s="26" t="str">
        <f t="shared" si="136"/>
        <v/>
      </c>
      <c r="DT74" s="26" t="str">
        <f t="shared" si="136"/>
        <v/>
      </c>
      <c r="DU74" s="26" t="str">
        <f t="shared" si="136"/>
        <v/>
      </c>
      <c r="DV74" s="26" t="str">
        <f t="shared" si="136"/>
        <v/>
      </c>
      <c r="DW74" s="26" t="str">
        <f t="shared" si="136"/>
        <v/>
      </c>
      <c r="DX74" s="26" t="str">
        <f t="shared" si="136"/>
        <v/>
      </c>
      <c r="DY74" s="26" t="str">
        <f t="shared" si="136"/>
        <v/>
      </c>
      <c r="DZ74" s="26" t="str">
        <f t="shared" si="136"/>
        <v/>
      </c>
      <c r="EA74" s="26" t="str">
        <f t="shared" si="136"/>
        <v/>
      </c>
      <c r="EB74" s="26" t="str">
        <f t="shared" si="136"/>
        <v/>
      </c>
      <c r="EC74" s="26" t="str">
        <f t="shared" si="136"/>
        <v/>
      </c>
      <c r="ED74" s="26" t="str">
        <f t="shared" si="136"/>
        <v/>
      </c>
      <c r="EE74" s="26" t="str">
        <f t="shared" si="137" ref="EE74:FI74">IF(AND(EE75="",EE76=""),"",SUM(EE75)-SUM(EE76))</f>
        <v/>
      </c>
      <c r="EF74" s="26" t="str">
        <f t="shared" si="137"/>
        <v/>
      </c>
      <c r="EG74" s="26" t="str">
        <f t="shared" si="137"/>
        <v/>
      </c>
      <c r="EH74" s="26" t="str">
        <f t="shared" si="137"/>
        <v/>
      </c>
      <c r="EI74" s="26" t="str">
        <f t="shared" si="137"/>
        <v/>
      </c>
      <c r="EJ74" s="26" t="str">
        <f t="shared" si="137"/>
        <v/>
      </c>
      <c r="EK74" s="26" t="str">
        <f t="shared" si="137"/>
        <v/>
      </c>
      <c r="EL74" s="26" t="str">
        <f t="shared" si="137"/>
        <v/>
      </c>
      <c r="EM74" s="26" t="str">
        <f t="shared" si="137"/>
        <v/>
      </c>
      <c r="EN74" s="26" t="str">
        <f t="shared" si="137"/>
        <v/>
      </c>
      <c r="EO74" s="26" t="str">
        <f t="shared" si="137"/>
        <v/>
      </c>
      <c r="EP74" s="26" t="str">
        <f t="shared" si="137"/>
        <v/>
      </c>
      <c r="EQ74" s="26" t="str">
        <f t="shared" si="137"/>
        <v/>
      </c>
      <c r="ER74" s="26" t="str">
        <f t="shared" si="137"/>
        <v/>
      </c>
      <c r="ES74" s="26" t="str">
        <f t="shared" si="137"/>
        <v/>
      </c>
      <c r="ET74" s="26" t="str">
        <f t="shared" si="137"/>
        <v/>
      </c>
      <c r="EU74" s="26" t="str">
        <f t="shared" si="137"/>
        <v/>
      </c>
      <c r="EV74" s="26" t="str">
        <f t="shared" si="137"/>
        <v/>
      </c>
      <c r="EW74" s="26" t="str">
        <f t="shared" si="137"/>
        <v/>
      </c>
      <c r="EX74" s="26" t="str">
        <f t="shared" si="137"/>
        <v/>
      </c>
      <c r="EY74" s="26" t="str">
        <f t="shared" si="137"/>
        <v/>
      </c>
      <c r="EZ74" s="26" t="str">
        <f t="shared" si="137"/>
        <v/>
      </c>
      <c r="FA74" s="26" t="str">
        <f t="shared" si="137"/>
        <v/>
      </c>
      <c r="FB74" s="26" t="str">
        <f t="shared" si="137"/>
        <v/>
      </c>
      <c r="FC74" s="26" t="str">
        <f t="shared" si="137"/>
        <v/>
      </c>
      <c r="FD74" s="26" t="str">
        <f t="shared" si="137"/>
        <v/>
      </c>
      <c r="FE74" s="26" t="str">
        <f t="shared" si="137"/>
        <v/>
      </c>
      <c r="FF74" s="26" t="str">
        <f t="shared" si="137"/>
        <v/>
      </c>
      <c r="FG74" s="26" t="str">
        <f t="shared" si="137"/>
        <v/>
      </c>
      <c r="FH74" s="26" t="str">
        <f t="shared" si="137"/>
        <v/>
      </c>
      <c r="FI74" s="26" t="str">
        <f t="shared" si="137"/>
        <v/>
      </c>
    </row>
    <row r="75" spans="1:165" s="8" customFormat="1" ht="15" customHeight="1">
      <c r="A75" s="8" t="str">
        <f t="shared" si="135"/>
        <v>BXSTRA_BP6_XDC</v>
      </c>
      <c r="B75" s="12" t="s">
        <v>145</v>
      </c>
      <c r="C75" s="13" t="s">
        <v>184</v>
      </c>
      <c r="D75" s="13" t="s">
        <v>185</v>
      </c>
      <c r="E75" s="14" t="str">
        <f>"BXSTRA_BP6_"&amp;C3</f>
        <v>BXSTRA_BP6_XDC</v>
      </c>
      <c r="F75" s="26">
        <v>0.99188079687499997</v>
      </c>
      <c r="G75" s="26">
        <v>0.99188079687499997</v>
      </c>
      <c r="H75" s="26">
        <v>0.99188079687499997</v>
      </c>
      <c r="I75" s="26">
        <v>0.99188079687499997</v>
      </c>
      <c r="J75" s="26">
        <v>3.9675231874999999</v>
      </c>
      <c r="K75" s="26">
        <v>0.65084602953125004</v>
      </c>
      <c r="L75" s="26">
        <v>0.65084602953125004</v>
      </c>
      <c r="M75" s="26">
        <v>0.65084602953125004</v>
      </c>
      <c r="N75" s="26">
        <v>0.65084602953125004</v>
      </c>
      <c r="O75" s="26">
        <v>2.6033841181250001</v>
      </c>
      <c r="P75" s="26">
        <v>0.68355276703125001</v>
      </c>
      <c r="Q75" s="26">
        <v>0.68355276703125001</v>
      </c>
      <c r="R75" s="26">
        <v>0.68355276703125001</v>
      </c>
      <c r="S75" s="26">
        <v>0.68355276703125001</v>
      </c>
      <c r="T75" s="26">
        <v>2.734211068125</v>
      </c>
      <c r="U75" s="26">
        <v>0.81283888265625004</v>
      </c>
      <c r="V75" s="26">
        <v>0.81283888265625004</v>
      </c>
      <c r="W75" s="26">
        <v>0.81283888265625004</v>
      </c>
      <c r="X75" s="26">
        <v>0.81283888265625004</v>
      </c>
      <c r="Y75" s="26">
        <v>3.2513555306250002</v>
      </c>
      <c r="Z75" s="26">
        <v>0.77716942546116297</v>
      </c>
      <c r="AA75" s="26">
        <v>0.77716942546116297</v>
      </c>
      <c r="AB75" s="26">
        <v>0.77716942546116297</v>
      </c>
      <c r="AC75" s="26">
        <v>0.77716942546116297</v>
      </c>
      <c r="AD75" s="26">
        <v>3.1086777018446501</v>
      </c>
      <c r="AE75" s="26">
        <v>0.78011788004955396</v>
      </c>
      <c r="AF75" s="26">
        <v>0.78011788004955396</v>
      </c>
      <c r="AG75" s="26">
        <v>0.78011788004955396</v>
      </c>
      <c r="AH75" s="26">
        <v>0.78011788004955396</v>
      </c>
      <c r="AI75" s="26">
        <v>3.1204715201982198</v>
      </c>
      <c r="AJ75" s="26">
        <v>0.81904095272232202</v>
      </c>
      <c r="AK75" s="26">
        <v>0.81904095272232202</v>
      </c>
      <c r="AL75" s="26">
        <v>0.81904095272232202</v>
      </c>
      <c r="AM75" s="26">
        <v>0.81904095272232202</v>
      </c>
      <c r="AN75" s="26">
        <v>3.2761638108892899</v>
      </c>
      <c r="AO75" s="26" t="str">
        <f>IF(AND(AO78="",AND(AO84="",AO87="")),"",SUM(AO78,AO84,AO87))</f>
        <v/>
      </c>
      <c r="AP75" s="26" t="str">
        <f>IF(AND(AP78="",AND(AP84="",AP87="")),"",SUM(AP78,AP84,AP87))</f>
        <v/>
      </c>
      <c r="AQ75" s="26" t="str">
        <f>IF(AND(AQ78="",AND(AQ84="",AQ87="")),"",SUM(AQ78,AQ84,AQ87))</f>
        <v/>
      </c>
      <c r="AR75" s="26" t="str">
        <f>IF(AND(AR78="",AND(AR84="",AR87="")),"",SUM(AR78,AR84,AR87))</f>
        <v/>
      </c>
      <c r="AS75" s="26" t="str">
        <f>IF(AND(AS78="",AND(AS84="",AS87="")),"",SUM(AS78,AS84,AS87))</f>
        <v/>
      </c>
      <c r="AT75" s="26" t="str">
        <f>IF(AND(AT78="",AND(AT84="",AT87="")),"",SUM(AT78,AT84,AT87))</f>
        <v/>
      </c>
      <c r="AU75" s="26" t="str">
        <f>IF(AND(AU78="",AND(AU84="",AU87="")),"",SUM(AU78,AU84,AU87))</f>
        <v/>
      </c>
      <c r="AV75" s="26" t="str">
        <f>IF(AND(AV78="",AND(AV84="",AV87="")),"",SUM(AV78,AV84,AV87))</f>
        <v/>
      </c>
      <c r="AW75" s="26" t="str">
        <f>IF(AND(AW78="",AND(AW84="",AW87="")),"",SUM(AW78,AW84,AW87))</f>
        <v/>
      </c>
      <c r="AX75" s="26" t="str">
        <f>IF(AND(AX78="",AND(AX84="",AX87="")),"",SUM(AX78,AX84,AX87))</f>
        <v/>
      </c>
      <c r="AY75" s="26" t="str">
        <f>IF(AND(AY78="",AND(AY84="",AY87="")),"",SUM(AY78,AY84,AY87))</f>
        <v/>
      </c>
      <c r="AZ75" s="26" t="str">
        <f>IF(AND(AZ78="",AND(AZ84="",AZ87="")),"",SUM(AZ78,AZ84,AZ87))</f>
        <v/>
      </c>
      <c r="BA75" s="26" t="str">
        <f>IF(AND(BA78="",AND(BA84="",BA87="")),"",SUM(BA78,BA84,BA87))</f>
        <v/>
      </c>
      <c r="BB75" s="26" t="str">
        <f>IF(AND(BB78="",AND(BB84="",BB87="")),"",SUM(BB78,BB84,BB87))</f>
        <v/>
      </c>
      <c r="BC75" s="26" t="str">
        <f>IF(AND(BC78="",AND(BC84="",BC87="")),"",SUM(BC78,BC84,BC87))</f>
        <v/>
      </c>
      <c r="BD75" s="26" t="str">
        <f>IF(AND(BD78="",AND(BD84="",BD87="")),"",SUM(BD78,BD84,BD87))</f>
        <v/>
      </c>
      <c r="BE75" s="26" t="str">
        <f>IF(AND(BE78="",AND(BE84="",BE87="")),"",SUM(BE78,BE84,BE87))</f>
        <v/>
      </c>
      <c r="BF75" s="26" t="str">
        <f>IF(AND(BF78="",AND(BF84="",BF87="")),"",SUM(BF78,BF84,BF87))</f>
        <v/>
      </c>
      <c r="BG75" s="26" t="str">
        <f>IF(AND(BG78="",AND(BG84="",BG87="")),"",SUM(BG78,BG84,BG87))</f>
        <v/>
      </c>
      <c r="BH75" s="26" t="str">
        <f>IF(AND(BH78="",AND(BH84="",BH87="")),"",SUM(BH78,BH84,BH87))</f>
        <v/>
      </c>
      <c r="BI75" s="26" t="str">
        <f>IF(AND(BI78="",AND(BI84="",BI87="")),"",SUM(BI78,BI84,BI87))</f>
        <v/>
      </c>
      <c r="BJ75" s="26" t="str">
        <f>IF(AND(BJ78="",AND(BJ84="",BJ87="")),"",SUM(BJ78,BJ84,BJ87))</f>
        <v/>
      </c>
      <c r="BK75" s="26" t="str">
        <f>IF(AND(BK78="",AND(BK84="",BK87="")),"",SUM(BK78,BK84,BK87))</f>
        <v/>
      </c>
      <c r="BL75" s="26" t="str">
        <f>IF(AND(BL78="",AND(BL84="",BL87="")),"",SUM(BL78,BL84,BL87))</f>
        <v/>
      </c>
      <c r="BM75" s="26" t="str">
        <f>IF(AND(BM78="",AND(BM84="",BM87="")),"",SUM(BM78,BM84,BM87))</f>
        <v/>
      </c>
      <c r="BN75" s="26" t="str">
        <f>IF(AND(BN78="",AND(BN84="",BN87="")),"",SUM(BN78,BN84,BN87))</f>
        <v/>
      </c>
      <c r="BO75" s="26" t="str">
        <f>IF(AND(BO78="",AND(BO84="",BO87="")),"",SUM(BO78,BO84,BO87))</f>
        <v/>
      </c>
      <c r="BP75" s="26" t="str">
        <f>IF(AND(BP78="",AND(BP84="",BP87="")),"",SUM(BP78,BP84,BP87))</f>
        <v/>
      </c>
      <c r="BQ75" s="26" t="str">
        <f>IF(AND(BQ78="",AND(BQ84="",BQ87="")),"",SUM(BQ78,BQ84,BQ87))</f>
        <v/>
      </c>
      <c r="BR75" s="26" t="str">
        <f>IF(AND(BR78="",AND(BR84="",BR87="")),"",SUM(BR78,BR84,BR87))</f>
        <v/>
      </c>
      <c r="BS75" s="26" t="str">
        <f t="shared" si="138" ref="BS75:ED75">IF(AND(BS78="",AND(BS84="",BS87="")),"",SUM(BS78,BS84,BS87))</f>
        <v/>
      </c>
      <c r="BT75" s="26" t="str">
        <f t="shared" si="138"/>
        <v/>
      </c>
      <c r="BU75" s="26" t="str">
        <f t="shared" si="138"/>
        <v/>
      </c>
      <c r="BV75" s="26" t="str">
        <f t="shared" si="138"/>
        <v/>
      </c>
      <c r="BW75" s="26" t="str">
        <f t="shared" si="138"/>
        <v/>
      </c>
      <c r="BX75" s="26" t="str">
        <f t="shared" si="138"/>
        <v/>
      </c>
      <c r="BY75" s="26" t="str">
        <f t="shared" si="138"/>
        <v/>
      </c>
      <c r="BZ75" s="26" t="str">
        <f t="shared" si="138"/>
        <v/>
      </c>
      <c r="CA75" s="26" t="str">
        <f t="shared" si="138"/>
        <v/>
      </c>
      <c r="CB75" s="26" t="str">
        <f t="shared" si="138"/>
        <v/>
      </c>
      <c r="CC75" s="26" t="str">
        <f t="shared" si="138"/>
        <v/>
      </c>
      <c r="CD75" s="26" t="str">
        <f t="shared" si="138"/>
        <v/>
      </c>
      <c r="CE75" s="26" t="str">
        <f t="shared" si="138"/>
        <v/>
      </c>
      <c r="CF75" s="26" t="str">
        <f t="shared" si="138"/>
        <v/>
      </c>
      <c r="CG75" s="26" t="str">
        <f t="shared" si="138"/>
        <v/>
      </c>
      <c r="CH75" s="26" t="str">
        <f t="shared" si="138"/>
        <v/>
      </c>
      <c r="CI75" s="26" t="str">
        <f t="shared" si="138"/>
        <v/>
      </c>
      <c r="CJ75" s="26" t="str">
        <f t="shared" si="138"/>
        <v/>
      </c>
      <c r="CK75" s="26" t="str">
        <f t="shared" si="138"/>
        <v/>
      </c>
      <c r="CL75" s="26" t="str">
        <f t="shared" si="138"/>
        <v/>
      </c>
      <c r="CM75" s="26" t="str">
        <f t="shared" si="138"/>
        <v/>
      </c>
      <c r="CN75" s="26" t="str">
        <f t="shared" si="138"/>
        <v/>
      </c>
      <c r="CO75" s="26" t="str">
        <f t="shared" si="138"/>
        <v/>
      </c>
      <c r="CP75" s="26" t="str">
        <f t="shared" si="138"/>
        <v/>
      </c>
      <c r="CQ75" s="26" t="str">
        <f t="shared" si="138"/>
        <v/>
      </c>
      <c r="CR75" s="26" t="str">
        <f t="shared" si="138"/>
        <v/>
      </c>
      <c r="CS75" s="26" t="str">
        <f t="shared" si="138"/>
        <v/>
      </c>
      <c r="CT75" s="26" t="str">
        <f t="shared" si="138"/>
        <v/>
      </c>
      <c r="CU75" s="26" t="str">
        <f t="shared" si="138"/>
        <v/>
      </c>
      <c r="CV75" s="26" t="str">
        <f t="shared" si="138"/>
        <v/>
      </c>
      <c r="CW75" s="26" t="str">
        <f t="shared" si="138"/>
        <v/>
      </c>
      <c r="CX75" s="26" t="str">
        <f t="shared" si="138"/>
        <v/>
      </c>
      <c r="CY75" s="26" t="str">
        <f t="shared" si="138"/>
        <v/>
      </c>
      <c r="CZ75" s="26" t="str">
        <f t="shared" si="138"/>
        <v/>
      </c>
      <c r="DA75" s="26" t="str">
        <f t="shared" si="138"/>
        <v/>
      </c>
      <c r="DB75" s="26" t="str">
        <f t="shared" si="138"/>
        <v/>
      </c>
      <c r="DC75" s="26" t="str">
        <f t="shared" si="138"/>
        <v/>
      </c>
      <c r="DD75" s="26" t="str">
        <f t="shared" si="138"/>
        <v/>
      </c>
      <c r="DE75" s="26" t="str">
        <f t="shared" si="138"/>
        <v/>
      </c>
      <c r="DF75" s="26" t="str">
        <f t="shared" si="138"/>
        <v/>
      </c>
      <c r="DG75" s="26" t="str">
        <f t="shared" si="138"/>
        <v/>
      </c>
      <c r="DH75" s="26" t="str">
        <f t="shared" si="138"/>
        <v/>
      </c>
      <c r="DI75" s="26" t="str">
        <f t="shared" si="138"/>
        <v/>
      </c>
      <c r="DJ75" s="26" t="str">
        <f t="shared" si="138"/>
        <v/>
      </c>
      <c r="DK75" s="26" t="str">
        <f t="shared" si="138"/>
        <v/>
      </c>
      <c r="DL75" s="26" t="str">
        <f t="shared" si="138"/>
        <v/>
      </c>
      <c r="DM75" s="26" t="str">
        <f t="shared" si="138"/>
        <v/>
      </c>
      <c r="DN75" s="26" t="str">
        <f t="shared" si="138"/>
        <v/>
      </c>
      <c r="DO75" s="26" t="str">
        <f t="shared" si="138"/>
        <v/>
      </c>
      <c r="DP75" s="26" t="str">
        <f t="shared" si="138"/>
        <v/>
      </c>
      <c r="DQ75" s="26" t="str">
        <f t="shared" si="138"/>
        <v/>
      </c>
      <c r="DR75" s="26" t="str">
        <f t="shared" si="138"/>
        <v/>
      </c>
      <c r="DS75" s="26" t="str">
        <f t="shared" si="138"/>
        <v/>
      </c>
      <c r="DT75" s="26" t="str">
        <f t="shared" si="138"/>
        <v/>
      </c>
      <c r="DU75" s="26" t="str">
        <f t="shared" si="138"/>
        <v/>
      </c>
      <c r="DV75" s="26" t="str">
        <f t="shared" si="138"/>
        <v/>
      </c>
      <c r="DW75" s="26" t="str">
        <f t="shared" si="138"/>
        <v/>
      </c>
      <c r="DX75" s="26" t="str">
        <f t="shared" si="138"/>
        <v/>
      </c>
      <c r="DY75" s="26" t="str">
        <f t="shared" si="138"/>
        <v/>
      </c>
      <c r="DZ75" s="26" t="str">
        <f t="shared" si="138"/>
        <v/>
      </c>
      <c r="EA75" s="26" t="str">
        <f t="shared" si="138"/>
        <v/>
      </c>
      <c r="EB75" s="26" t="str">
        <f t="shared" si="138"/>
        <v/>
      </c>
      <c r="EC75" s="26" t="str">
        <f t="shared" si="138"/>
        <v/>
      </c>
      <c r="ED75" s="26" t="str">
        <f t="shared" si="138"/>
        <v/>
      </c>
      <c r="EE75" s="26" t="str">
        <f t="shared" si="139" ref="EE75:FI75">IF(AND(EE78="",AND(EE84="",EE87="")),"",SUM(EE78,EE84,EE87))</f>
        <v/>
      </c>
      <c r="EF75" s="26" t="str">
        <f t="shared" si="139"/>
        <v/>
      </c>
      <c r="EG75" s="26" t="str">
        <f t="shared" si="139"/>
        <v/>
      </c>
      <c r="EH75" s="26" t="str">
        <f t="shared" si="139"/>
        <v/>
      </c>
      <c r="EI75" s="26" t="str">
        <f t="shared" si="139"/>
        <v/>
      </c>
      <c r="EJ75" s="26" t="str">
        <f t="shared" si="139"/>
        <v/>
      </c>
      <c r="EK75" s="26" t="str">
        <f t="shared" si="139"/>
        <v/>
      </c>
      <c r="EL75" s="26" t="str">
        <f t="shared" si="139"/>
        <v/>
      </c>
      <c r="EM75" s="26" t="str">
        <f t="shared" si="139"/>
        <v/>
      </c>
      <c r="EN75" s="26" t="str">
        <f t="shared" si="139"/>
        <v/>
      </c>
      <c r="EO75" s="26" t="str">
        <f t="shared" si="139"/>
        <v/>
      </c>
      <c r="EP75" s="26" t="str">
        <f t="shared" si="139"/>
        <v/>
      </c>
      <c r="EQ75" s="26" t="str">
        <f t="shared" si="139"/>
        <v/>
      </c>
      <c r="ER75" s="26" t="str">
        <f t="shared" si="139"/>
        <v/>
      </c>
      <c r="ES75" s="26" t="str">
        <f t="shared" si="139"/>
        <v/>
      </c>
      <c r="ET75" s="26" t="str">
        <f t="shared" si="139"/>
        <v/>
      </c>
      <c r="EU75" s="26" t="str">
        <f t="shared" si="139"/>
        <v/>
      </c>
      <c r="EV75" s="26" t="str">
        <f t="shared" si="139"/>
        <v/>
      </c>
      <c r="EW75" s="26" t="str">
        <f t="shared" si="139"/>
        <v/>
      </c>
      <c r="EX75" s="26" t="str">
        <f t="shared" si="139"/>
        <v/>
      </c>
      <c r="EY75" s="26" t="str">
        <f t="shared" si="139"/>
        <v/>
      </c>
      <c r="EZ75" s="26" t="str">
        <f t="shared" si="139"/>
        <v/>
      </c>
      <c r="FA75" s="26" t="str">
        <f t="shared" si="139"/>
        <v/>
      </c>
      <c r="FB75" s="26" t="str">
        <f t="shared" si="139"/>
        <v/>
      </c>
      <c r="FC75" s="26" t="str">
        <f t="shared" si="139"/>
        <v/>
      </c>
      <c r="FD75" s="26" t="str">
        <f t="shared" si="139"/>
        <v/>
      </c>
      <c r="FE75" s="26" t="str">
        <f t="shared" si="139"/>
        <v/>
      </c>
      <c r="FF75" s="26" t="str">
        <f t="shared" si="139"/>
        <v/>
      </c>
      <c r="FG75" s="26" t="str">
        <f t="shared" si="139"/>
        <v/>
      </c>
      <c r="FH75" s="26" t="str">
        <f t="shared" si="139"/>
        <v/>
      </c>
      <c r="FI75" s="26" t="str">
        <f t="shared" si="139"/>
        <v/>
      </c>
    </row>
    <row r="76" spans="1:165" s="8" customFormat="1" ht="15" customHeight="1">
      <c r="A76" s="8" t="str">
        <f t="shared" si="135"/>
        <v>BMSTRA_BP6_XDC</v>
      </c>
      <c r="B76" s="12" t="s">
        <v>148</v>
      </c>
      <c r="C76" s="13" t="s">
        <v>186</v>
      </c>
      <c r="D76" s="13" t="s">
        <v>187</v>
      </c>
      <c r="E76" s="14" t="str">
        <f>"BMSTRA_BP6_"&amp;C3</f>
        <v>BMSTRA_BP6_XDC</v>
      </c>
      <c r="F76" s="26">
        <v>2.8037554687499999</v>
      </c>
      <c r="G76" s="26">
        <v>2.8037554687499999</v>
      </c>
      <c r="H76" s="26">
        <v>2.8037554687499999</v>
      </c>
      <c r="I76" s="26">
        <v>2.8037554687499999</v>
      </c>
      <c r="J76" s="26">
        <v>11.215021875</v>
      </c>
      <c r="K76" s="26">
        <v>2.7954602953125001</v>
      </c>
      <c r="L76" s="26">
        <v>2.7954602953125001</v>
      </c>
      <c r="M76" s="26">
        <v>2.7954602953125001</v>
      </c>
      <c r="N76" s="26">
        <v>2.7954602953125001</v>
      </c>
      <c r="O76" s="26">
        <v>11.18184118125</v>
      </c>
      <c r="P76" s="26">
        <v>2.5406039203124999</v>
      </c>
      <c r="Q76" s="26">
        <v>2.5406039203124999</v>
      </c>
      <c r="R76" s="26">
        <v>2.5406039203124999</v>
      </c>
      <c r="S76" s="26">
        <v>2.5406039203124999</v>
      </c>
      <c r="T76" s="26">
        <v>10.16241568125</v>
      </c>
      <c r="U76" s="26">
        <v>3.9038638265625001</v>
      </c>
      <c r="V76" s="26">
        <v>3.9038638265625001</v>
      </c>
      <c r="W76" s="26">
        <v>3.9038638265625001</v>
      </c>
      <c r="X76" s="26">
        <v>3.9038638265625001</v>
      </c>
      <c r="Y76" s="26">
        <v>15.61545530625</v>
      </c>
      <c r="Z76" s="26">
        <v>3.4798329296116299</v>
      </c>
      <c r="AA76" s="26">
        <v>3.4798329296116299</v>
      </c>
      <c r="AB76" s="26">
        <v>3.4798329296116299</v>
      </c>
      <c r="AC76" s="26">
        <v>3.4798329296116299</v>
      </c>
      <c r="AD76" s="26">
        <v>13.9193317184465</v>
      </c>
      <c r="AE76" s="26">
        <v>3.3081002254955401</v>
      </c>
      <c r="AF76" s="26">
        <v>3.3081002254955401</v>
      </c>
      <c r="AG76" s="26">
        <v>3.3081002254955401</v>
      </c>
      <c r="AH76" s="26">
        <v>3.3081002254955401</v>
      </c>
      <c r="AI76" s="26">
        <v>13.232400901982199</v>
      </c>
      <c r="AJ76" s="26">
        <v>3.56393232722322</v>
      </c>
      <c r="AK76" s="26">
        <v>3.56393232722322</v>
      </c>
      <c r="AL76" s="26">
        <v>3.56393232722322</v>
      </c>
      <c r="AM76" s="26">
        <v>3.56393232722322</v>
      </c>
      <c r="AN76" s="26">
        <v>14.255729308892899</v>
      </c>
      <c r="AO76" s="26" t="str">
        <f>IF(AND(AO79="",AND(AO85="",AO88="")),"",SUM(AO79,AO85,AO88))</f>
        <v/>
      </c>
      <c r="AP76" s="26" t="str">
        <f>IF(AND(AP79="",AND(AP85="",AP88="")),"",SUM(AP79,AP85,AP88))</f>
        <v/>
      </c>
      <c r="AQ76" s="26" t="str">
        <f>IF(AND(AQ79="",AND(AQ85="",AQ88="")),"",SUM(AQ79,AQ85,AQ88))</f>
        <v/>
      </c>
      <c r="AR76" s="26" t="str">
        <f>IF(AND(AR79="",AND(AR85="",AR88="")),"",SUM(AR79,AR85,AR88))</f>
        <v/>
      </c>
      <c r="AS76" s="26" t="str">
        <f>IF(AND(AS79="",AND(AS85="",AS88="")),"",SUM(AS79,AS85,AS88))</f>
        <v/>
      </c>
      <c r="AT76" s="26" t="str">
        <f>IF(AND(AT79="",AND(AT85="",AT88="")),"",SUM(AT79,AT85,AT88))</f>
        <v/>
      </c>
      <c r="AU76" s="26" t="str">
        <f>IF(AND(AU79="",AND(AU85="",AU88="")),"",SUM(AU79,AU85,AU88))</f>
        <v/>
      </c>
      <c r="AV76" s="26" t="str">
        <f>IF(AND(AV79="",AND(AV85="",AV88="")),"",SUM(AV79,AV85,AV88))</f>
        <v/>
      </c>
      <c r="AW76" s="26" t="str">
        <f>IF(AND(AW79="",AND(AW85="",AW88="")),"",SUM(AW79,AW85,AW88))</f>
        <v/>
      </c>
      <c r="AX76" s="26" t="str">
        <f>IF(AND(AX79="",AND(AX85="",AX88="")),"",SUM(AX79,AX85,AX88))</f>
        <v/>
      </c>
      <c r="AY76" s="26" t="str">
        <f>IF(AND(AY79="",AND(AY85="",AY88="")),"",SUM(AY79,AY85,AY88))</f>
        <v/>
      </c>
      <c r="AZ76" s="26" t="str">
        <f>IF(AND(AZ79="",AND(AZ85="",AZ88="")),"",SUM(AZ79,AZ85,AZ88))</f>
        <v/>
      </c>
      <c r="BA76" s="26" t="str">
        <f>IF(AND(BA79="",AND(BA85="",BA88="")),"",SUM(BA79,BA85,BA88))</f>
        <v/>
      </c>
      <c r="BB76" s="26" t="str">
        <f>IF(AND(BB79="",AND(BB85="",BB88="")),"",SUM(BB79,BB85,BB88))</f>
        <v/>
      </c>
      <c r="BC76" s="26" t="str">
        <f>IF(AND(BC79="",AND(BC85="",BC88="")),"",SUM(BC79,BC85,BC88))</f>
        <v/>
      </c>
      <c r="BD76" s="26" t="str">
        <f>IF(AND(BD79="",AND(BD85="",BD88="")),"",SUM(BD79,BD85,BD88))</f>
        <v/>
      </c>
      <c r="BE76" s="26" t="str">
        <f>IF(AND(BE79="",AND(BE85="",BE88="")),"",SUM(BE79,BE85,BE88))</f>
        <v/>
      </c>
      <c r="BF76" s="26" t="str">
        <f>IF(AND(BF79="",AND(BF85="",BF88="")),"",SUM(BF79,BF85,BF88))</f>
        <v/>
      </c>
      <c r="BG76" s="26" t="str">
        <f>IF(AND(BG79="",AND(BG85="",BG88="")),"",SUM(BG79,BG85,BG88))</f>
        <v/>
      </c>
      <c r="BH76" s="26" t="str">
        <f>IF(AND(BH79="",AND(BH85="",BH88="")),"",SUM(BH79,BH85,BH88))</f>
        <v/>
      </c>
      <c r="BI76" s="26" t="str">
        <f>IF(AND(BI79="",AND(BI85="",BI88="")),"",SUM(BI79,BI85,BI88))</f>
        <v/>
      </c>
      <c r="BJ76" s="26" t="str">
        <f>IF(AND(BJ79="",AND(BJ85="",BJ88="")),"",SUM(BJ79,BJ85,BJ88))</f>
        <v/>
      </c>
      <c r="BK76" s="26" t="str">
        <f>IF(AND(BK79="",AND(BK85="",BK88="")),"",SUM(BK79,BK85,BK88))</f>
        <v/>
      </c>
      <c r="BL76" s="26" t="str">
        <f>IF(AND(BL79="",AND(BL85="",BL88="")),"",SUM(BL79,BL85,BL88))</f>
        <v/>
      </c>
      <c r="BM76" s="26" t="str">
        <f>IF(AND(BM79="",AND(BM85="",BM88="")),"",SUM(BM79,BM85,BM88))</f>
        <v/>
      </c>
      <c r="BN76" s="26" t="str">
        <f>IF(AND(BN79="",AND(BN85="",BN88="")),"",SUM(BN79,BN85,BN88))</f>
        <v/>
      </c>
      <c r="BO76" s="26" t="str">
        <f>IF(AND(BO79="",AND(BO85="",BO88="")),"",SUM(BO79,BO85,BO88))</f>
        <v/>
      </c>
      <c r="BP76" s="26" t="str">
        <f>IF(AND(BP79="",AND(BP85="",BP88="")),"",SUM(BP79,BP85,BP88))</f>
        <v/>
      </c>
      <c r="BQ76" s="26" t="str">
        <f>IF(AND(BQ79="",AND(BQ85="",BQ88="")),"",SUM(BQ79,BQ85,BQ88))</f>
        <v/>
      </c>
      <c r="BR76" s="26" t="str">
        <f>IF(AND(BR79="",AND(BR85="",BR88="")),"",SUM(BR79,BR85,BR88))</f>
        <v/>
      </c>
      <c r="BS76" s="26" t="str">
        <f t="shared" si="140" ref="BS76:ED76">IF(AND(BS79="",AND(BS85="",BS88="")),"",SUM(BS79,BS85,BS88))</f>
        <v/>
      </c>
      <c r="BT76" s="26" t="str">
        <f t="shared" si="140"/>
        <v/>
      </c>
      <c r="BU76" s="26" t="str">
        <f t="shared" si="140"/>
        <v/>
      </c>
      <c r="BV76" s="26" t="str">
        <f t="shared" si="140"/>
        <v/>
      </c>
      <c r="BW76" s="26" t="str">
        <f t="shared" si="140"/>
        <v/>
      </c>
      <c r="BX76" s="26" t="str">
        <f t="shared" si="140"/>
        <v/>
      </c>
      <c r="BY76" s="26" t="str">
        <f t="shared" si="140"/>
        <v/>
      </c>
      <c r="BZ76" s="26" t="str">
        <f t="shared" si="140"/>
        <v/>
      </c>
      <c r="CA76" s="26" t="str">
        <f t="shared" si="140"/>
        <v/>
      </c>
      <c r="CB76" s="26" t="str">
        <f t="shared" si="140"/>
        <v/>
      </c>
      <c r="CC76" s="26" t="str">
        <f t="shared" si="140"/>
        <v/>
      </c>
      <c r="CD76" s="26" t="str">
        <f t="shared" si="140"/>
        <v/>
      </c>
      <c r="CE76" s="26" t="str">
        <f t="shared" si="140"/>
        <v/>
      </c>
      <c r="CF76" s="26" t="str">
        <f t="shared" si="140"/>
        <v/>
      </c>
      <c r="CG76" s="26" t="str">
        <f t="shared" si="140"/>
        <v/>
      </c>
      <c r="CH76" s="26" t="str">
        <f t="shared" si="140"/>
        <v/>
      </c>
      <c r="CI76" s="26" t="str">
        <f t="shared" si="140"/>
        <v/>
      </c>
      <c r="CJ76" s="26" t="str">
        <f t="shared" si="140"/>
        <v/>
      </c>
      <c r="CK76" s="26" t="str">
        <f t="shared" si="140"/>
        <v/>
      </c>
      <c r="CL76" s="26" t="str">
        <f t="shared" si="140"/>
        <v/>
      </c>
      <c r="CM76" s="26" t="str">
        <f t="shared" si="140"/>
        <v/>
      </c>
      <c r="CN76" s="26" t="str">
        <f t="shared" si="140"/>
        <v/>
      </c>
      <c r="CO76" s="26" t="str">
        <f t="shared" si="140"/>
        <v/>
      </c>
      <c r="CP76" s="26" t="str">
        <f t="shared" si="140"/>
        <v/>
      </c>
      <c r="CQ76" s="26" t="str">
        <f t="shared" si="140"/>
        <v/>
      </c>
      <c r="CR76" s="26" t="str">
        <f t="shared" si="140"/>
        <v/>
      </c>
      <c r="CS76" s="26" t="str">
        <f t="shared" si="140"/>
        <v/>
      </c>
      <c r="CT76" s="26" t="str">
        <f t="shared" si="140"/>
        <v/>
      </c>
      <c r="CU76" s="26" t="str">
        <f t="shared" si="140"/>
        <v/>
      </c>
      <c r="CV76" s="26" t="str">
        <f t="shared" si="140"/>
        <v/>
      </c>
      <c r="CW76" s="26" t="str">
        <f t="shared" si="140"/>
        <v/>
      </c>
      <c r="CX76" s="26" t="str">
        <f t="shared" si="140"/>
        <v/>
      </c>
      <c r="CY76" s="26" t="str">
        <f t="shared" si="140"/>
        <v/>
      </c>
      <c r="CZ76" s="26" t="str">
        <f t="shared" si="140"/>
        <v/>
      </c>
      <c r="DA76" s="26" t="str">
        <f t="shared" si="140"/>
        <v/>
      </c>
      <c r="DB76" s="26" t="str">
        <f t="shared" si="140"/>
        <v/>
      </c>
      <c r="DC76" s="26" t="str">
        <f t="shared" si="140"/>
        <v/>
      </c>
      <c r="DD76" s="26" t="str">
        <f t="shared" si="140"/>
        <v/>
      </c>
      <c r="DE76" s="26" t="str">
        <f t="shared" si="140"/>
        <v/>
      </c>
      <c r="DF76" s="26" t="str">
        <f t="shared" si="140"/>
        <v/>
      </c>
      <c r="DG76" s="26" t="str">
        <f t="shared" si="140"/>
        <v/>
      </c>
      <c r="DH76" s="26" t="str">
        <f t="shared" si="140"/>
        <v/>
      </c>
      <c r="DI76" s="26" t="str">
        <f t="shared" si="140"/>
        <v/>
      </c>
      <c r="DJ76" s="26" t="str">
        <f t="shared" si="140"/>
        <v/>
      </c>
      <c r="DK76" s="26" t="str">
        <f t="shared" si="140"/>
        <v/>
      </c>
      <c r="DL76" s="26" t="str">
        <f t="shared" si="140"/>
        <v/>
      </c>
      <c r="DM76" s="26" t="str">
        <f t="shared" si="140"/>
        <v/>
      </c>
      <c r="DN76" s="26" t="str">
        <f t="shared" si="140"/>
        <v/>
      </c>
      <c r="DO76" s="26" t="str">
        <f t="shared" si="140"/>
        <v/>
      </c>
      <c r="DP76" s="26" t="str">
        <f t="shared" si="140"/>
        <v/>
      </c>
      <c r="DQ76" s="26" t="str">
        <f t="shared" si="140"/>
        <v/>
      </c>
      <c r="DR76" s="26" t="str">
        <f t="shared" si="140"/>
        <v/>
      </c>
      <c r="DS76" s="26" t="str">
        <f t="shared" si="140"/>
        <v/>
      </c>
      <c r="DT76" s="26" t="str">
        <f t="shared" si="140"/>
        <v/>
      </c>
      <c r="DU76" s="26" t="str">
        <f t="shared" si="140"/>
        <v/>
      </c>
      <c r="DV76" s="26" t="str">
        <f t="shared" si="140"/>
        <v/>
      </c>
      <c r="DW76" s="26" t="str">
        <f t="shared" si="140"/>
        <v/>
      </c>
      <c r="DX76" s="26" t="str">
        <f t="shared" si="140"/>
        <v/>
      </c>
      <c r="DY76" s="26" t="str">
        <f t="shared" si="140"/>
        <v/>
      </c>
      <c r="DZ76" s="26" t="str">
        <f t="shared" si="140"/>
        <v/>
      </c>
      <c r="EA76" s="26" t="str">
        <f t="shared" si="140"/>
        <v/>
      </c>
      <c r="EB76" s="26" t="str">
        <f t="shared" si="140"/>
        <v/>
      </c>
      <c r="EC76" s="26" t="str">
        <f t="shared" si="140"/>
        <v/>
      </c>
      <c r="ED76" s="26" t="str">
        <f t="shared" si="140"/>
        <v/>
      </c>
      <c r="EE76" s="26" t="str">
        <f t="shared" si="141" ref="EE76:FI76">IF(AND(EE79="",AND(EE85="",EE88="")),"",SUM(EE79,EE85,EE88))</f>
        <v/>
      </c>
      <c r="EF76" s="26" t="str">
        <f t="shared" si="141"/>
        <v/>
      </c>
      <c r="EG76" s="26" t="str">
        <f t="shared" si="141"/>
        <v/>
      </c>
      <c r="EH76" s="26" t="str">
        <f t="shared" si="141"/>
        <v/>
      </c>
      <c r="EI76" s="26" t="str">
        <f t="shared" si="141"/>
        <v/>
      </c>
      <c r="EJ76" s="26" t="str">
        <f t="shared" si="141"/>
        <v/>
      </c>
      <c r="EK76" s="26" t="str">
        <f t="shared" si="141"/>
        <v/>
      </c>
      <c r="EL76" s="26" t="str">
        <f t="shared" si="141"/>
        <v/>
      </c>
      <c r="EM76" s="26" t="str">
        <f t="shared" si="141"/>
        <v/>
      </c>
      <c r="EN76" s="26" t="str">
        <f t="shared" si="141"/>
        <v/>
      </c>
      <c r="EO76" s="26" t="str">
        <f t="shared" si="141"/>
        <v/>
      </c>
      <c r="EP76" s="26" t="str">
        <f t="shared" si="141"/>
        <v/>
      </c>
      <c r="EQ76" s="26" t="str">
        <f t="shared" si="141"/>
        <v/>
      </c>
      <c r="ER76" s="26" t="str">
        <f t="shared" si="141"/>
        <v/>
      </c>
      <c r="ES76" s="26" t="str">
        <f t="shared" si="141"/>
        <v/>
      </c>
      <c r="ET76" s="26" t="str">
        <f t="shared" si="141"/>
        <v/>
      </c>
      <c r="EU76" s="26" t="str">
        <f t="shared" si="141"/>
        <v/>
      </c>
      <c r="EV76" s="26" t="str">
        <f t="shared" si="141"/>
        <v/>
      </c>
      <c r="EW76" s="26" t="str">
        <f t="shared" si="141"/>
        <v/>
      </c>
      <c r="EX76" s="26" t="str">
        <f t="shared" si="141"/>
        <v/>
      </c>
      <c r="EY76" s="26" t="str">
        <f t="shared" si="141"/>
        <v/>
      </c>
      <c r="EZ76" s="26" t="str">
        <f t="shared" si="141"/>
        <v/>
      </c>
      <c r="FA76" s="26" t="str">
        <f t="shared" si="141"/>
        <v/>
      </c>
      <c r="FB76" s="26" t="str">
        <f t="shared" si="141"/>
        <v/>
      </c>
      <c r="FC76" s="26" t="str">
        <f t="shared" si="141"/>
        <v/>
      </c>
      <c r="FD76" s="26" t="str">
        <f t="shared" si="141"/>
        <v/>
      </c>
      <c r="FE76" s="26" t="str">
        <f t="shared" si="141"/>
        <v/>
      </c>
      <c r="FF76" s="26" t="str">
        <f t="shared" si="141"/>
        <v/>
      </c>
      <c r="FG76" s="26" t="str">
        <f t="shared" si="141"/>
        <v/>
      </c>
      <c r="FH76" s="26" t="str">
        <f t="shared" si="141"/>
        <v/>
      </c>
      <c r="FI76" s="26" t="str">
        <f t="shared" si="141"/>
        <v/>
      </c>
    </row>
    <row r="77" spans="1:165" s="8" customFormat="1" ht="15" customHeight="1">
      <c r="A77" s="8" t="str">
        <f t="shared" si="135"/>
        <v>BSTRAPA_BP6_XDC</v>
      </c>
      <c r="B77" s="12" t="s">
        <v>110</v>
      </c>
      <c r="C77" s="13" t="s">
        <v>188</v>
      </c>
      <c r="D77" s="13" t="s">
        <v>189</v>
      </c>
      <c r="E77" s="14" t="str">
        <f>"BSTRAPA_BP6_"&amp;C3</f>
        <v>BSTRAPA_BP6_XDC</v>
      </c>
      <c r="F77" s="26">
        <v>-2.5233799218750002</v>
      </c>
      <c r="G77" s="26">
        <v>-2.5233799218750002</v>
      </c>
      <c r="H77" s="26">
        <v>-2.5233799218750002</v>
      </c>
      <c r="I77" s="26">
        <v>-2.5233799218750002</v>
      </c>
      <c r="J77" s="26">
        <v>-10.093519687500001</v>
      </c>
      <c r="K77" s="26">
        <v>-2.5159142657812499</v>
      </c>
      <c r="L77" s="26">
        <v>-2.5159142657812499</v>
      </c>
      <c r="M77" s="26">
        <v>-2.5159142657812499</v>
      </c>
      <c r="N77" s="26">
        <v>-2.5159142657812499</v>
      </c>
      <c r="O77" s="26">
        <v>-10.063657063125</v>
      </c>
      <c r="P77" s="26">
        <v>-2.2865435282812498</v>
      </c>
      <c r="Q77" s="26">
        <v>-2.2865435282812498</v>
      </c>
      <c r="R77" s="26">
        <v>-2.2865435282812498</v>
      </c>
      <c r="S77" s="26">
        <v>-2.2865435282812498</v>
      </c>
      <c r="T77" s="26">
        <v>-9.1461741131249994</v>
      </c>
      <c r="U77" s="26">
        <v>-3.5134774439062499</v>
      </c>
      <c r="V77" s="26">
        <v>-3.5134774439062499</v>
      </c>
      <c r="W77" s="26">
        <v>-3.5134774439062499</v>
      </c>
      <c r="X77" s="26">
        <v>-3.5134774439062499</v>
      </c>
      <c r="Y77" s="26">
        <v>-14.053909775625</v>
      </c>
      <c r="Z77" s="26">
        <v>-3.13184963665047</v>
      </c>
      <c r="AA77" s="26">
        <v>-3.13184963665047</v>
      </c>
      <c r="AB77" s="26">
        <v>-3.13184963665047</v>
      </c>
      <c r="AC77" s="26">
        <v>-3.13184963665047</v>
      </c>
      <c r="AD77" s="26">
        <v>-12.5273985466019</v>
      </c>
      <c r="AE77" s="26">
        <v>-2.9772902029459898</v>
      </c>
      <c r="AF77" s="26">
        <v>-2.9772902029459898</v>
      </c>
      <c r="AG77" s="26">
        <v>-2.9772902029459898</v>
      </c>
      <c r="AH77" s="26">
        <v>-2.9772902029459898</v>
      </c>
      <c r="AI77" s="26">
        <v>-11.909160811784</v>
      </c>
      <c r="AJ77" s="26">
        <v>-3.2075390945009001</v>
      </c>
      <c r="AK77" s="26">
        <v>-3.2075390945009001</v>
      </c>
      <c r="AL77" s="26">
        <v>-3.2075390945009001</v>
      </c>
      <c r="AM77" s="26">
        <v>-3.2075390945009001</v>
      </c>
      <c r="AN77" s="26">
        <v>-12.830156378003601</v>
      </c>
      <c r="AO77" s="26" t="str">
        <f>IF(AND(AO78="",AO79=""),"",SUM(AO78)-SUM(AO79))</f>
        <v/>
      </c>
      <c r="AP77" s="26" t="str">
        <f>IF(AND(AP78="",AP79=""),"",SUM(AP78)-SUM(AP79))</f>
        <v/>
      </c>
      <c r="AQ77" s="26" t="str">
        <f>IF(AND(AQ78="",AQ79=""),"",SUM(AQ78)-SUM(AQ79))</f>
        <v/>
      </c>
      <c r="AR77" s="26" t="str">
        <f>IF(AND(AR78="",AR79=""),"",SUM(AR78)-SUM(AR79))</f>
        <v/>
      </c>
      <c r="AS77" s="26" t="str">
        <f>IF(AND(AS78="",AS79=""),"",SUM(AS78)-SUM(AS79))</f>
        <v/>
      </c>
      <c r="AT77" s="26" t="str">
        <f>IF(AND(AT78="",AT79=""),"",SUM(AT78)-SUM(AT79))</f>
        <v/>
      </c>
      <c r="AU77" s="26" t="str">
        <f>IF(AND(AU78="",AU79=""),"",SUM(AU78)-SUM(AU79))</f>
        <v/>
      </c>
      <c r="AV77" s="26" t="str">
        <f>IF(AND(AV78="",AV79=""),"",SUM(AV78)-SUM(AV79))</f>
        <v/>
      </c>
      <c r="AW77" s="26" t="str">
        <f>IF(AND(AW78="",AW79=""),"",SUM(AW78)-SUM(AW79))</f>
        <v/>
      </c>
      <c r="AX77" s="26" t="str">
        <f>IF(AND(AX78="",AX79=""),"",SUM(AX78)-SUM(AX79))</f>
        <v/>
      </c>
      <c r="AY77" s="26" t="str">
        <f>IF(AND(AY78="",AY79=""),"",SUM(AY78)-SUM(AY79))</f>
        <v/>
      </c>
      <c r="AZ77" s="26" t="str">
        <f>IF(AND(AZ78="",AZ79=""),"",SUM(AZ78)-SUM(AZ79))</f>
        <v/>
      </c>
      <c r="BA77" s="26" t="str">
        <f>IF(AND(BA78="",BA79=""),"",SUM(BA78)-SUM(BA79))</f>
        <v/>
      </c>
      <c r="BB77" s="26" t="str">
        <f>IF(AND(BB78="",BB79=""),"",SUM(BB78)-SUM(BB79))</f>
        <v/>
      </c>
      <c r="BC77" s="26" t="str">
        <f>IF(AND(BC78="",BC79=""),"",SUM(BC78)-SUM(BC79))</f>
        <v/>
      </c>
      <c r="BD77" s="26" t="str">
        <f>IF(AND(BD78="",BD79=""),"",SUM(BD78)-SUM(BD79))</f>
        <v/>
      </c>
      <c r="BE77" s="26" t="str">
        <f>IF(AND(BE78="",BE79=""),"",SUM(BE78)-SUM(BE79))</f>
        <v/>
      </c>
      <c r="BF77" s="26" t="str">
        <f>IF(AND(BF78="",BF79=""),"",SUM(BF78)-SUM(BF79))</f>
        <v/>
      </c>
      <c r="BG77" s="26" t="str">
        <f>IF(AND(BG78="",BG79=""),"",SUM(BG78)-SUM(BG79))</f>
        <v/>
      </c>
      <c r="BH77" s="26" t="str">
        <f>IF(AND(BH78="",BH79=""),"",SUM(BH78)-SUM(BH79))</f>
        <v/>
      </c>
      <c r="BI77" s="26" t="str">
        <f>IF(AND(BI78="",BI79=""),"",SUM(BI78)-SUM(BI79))</f>
        <v/>
      </c>
      <c r="BJ77" s="26" t="str">
        <f>IF(AND(BJ78="",BJ79=""),"",SUM(BJ78)-SUM(BJ79))</f>
        <v/>
      </c>
      <c r="BK77" s="26" t="str">
        <f>IF(AND(BK78="",BK79=""),"",SUM(BK78)-SUM(BK79))</f>
        <v/>
      </c>
      <c r="BL77" s="26" t="str">
        <f>IF(AND(BL78="",BL79=""),"",SUM(BL78)-SUM(BL79))</f>
        <v/>
      </c>
      <c r="BM77" s="26" t="str">
        <f>IF(AND(BM78="",BM79=""),"",SUM(BM78)-SUM(BM79))</f>
        <v/>
      </c>
      <c r="BN77" s="26" t="str">
        <f>IF(AND(BN78="",BN79=""),"",SUM(BN78)-SUM(BN79))</f>
        <v/>
      </c>
      <c r="BO77" s="26" t="str">
        <f>IF(AND(BO78="",BO79=""),"",SUM(BO78)-SUM(BO79))</f>
        <v/>
      </c>
      <c r="BP77" s="26" t="str">
        <f>IF(AND(BP78="",BP79=""),"",SUM(BP78)-SUM(BP79))</f>
        <v/>
      </c>
      <c r="BQ77" s="26" t="str">
        <f>IF(AND(BQ78="",BQ79=""),"",SUM(BQ78)-SUM(BQ79))</f>
        <v/>
      </c>
      <c r="BR77" s="26" t="str">
        <f>IF(AND(BR78="",BR79=""),"",SUM(BR78)-SUM(BR79))</f>
        <v/>
      </c>
      <c r="BS77" s="26" t="str">
        <f t="shared" si="142" ref="BS77:ED77">IF(AND(BS78="",BS79=""),"",SUM(BS78)-SUM(BS79))</f>
        <v/>
      </c>
      <c r="BT77" s="26" t="str">
        <f t="shared" si="142"/>
        <v/>
      </c>
      <c r="BU77" s="26" t="str">
        <f t="shared" si="142"/>
        <v/>
      </c>
      <c r="BV77" s="26" t="str">
        <f t="shared" si="142"/>
        <v/>
      </c>
      <c r="BW77" s="26" t="str">
        <f t="shared" si="142"/>
        <v/>
      </c>
      <c r="BX77" s="26" t="str">
        <f t="shared" si="142"/>
        <v/>
      </c>
      <c r="BY77" s="26" t="str">
        <f t="shared" si="142"/>
        <v/>
      </c>
      <c r="BZ77" s="26" t="str">
        <f t="shared" si="142"/>
        <v/>
      </c>
      <c r="CA77" s="26" t="str">
        <f t="shared" si="142"/>
        <v/>
      </c>
      <c r="CB77" s="26" t="str">
        <f t="shared" si="142"/>
        <v/>
      </c>
      <c r="CC77" s="26" t="str">
        <f t="shared" si="142"/>
        <v/>
      </c>
      <c r="CD77" s="26" t="str">
        <f t="shared" si="142"/>
        <v/>
      </c>
      <c r="CE77" s="26" t="str">
        <f t="shared" si="142"/>
        <v/>
      </c>
      <c r="CF77" s="26" t="str">
        <f t="shared" si="142"/>
        <v/>
      </c>
      <c r="CG77" s="26" t="str">
        <f t="shared" si="142"/>
        <v/>
      </c>
      <c r="CH77" s="26" t="str">
        <f t="shared" si="142"/>
        <v/>
      </c>
      <c r="CI77" s="26" t="str">
        <f t="shared" si="142"/>
        <v/>
      </c>
      <c r="CJ77" s="26" t="str">
        <f t="shared" si="142"/>
        <v/>
      </c>
      <c r="CK77" s="26" t="str">
        <f t="shared" si="142"/>
        <v/>
      </c>
      <c r="CL77" s="26" t="str">
        <f t="shared" si="142"/>
        <v/>
      </c>
      <c r="CM77" s="26" t="str">
        <f t="shared" si="142"/>
        <v/>
      </c>
      <c r="CN77" s="26" t="str">
        <f t="shared" si="142"/>
        <v/>
      </c>
      <c r="CO77" s="26" t="str">
        <f t="shared" si="142"/>
        <v/>
      </c>
      <c r="CP77" s="26" t="str">
        <f t="shared" si="142"/>
        <v/>
      </c>
      <c r="CQ77" s="26" t="str">
        <f t="shared" si="142"/>
        <v/>
      </c>
      <c r="CR77" s="26" t="str">
        <f t="shared" si="142"/>
        <v/>
      </c>
      <c r="CS77" s="26" t="str">
        <f t="shared" si="142"/>
        <v/>
      </c>
      <c r="CT77" s="26" t="str">
        <f t="shared" si="142"/>
        <v/>
      </c>
      <c r="CU77" s="26" t="str">
        <f t="shared" si="142"/>
        <v/>
      </c>
      <c r="CV77" s="26" t="str">
        <f t="shared" si="142"/>
        <v/>
      </c>
      <c r="CW77" s="26" t="str">
        <f t="shared" si="142"/>
        <v/>
      </c>
      <c r="CX77" s="26" t="str">
        <f t="shared" si="142"/>
        <v/>
      </c>
      <c r="CY77" s="26" t="str">
        <f t="shared" si="142"/>
        <v/>
      </c>
      <c r="CZ77" s="26" t="str">
        <f t="shared" si="142"/>
        <v/>
      </c>
      <c r="DA77" s="26" t="str">
        <f t="shared" si="142"/>
        <v/>
      </c>
      <c r="DB77" s="26" t="str">
        <f t="shared" si="142"/>
        <v/>
      </c>
      <c r="DC77" s="26" t="str">
        <f t="shared" si="142"/>
        <v/>
      </c>
      <c r="DD77" s="26" t="str">
        <f t="shared" si="142"/>
        <v/>
      </c>
      <c r="DE77" s="26" t="str">
        <f t="shared" si="142"/>
        <v/>
      </c>
      <c r="DF77" s="26" t="str">
        <f t="shared" si="142"/>
        <v/>
      </c>
      <c r="DG77" s="26" t="str">
        <f t="shared" si="142"/>
        <v/>
      </c>
      <c r="DH77" s="26" t="str">
        <f t="shared" si="142"/>
        <v/>
      </c>
      <c r="DI77" s="26" t="str">
        <f t="shared" si="142"/>
        <v/>
      </c>
      <c r="DJ77" s="26" t="str">
        <f t="shared" si="142"/>
        <v/>
      </c>
      <c r="DK77" s="26" t="str">
        <f t="shared" si="142"/>
        <v/>
      </c>
      <c r="DL77" s="26" t="str">
        <f t="shared" si="142"/>
        <v/>
      </c>
      <c r="DM77" s="26" t="str">
        <f t="shared" si="142"/>
        <v/>
      </c>
      <c r="DN77" s="26" t="str">
        <f t="shared" si="142"/>
        <v/>
      </c>
      <c r="DO77" s="26" t="str">
        <f t="shared" si="142"/>
        <v/>
      </c>
      <c r="DP77" s="26" t="str">
        <f t="shared" si="142"/>
        <v/>
      </c>
      <c r="DQ77" s="26" t="str">
        <f t="shared" si="142"/>
        <v/>
      </c>
      <c r="DR77" s="26" t="str">
        <f t="shared" si="142"/>
        <v/>
      </c>
      <c r="DS77" s="26" t="str">
        <f t="shared" si="142"/>
        <v/>
      </c>
      <c r="DT77" s="26" t="str">
        <f t="shared" si="142"/>
        <v/>
      </c>
      <c r="DU77" s="26" t="str">
        <f t="shared" si="142"/>
        <v/>
      </c>
      <c r="DV77" s="26" t="str">
        <f t="shared" si="142"/>
        <v/>
      </c>
      <c r="DW77" s="26" t="str">
        <f t="shared" si="142"/>
        <v/>
      </c>
      <c r="DX77" s="26" t="str">
        <f t="shared" si="142"/>
        <v/>
      </c>
      <c r="DY77" s="26" t="str">
        <f t="shared" si="142"/>
        <v/>
      </c>
      <c r="DZ77" s="26" t="str">
        <f t="shared" si="142"/>
        <v/>
      </c>
      <c r="EA77" s="26" t="str">
        <f t="shared" si="142"/>
        <v/>
      </c>
      <c r="EB77" s="26" t="str">
        <f t="shared" si="142"/>
        <v/>
      </c>
      <c r="EC77" s="26" t="str">
        <f t="shared" si="142"/>
        <v/>
      </c>
      <c r="ED77" s="26" t="str">
        <f t="shared" si="142"/>
        <v/>
      </c>
      <c r="EE77" s="26" t="str">
        <f t="shared" si="143" ref="EE77:FI77">IF(AND(EE78="",EE79=""),"",SUM(EE78)-SUM(EE79))</f>
        <v/>
      </c>
      <c r="EF77" s="26" t="str">
        <f t="shared" si="143"/>
        <v/>
      </c>
      <c r="EG77" s="26" t="str">
        <f t="shared" si="143"/>
        <v/>
      </c>
      <c r="EH77" s="26" t="str">
        <f t="shared" si="143"/>
        <v/>
      </c>
      <c r="EI77" s="26" t="str">
        <f t="shared" si="143"/>
        <v/>
      </c>
      <c r="EJ77" s="26" t="str">
        <f t="shared" si="143"/>
        <v/>
      </c>
      <c r="EK77" s="26" t="str">
        <f t="shared" si="143"/>
        <v/>
      </c>
      <c r="EL77" s="26" t="str">
        <f t="shared" si="143"/>
        <v/>
      </c>
      <c r="EM77" s="26" t="str">
        <f t="shared" si="143"/>
        <v/>
      </c>
      <c r="EN77" s="26" t="str">
        <f t="shared" si="143"/>
        <v/>
      </c>
      <c r="EO77" s="26" t="str">
        <f t="shared" si="143"/>
        <v/>
      </c>
      <c r="EP77" s="26" t="str">
        <f t="shared" si="143"/>
        <v/>
      </c>
      <c r="EQ77" s="26" t="str">
        <f t="shared" si="143"/>
        <v/>
      </c>
      <c r="ER77" s="26" t="str">
        <f t="shared" si="143"/>
        <v/>
      </c>
      <c r="ES77" s="26" t="str">
        <f t="shared" si="143"/>
        <v/>
      </c>
      <c r="ET77" s="26" t="str">
        <f t="shared" si="143"/>
        <v/>
      </c>
      <c r="EU77" s="26" t="str">
        <f t="shared" si="143"/>
        <v/>
      </c>
      <c r="EV77" s="26" t="str">
        <f t="shared" si="143"/>
        <v/>
      </c>
      <c r="EW77" s="26" t="str">
        <f t="shared" si="143"/>
        <v/>
      </c>
      <c r="EX77" s="26" t="str">
        <f t="shared" si="143"/>
        <v/>
      </c>
      <c r="EY77" s="26" t="str">
        <f t="shared" si="143"/>
        <v/>
      </c>
      <c r="EZ77" s="26" t="str">
        <f t="shared" si="143"/>
        <v/>
      </c>
      <c r="FA77" s="26" t="str">
        <f t="shared" si="143"/>
        <v/>
      </c>
      <c r="FB77" s="26" t="str">
        <f t="shared" si="143"/>
        <v/>
      </c>
      <c r="FC77" s="26" t="str">
        <f t="shared" si="143"/>
        <v/>
      </c>
      <c r="FD77" s="26" t="str">
        <f t="shared" si="143"/>
        <v/>
      </c>
      <c r="FE77" s="26" t="str">
        <f t="shared" si="143"/>
        <v/>
      </c>
      <c r="FF77" s="26" t="str">
        <f t="shared" si="143"/>
        <v/>
      </c>
      <c r="FG77" s="26" t="str">
        <f t="shared" si="143"/>
        <v/>
      </c>
      <c r="FH77" s="26" t="str">
        <f t="shared" si="143"/>
        <v/>
      </c>
      <c r="FI77" s="26" t="str">
        <f t="shared" si="143"/>
        <v/>
      </c>
    </row>
    <row r="78" spans="1:165" s="8" customFormat="1" ht="15" customHeight="1">
      <c r="A78" s="8" t="str">
        <f t="shared" si="135"/>
        <v>BXSTRAPA_BP6_XDC</v>
      </c>
      <c r="B78" s="12" t="s">
        <v>113</v>
      </c>
      <c r="C78" s="13" t="s">
        <v>190</v>
      </c>
      <c r="D78" s="13" t="s">
        <v>191</v>
      </c>
      <c r="E78" s="14" t="str">
        <f>"BXSTRAPA_BP6_"&amp;C3</f>
        <v>BXSTRAPA_BP6_XDC</v>
      </c>
      <c r="F78" s="1">
        <v>0.28037554687499999</v>
      </c>
      <c r="G78" s="1">
        <v>0.28037554687499999</v>
      </c>
      <c r="H78" s="1">
        <v>0.28037554687499999</v>
      </c>
      <c r="I78" s="1">
        <v>0.28037554687499999</v>
      </c>
      <c r="J78" s="1">
        <v>1.1215021875</v>
      </c>
      <c r="K78" s="1">
        <v>0.27954602953125002</v>
      </c>
      <c r="L78" s="1">
        <v>0.27954602953125002</v>
      </c>
      <c r="M78" s="1">
        <v>0.27954602953125002</v>
      </c>
      <c r="N78" s="1">
        <v>0.27954602953125002</v>
      </c>
      <c r="O78" s="1">
        <v>1.1181841181250001</v>
      </c>
      <c r="P78" s="1">
        <v>0.25406039203125003</v>
      </c>
      <c r="Q78" s="1">
        <v>0.25406039203125003</v>
      </c>
      <c r="R78" s="1">
        <v>0.25406039203125003</v>
      </c>
      <c r="S78" s="1">
        <v>0.25406039203125003</v>
      </c>
      <c r="T78" s="1">
        <v>1.0162415681250001</v>
      </c>
      <c r="U78" s="1">
        <v>0.39038638265624998</v>
      </c>
      <c r="V78" s="1">
        <v>0.39038638265624998</v>
      </c>
      <c r="W78" s="1">
        <v>0.39038638265624998</v>
      </c>
      <c r="X78" s="1">
        <v>0.39038638265624998</v>
      </c>
      <c r="Y78" s="1">
        <v>1.5615455306249999</v>
      </c>
      <c r="Z78" s="1">
        <v>0.34798329296116298</v>
      </c>
      <c r="AA78" s="1">
        <v>0.34798329296116298</v>
      </c>
      <c r="AB78" s="1">
        <v>0.34798329296116298</v>
      </c>
      <c r="AC78" s="1">
        <v>0.34798329296116298</v>
      </c>
      <c r="AD78" s="1">
        <v>1.3919331718446499</v>
      </c>
      <c r="AE78" s="1">
        <v>0.33081002254955399</v>
      </c>
      <c r="AF78" s="1">
        <v>0.33081002254955399</v>
      </c>
      <c r="AG78" s="1">
        <v>0.33081002254955399</v>
      </c>
      <c r="AH78" s="1">
        <v>0.33081002254955399</v>
      </c>
      <c r="AI78" s="1">
        <v>1.32324009019822</v>
      </c>
      <c r="AJ78" s="1">
        <v>0.35639323272232198</v>
      </c>
      <c r="AK78" s="1">
        <v>0.35639323272232198</v>
      </c>
      <c r="AL78" s="1">
        <v>0.35639323272232198</v>
      </c>
      <c r="AM78" s="1">
        <v>0.35639323272232198</v>
      </c>
      <c r="AN78" s="1">
        <v>1.4255729308892899</v>
      </c>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165" s="8" customFormat="1" ht="15" customHeight="1">
      <c r="A79" s="8" t="str">
        <f t="shared" si="135"/>
        <v>BMSTRAPA_BP6_XDC</v>
      </c>
      <c r="B79" s="12" t="s">
        <v>116</v>
      </c>
      <c r="C79" s="13" t="s">
        <v>192</v>
      </c>
      <c r="D79" s="13" t="s">
        <v>193</v>
      </c>
      <c r="E79" s="14" t="str">
        <f>"BMSTRAPA_BP6_"&amp;C3</f>
        <v>BMSTRAPA_BP6_XDC</v>
      </c>
      <c r="F79" s="1">
        <v>2.8037554687499999</v>
      </c>
      <c r="G79" s="1">
        <v>2.8037554687499999</v>
      </c>
      <c r="H79" s="1">
        <v>2.8037554687499999</v>
      </c>
      <c r="I79" s="1">
        <v>2.8037554687499999</v>
      </c>
      <c r="J79" s="1">
        <v>11.215021875</v>
      </c>
      <c r="K79" s="1">
        <v>2.7954602953125001</v>
      </c>
      <c r="L79" s="1">
        <v>2.7954602953125001</v>
      </c>
      <c r="M79" s="1">
        <v>2.7954602953125001</v>
      </c>
      <c r="N79" s="1">
        <v>2.7954602953125001</v>
      </c>
      <c r="O79" s="1">
        <v>11.18184118125</v>
      </c>
      <c r="P79" s="1">
        <v>2.5406039203124999</v>
      </c>
      <c r="Q79" s="1">
        <v>2.5406039203124999</v>
      </c>
      <c r="R79" s="1">
        <v>2.5406039203124999</v>
      </c>
      <c r="S79" s="1">
        <v>2.5406039203124999</v>
      </c>
      <c r="T79" s="1">
        <v>10.16241568125</v>
      </c>
      <c r="U79" s="1">
        <v>3.9038638265625001</v>
      </c>
      <c r="V79" s="1">
        <v>3.9038638265625001</v>
      </c>
      <c r="W79" s="1">
        <v>3.9038638265625001</v>
      </c>
      <c r="X79" s="1">
        <v>3.9038638265625001</v>
      </c>
      <c r="Y79" s="1">
        <v>15.61545530625</v>
      </c>
      <c r="Z79" s="1">
        <v>3.4798329296116299</v>
      </c>
      <c r="AA79" s="1">
        <v>3.4798329296116299</v>
      </c>
      <c r="AB79" s="1">
        <v>3.4798329296116299</v>
      </c>
      <c r="AC79" s="1">
        <v>3.4798329296116299</v>
      </c>
      <c r="AD79" s="1">
        <v>13.9193317184465</v>
      </c>
      <c r="AE79" s="1">
        <v>3.3081002254955401</v>
      </c>
      <c r="AF79" s="1">
        <v>3.3081002254955401</v>
      </c>
      <c r="AG79" s="1">
        <v>3.3081002254955401</v>
      </c>
      <c r="AH79" s="1">
        <v>3.3081002254955401</v>
      </c>
      <c r="AI79" s="1">
        <v>13.232400901982199</v>
      </c>
      <c r="AJ79" s="1">
        <v>3.56393232722322</v>
      </c>
      <c r="AK79" s="1">
        <v>3.56393232722322</v>
      </c>
      <c r="AL79" s="1">
        <v>3.56393232722322</v>
      </c>
      <c r="AM79" s="1">
        <v>3.56393232722322</v>
      </c>
      <c r="AN79" s="1">
        <v>14.255729308892899</v>
      </c>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165" s="8" customFormat="1" ht="15" customHeight="1">
      <c r="A80" s="8" t="str">
        <f t="shared" si="135"/>
        <v>BSTRAPAS_BP6_XDC</v>
      </c>
      <c r="B80" s="15" t="s">
        <v>119</v>
      </c>
      <c r="C80" s="13" t="s">
        <v>194</v>
      </c>
      <c r="D80" s="13" t="s">
        <v>195</v>
      </c>
      <c r="E80" s="14" t="str">
        <f>"BSTRAPAS_BP6_"&amp;C3</f>
        <v>BSTRAPAS_BP6_XDC</v>
      </c>
      <c r="F80" s="26" t="str">
        <f>IF(AND(F81="",F82=""),"",SUM(F81)-SUM(F82))</f>
        <v/>
      </c>
      <c r="G80" s="26" t="str">
        <f t="shared" si="144" ref="G80:BR80">IF(AND(G81="",G82=""),"",SUM(G81)-SUM(G82))</f>
        <v/>
      </c>
      <c r="H80" s="26" t="str">
        <f t="shared" si="144"/>
        <v/>
      </c>
      <c r="I80" s="26" t="str">
        <f t="shared" si="144"/>
        <v/>
      </c>
      <c r="J80" s="26" t="str">
        <f t="shared" si="144"/>
        <v/>
      </c>
      <c r="K80" s="26" t="str">
        <f t="shared" si="144"/>
        <v/>
      </c>
      <c r="L80" s="26" t="str">
        <f t="shared" si="144"/>
        <v/>
      </c>
      <c r="M80" s="26" t="str">
        <f t="shared" si="144"/>
        <v/>
      </c>
      <c r="N80" s="26" t="str">
        <f t="shared" si="144"/>
        <v/>
      </c>
      <c r="O80" s="26" t="str">
        <f t="shared" si="144"/>
        <v/>
      </c>
      <c r="P80" s="26" t="str">
        <f t="shared" si="144"/>
        <v/>
      </c>
      <c r="Q80" s="26" t="str">
        <f t="shared" si="144"/>
        <v/>
      </c>
      <c r="R80" s="26" t="str">
        <f t="shared" si="144"/>
        <v/>
      </c>
      <c r="S80" s="26" t="str">
        <f t="shared" si="144"/>
        <v/>
      </c>
      <c r="T80" s="26" t="str">
        <f t="shared" si="144"/>
        <v/>
      </c>
      <c r="U80" s="26" t="str">
        <f t="shared" si="144"/>
        <v/>
      </c>
      <c r="V80" s="26" t="str">
        <f t="shared" si="144"/>
        <v/>
      </c>
      <c r="W80" s="26" t="str">
        <f t="shared" si="144"/>
        <v/>
      </c>
      <c r="X80" s="26" t="str">
        <f t="shared" si="144"/>
        <v/>
      </c>
      <c r="Y80" s="26" t="str">
        <f t="shared" si="144"/>
        <v/>
      </c>
      <c r="Z80" s="26" t="str">
        <f t="shared" si="144"/>
        <v/>
      </c>
      <c r="AA80" s="26" t="str">
        <f t="shared" si="144"/>
        <v/>
      </c>
      <c r="AB80" s="26" t="str">
        <f t="shared" si="144"/>
        <v/>
      </c>
      <c r="AC80" s="26" t="str">
        <f t="shared" si="144"/>
        <v/>
      </c>
      <c r="AD80" s="26" t="str">
        <f t="shared" si="144"/>
        <v/>
      </c>
      <c r="AE80" s="26" t="str">
        <f t="shared" si="144"/>
        <v/>
      </c>
      <c r="AF80" s="26" t="str">
        <f t="shared" si="144"/>
        <v/>
      </c>
      <c r="AG80" s="26" t="str">
        <f t="shared" si="144"/>
        <v/>
      </c>
      <c r="AH80" s="26" t="str">
        <f t="shared" si="144"/>
        <v/>
      </c>
      <c r="AI80" s="26" t="str">
        <f t="shared" si="144"/>
        <v/>
      </c>
      <c r="AJ80" s="26" t="str">
        <f t="shared" si="144"/>
        <v/>
      </c>
      <c r="AK80" s="26" t="str">
        <f t="shared" si="144"/>
        <v/>
      </c>
      <c r="AL80" s="26" t="str">
        <f t="shared" si="144"/>
        <v/>
      </c>
      <c r="AM80" s="26" t="str">
        <f t="shared" si="144"/>
        <v/>
      </c>
      <c r="AN80" s="26" t="str">
        <f t="shared" si="144"/>
        <v/>
      </c>
      <c r="AO80" s="26" t="str">
        <f t="shared" si="144"/>
        <v/>
      </c>
      <c r="AP80" s="26" t="str">
        <f t="shared" si="144"/>
        <v/>
      </c>
      <c r="AQ80" s="26" t="str">
        <f t="shared" si="144"/>
        <v/>
      </c>
      <c r="AR80" s="26" t="str">
        <f t="shared" si="144"/>
        <v/>
      </c>
      <c r="AS80" s="26" t="str">
        <f t="shared" si="144"/>
        <v/>
      </c>
      <c r="AT80" s="26" t="str">
        <f t="shared" si="144"/>
        <v/>
      </c>
      <c r="AU80" s="26" t="str">
        <f t="shared" si="144"/>
        <v/>
      </c>
      <c r="AV80" s="26" t="str">
        <f t="shared" si="144"/>
        <v/>
      </c>
      <c r="AW80" s="26" t="str">
        <f t="shared" si="144"/>
        <v/>
      </c>
      <c r="AX80" s="26" t="str">
        <f t="shared" si="144"/>
        <v/>
      </c>
      <c r="AY80" s="26" t="str">
        <f t="shared" si="144"/>
        <v/>
      </c>
      <c r="AZ80" s="26" t="str">
        <f t="shared" si="144"/>
        <v/>
      </c>
      <c r="BA80" s="26" t="str">
        <f t="shared" si="144"/>
        <v/>
      </c>
      <c r="BB80" s="26" t="str">
        <f t="shared" si="144"/>
        <v/>
      </c>
      <c r="BC80" s="26" t="str">
        <f t="shared" si="144"/>
        <v/>
      </c>
      <c r="BD80" s="26" t="str">
        <f t="shared" si="144"/>
        <v/>
      </c>
      <c r="BE80" s="26" t="str">
        <f t="shared" si="144"/>
        <v/>
      </c>
      <c r="BF80" s="26" t="str">
        <f t="shared" si="144"/>
        <v/>
      </c>
      <c r="BG80" s="26" t="str">
        <f t="shared" si="144"/>
        <v/>
      </c>
      <c r="BH80" s="26" t="str">
        <f t="shared" si="144"/>
        <v/>
      </c>
      <c r="BI80" s="26" t="str">
        <f t="shared" si="144"/>
        <v/>
      </c>
      <c r="BJ80" s="26" t="str">
        <f t="shared" si="144"/>
        <v/>
      </c>
      <c r="BK80" s="26" t="str">
        <f t="shared" si="144"/>
        <v/>
      </c>
      <c r="BL80" s="26" t="str">
        <f t="shared" si="144"/>
        <v/>
      </c>
      <c r="BM80" s="26" t="str">
        <f t="shared" si="144"/>
        <v/>
      </c>
      <c r="BN80" s="26" t="str">
        <f t="shared" si="144"/>
        <v/>
      </c>
      <c r="BO80" s="26" t="str">
        <f t="shared" si="144"/>
        <v/>
      </c>
      <c r="BP80" s="26" t="str">
        <f t="shared" si="144"/>
        <v/>
      </c>
      <c r="BQ80" s="26" t="str">
        <f t="shared" si="144"/>
        <v/>
      </c>
      <c r="BR80" s="26" t="str">
        <f t="shared" si="144"/>
        <v/>
      </c>
      <c r="BS80" s="26" t="str">
        <f t="shared" si="145" ref="BS80:ED80">IF(AND(BS81="",BS82=""),"",SUM(BS81)-SUM(BS82))</f>
        <v/>
      </c>
      <c r="BT80" s="26" t="str">
        <f t="shared" si="145"/>
        <v/>
      </c>
      <c r="BU80" s="26" t="str">
        <f t="shared" si="145"/>
        <v/>
      </c>
      <c r="BV80" s="26" t="str">
        <f t="shared" si="145"/>
        <v/>
      </c>
      <c r="BW80" s="26" t="str">
        <f t="shared" si="145"/>
        <v/>
      </c>
      <c r="BX80" s="26" t="str">
        <f t="shared" si="145"/>
        <v/>
      </c>
      <c r="BY80" s="26" t="str">
        <f t="shared" si="145"/>
        <v/>
      </c>
      <c r="BZ80" s="26" t="str">
        <f t="shared" si="145"/>
        <v/>
      </c>
      <c r="CA80" s="26" t="str">
        <f t="shared" si="145"/>
        <v/>
      </c>
      <c r="CB80" s="26" t="str">
        <f t="shared" si="145"/>
        <v/>
      </c>
      <c r="CC80" s="26" t="str">
        <f t="shared" si="145"/>
        <v/>
      </c>
      <c r="CD80" s="26" t="str">
        <f t="shared" si="145"/>
        <v/>
      </c>
      <c r="CE80" s="26" t="str">
        <f t="shared" si="145"/>
        <v/>
      </c>
      <c r="CF80" s="26" t="str">
        <f t="shared" si="145"/>
        <v/>
      </c>
      <c r="CG80" s="26" t="str">
        <f t="shared" si="145"/>
        <v/>
      </c>
      <c r="CH80" s="26" t="str">
        <f t="shared" si="145"/>
        <v/>
      </c>
      <c r="CI80" s="26" t="str">
        <f t="shared" si="145"/>
        <v/>
      </c>
      <c r="CJ80" s="26" t="str">
        <f t="shared" si="145"/>
        <v/>
      </c>
      <c r="CK80" s="26" t="str">
        <f t="shared" si="145"/>
        <v/>
      </c>
      <c r="CL80" s="26" t="str">
        <f t="shared" si="145"/>
        <v/>
      </c>
      <c r="CM80" s="26" t="str">
        <f t="shared" si="145"/>
        <v/>
      </c>
      <c r="CN80" s="26" t="str">
        <f t="shared" si="145"/>
        <v/>
      </c>
      <c r="CO80" s="26" t="str">
        <f t="shared" si="145"/>
        <v/>
      </c>
      <c r="CP80" s="26" t="str">
        <f t="shared" si="145"/>
        <v/>
      </c>
      <c r="CQ80" s="26" t="str">
        <f t="shared" si="145"/>
        <v/>
      </c>
      <c r="CR80" s="26" t="str">
        <f t="shared" si="145"/>
        <v/>
      </c>
      <c r="CS80" s="26" t="str">
        <f t="shared" si="145"/>
        <v/>
      </c>
      <c r="CT80" s="26" t="str">
        <f t="shared" si="145"/>
        <v/>
      </c>
      <c r="CU80" s="26" t="str">
        <f t="shared" si="145"/>
        <v/>
      </c>
      <c r="CV80" s="26" t="str">
        <f t="shared" si="145"/>
        <v/>
      </c>
      <c r="CW80" s="26" t="str">
        <f t="shared" si="145"/>
        <v/>
      </c>
      <c r="CX80" s="26" t="str">
        <f t="shared" si="145"/>
        <v/>
      </c>
      <c r="CY80" s="26" t="str">
        <f t="shared" si="145"/>
        <v/>
      </c>
      <c r="CZ80" s="26" t="str">
        <f t="shared" si="145"/>
        <v/>
      </c>
      <c r="DA80" s="26" t="str">
        <f t="shared" si="145"/>
        <v/>
      </c>
      <c r="DB80" s="26" t="str">
        <f t="shared" si="145"/>
        <v/>
      </c>
      <c r="DC80" s="26" t="str">
        <f t="shared" si="145"/>
        <v/>
      </c>
      <c r="DD80" s="26" t="str">
        <f t="shared" si="145"/>
        <v/>
      </c>
      <c r="DE80" s="26" t="str">
        <f t="shared" si="145"/>
        <v/>
      </c>
      <c r="DF80" s="26" t="str">
        <f t="shared" si="145"/>
        <v/>
      </c>
      <c r="DG80" s="26" t="str">
        <f t="shared" si="145"/>
        <v/>
      </c>
      <c r="DH80" s="26" t="str">
        <f t="shared" si="145"/>
        <v/>
      </c>
      <c r="DI80" s="26" t="str">
        <f t="shared" si="145"/>
        <v/>
      </c>
      <c r="DJ80" s="26" t="str">
        <f t="shared" si="145"/>
        <v/>
      </c>
      <c r="DK80" s="26" t="str">
        <f t="shared" si="145"/>
        <v/>
      </c>
      <c r="DL80" s="26" t="str">
        <f t="shared" si="145"/>
        <v/>
      </c>
      <c r="DM80" s="26" t="str">
        <f t="shared" si="145"/>
        <v/>
      </c>
      <c r="DN80" s="26" t="str">
        <f t="shared" si="145"/>
        <v/>
      </c>
      <c r="DO80" s="26" t="str">
        <f t="shared" si="145"/>
        <v/>
      </c>
      <c r="DP80" s="26" t="str">
        <f t="shared" si="145"/>
        <v/>
      </c>
      <c r="DQ80" s="26" t="str">
        <f t="shared" si="145"/>
        <v/>
      </c>
      <c r="DR80" s="26" t="str">
        <f t="shared" si="145"/>
        <v/>
      </c>
      <c r="DS80" s="26" t="str">
        <f t="shared" si="145"/>
        <v/>
      </c>
      <c r="DT80" s="26" t="str">
        <f t="shared" si="145"/>
        <v/>
      </c>
      <c r="DU80" s="26" t="str">
        <f t="shared" si="145"/>
        <v/>
      </c>
      <c r="DV80" s="26" t="str">
        <f t="shared" si="145"/>
        <v/>
      </c>
      <c r="DW80" s="26" t="str">
        <f t="shared" si="145"/>
        <v/>
      </c>
      <c r="DX80" s="26" t="str">
        <f t="shared" si="145"/>
        <v/>
      </c>
      <c r="DY80" s="26" t="str">
        <f t="shared" si="145"/>
        <v/>
      </c>
      <c r="DZ80" s="26" t="str">
        <f t="shared" si="145"/>
        <v/>
      </c>
      <c r="EA80" s="26" t="str">
        <f t="shared" si="145"/>
        <v/>
      </c>
      <c r="EB80" s="26" t="str">
        <f t="shared" si="145"/>
        <v/>
      </c>
      <c r="EC80" s="26" t="str">
        <f t="shared" si="145"/>
        <v/>
      </c>
      <c r="ED80" s="26" t="str">
        <f t="shared" si="145"/>
        <v/>
      </c>
      <c r="EE80" s="26" t="str">
        <f t="shared" si="146" ref="EE80:FI80">IF(AND(EE81="",EE82=""),"",SUM(EE81)-SUM(EE82))</f>
        <v/>
      </c>
      <c r="EF80" s="26" t="str">
        <f t="shared" si="146"/>
        <v/>
      </c>
      <c r="EG80" s="26" t="str">
        <f t="shared" si="146"/>
        <v/>
      </c>
      <c r="EH80" s="26" t="str">
        <f t="shared" si="146"/>
        <v/>
      </c>
      <c r="EI80" s="26" t="str">
        <f t="shared" si="146"/>
        <v/>
      </c>
      <c r="EJ80" s="26" t="str">
        <f t="shared" si="146"/>
        <v/>
      </c>
      <c r="EK80" s="26" t="str">
        <f t="shared" si="146"/>
        <v/>
      </c>
      <c r="EL80" s="26" t="str">
        <f t="shared" si="146"/>
        <v/>
      </c>
      <c r="EM80" s="26" t="str">
        <f t="shared" si="146"/>
        <v/>
      </c>
      <c r="EN80" s="26" t="str">
        <f t="shared" si="146"/>
        <v/>
      </c>
      <c r="EO80" s="26" t="str">
        <f t="shared" si="146"/>
        <v/>
      </c>
      <c r="EP80" s="26" t="str">
        <f t="shared" si="146"/>
        <v/>
      </c>
      <c r="EQ80" s="26" t="str">
        <f t="shared" si="146"/>
        <v/>
      </c>
      <c r="ER80" s="26" t="str">
        <f t="shared" si="146"/>
        <v/>
      </c>
      <c r="ES80" s="26" t="str">
        <f t="shared" si="146"/>
        <v/>
      </c>
      <c r="ET80" s="26" t="str">
        <f t="shared" si="146"/>
        <v/>
      </c>
      <c r="EU80" s="26" t="str">
        <f t="shared" si="146"/>
        <v/>
      </c>
      <c r="EV80" s="26" t="str">
        <f t="shared" si="146"/>
        <v/>
      </c>
      <c r="EW80" s="26" t="str">
        <f t="shared" si="146"/>
        <v/>
      </c>
      <c r="EX80" s="26" t="str">
        <f t="shared" si="146"/>
        <v/>
      </c>
      <c r="EY80" s="26" t="str">
        <f t="shared" si="146"/>
        <v/>
      </c>
      <c r="EZ80" s="26" t="str">
        <f t="shared" si="146"/>
        <v/>
      </c>
      <c r="FA80" s="26" t="str">
        <f t="shared" si="146"/>
        <v/>
      </c>
      <c r="FB80" s="26" t="str">
        <f t="shared" si="146"/>
        <v/>
      </c>
      <c r="FC80" s="26" t="str">
        <f t="shared" si="146"/>
        <v/>
      </c>
      <c r="FD80" s="26" t="str">
        <f t="shared" si="146"/>
        <v/>
      </c>
      <c r="FE80" s="26" t="str">
        <f t="shared" si="146"/>
        <v/>
      </c>
      <c r="FF80" s="26" t="str">
        <f t="shared" si="146"/>
        <v/>
      </c>
      <c r="FG80" s="26" t="str">
        <f t="shared" si="146"/>
        <v/>
      </c>
      <c r="FH80" s="26" t="str">
        <f t="shared" si="146"/>
        <v/>
      </c>
      <c r="FI80" s="26" t="str">
        <f t="shared" si="146"/>
        <v/>
      </c>
    </row>
    <row r="81" spans="1:165" s="8" customFormat="1" ht="15" customHeight="1">
      <c r="A81" s="8" t="str">
        <f t="shared" si="135"/>
        <v>BXSTRAPAS_BP6_XDC</v>
      </c>
      <c r="B81" s="15" t="s">
        <v>159</v>
      </c>
      <c r="C81" s="13" t="s">
        <v>196</v>
      </c>
      <c r="D81" s="13" t="s">
        <v>197</v>
      </c>
      <c r="E81" s="14" t="str">
        <f>"BXSTRAPAS_BP6_"&amp;C3</f>
        <v>BXSTRAPAS_BP6_XDC</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165" s="8" customFormat="1" ht="15" customHeight="1">
      <c r="A82" s="8" t="str">
        <f t="shared" si="135"/>
        <v>BMSTRAPAS_BP6_XDC</v>
      </c>
      <c r="B82" s="15" t="s">
        <v>162</v>
      </c>
      <c r="C82" s="13" t="s">
        <v>198</v>
      </c>
      <c r="D82" s="13" t="s">
        <v>199</v>
      </c>
      <c r="E82" s="14" t="str">
        <f>"BMSTRAPAS_BP6_"&amp;C3</f>
        <v>BMSTRAPAS_BP6_XDC</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165" s="8" customFormat="1" ht="15" customHeight="1">
      <c r="A83" s="8" t="str">
        <f t="shared" si="135"/>
        <v>BSTRAFR_BP6_XDC</v>
      </c>
      <c r="B83" s="12" t="s">
        <v>165</v>
      </c>
      <c r="C83" s="13" t="s">
        <v>200</v>
      </c>
      <c r="D83" s="13" t="s">
        <v>201</v>
      </c>
      <c r="E83" s="14" t="str">
        <f>"BSTRAFR_BP6_"&amp;C3</f>
        <v>BSTRAFR_BP6_XDC</v>
      </c>
      <c r="F83" s="26" t="str">
        <f>IF(AND(F84="",F85=""),"",SUM(F84)-SUM(F85))</f>
        <v/>
      </c>
      <c r="G83" s="26" t="str">
        <f t="shared" si="147" ref="G83:BR83">IF(AND(G84="",G85=""),"",SUM(G84)-SUM(G85))</f>
        <v/>
      </c>
      <c r="H83" s="26" t="str">
        <f t="shared" si="147"/>
        <v/>
      </c>
      <c r="I83" s="26" t="str">
        <f t="shared" si="147"/>
        <v/>
      </c>
      <c r="J83" s="26" t="str">
        <f t="shared" si="147"/>
        <v/>
      </c>
      <c r="K83" s="26" t="str">
        <f t="shared" si="147"/>
        <v/>
      </c>
      <c r="L83" s="26" t="str">
        <f t="shared" si="147"/>
        <v/>
      </c>
      <c r="M83" s="26" t="str">
        <f t="shared" si="147"/>
        <v/>
      </c>
      <c r="N83" s="26" t="str">
        <f t="shared" si="147"/>
        <v/>
      </c>
      <c r="O83" s="26" t="str">
        <f t="shared" si="147"/>
        <v/>
      </c>
      <c r="P83" s="26" t="str">
        <f t="shared" si="147"/>
        <v/>
      </c>
      <c r="Q83" s="26" t="str">
        <f t="shared" si="147"/>
        <v/>
      </c>
      <c r="R83" s="26" t="str">
        <f t="shared" si="147"/>
        <v/>
      </c>
      <c r="S83" s="26" t="str">
        <f t="shared" si="147"/>
        <v/>
      </c>
      <c r="T83" s="26" t="str">
        <f t="shared" si="147"/>
        <v/>
      </c>
      <c r="U83" s="26" t="str">
        <f t="shared" si="147"/>
        <v/>
      </c>
      <c r="V83" s="26" t="str">
        <f t="shared" si="147"/>
        <v/>
      </c>
      <c r="W83" s="26" t="str">
        <f t="shared" si="147"/>
        <v/>
      </c>
      <c r="X83" s="26" t="str">
        <f t="shared" si="147"/>
        <v/>
      </c>
      <c r="Y83" s="26" t="str">
        <f t="shared" si="147"/>
        <v/>
      </c>
      <c r="Z83" s="26" t="str">
        <f t="shared" si="147"/>
        <v/>
      </c>
      <c r="AA83" s="26" t="str">
        <f t="shared" si="147"/>
        <v/>
      </c>
      <c r="AB83" s="26" t="str">
        <f t="shared" si="147"/>
        <v/>
      </c>
      <c r="AC83" s="26" t="str">
        <f t="shared" si="147"/>
        <v/>
      </c>
      <c r="AD83" s="26" t="str">
        <f t="shared" si="147"/>
        <v/>
      </c>
      <c r="AE83" s="26" t="str">
        <f t="shared" si="147"/>
        <v/>
      </c>
      <c r="AF83" s="26" t="str">
        <f t="shared" si="147"/>
        <v/>
      </c>
      <c r="AG83" s="26" t="str">
        <f t="shared" si="147"/>
        <v/>
      </c>
      <c r="AH83" s="26" t="str">
        <f t="shared" si="147"/>
        <v/>
      </c>
      <c r="AI83" s="26" t="str">
        <f t="shared" si="147"/>
        <v/>
      </c>
      <c r="AJ83" s="26" t="str">
        <f t="shared" si="147"/>
        <v/>
      </c>
      <c r="AK83" s="26" t="str">
        <f t="shared" si="147"/>
        <v/>
      </c>
      <c r="AL83" s="26" t="str">
        <f t="shared" si="147"/>
        <v/>
      </c>
      <c r="AM83" s="26" t="str">
        <f t="shared" si="147"/>
        <v/>
      </c>
      <c r="AN83" s="26" t="str">
        <f t="shared" si="147"/>
        <v/>
      </c>
      <c r="AO83" s="26" t="str">
        <f t="shared" si="147"/>
        <v/>
      </c>
      <c r="AP83" s="26" t="str">
        <f t="shared" si="147"/>
        <v/>
      </c>
      <c r="AQ83" s="26" t="str">
        <f t="shared" si="147"/>
        <v/>
      </c>
      <c r="AR83" s="26" t="str">
        <f t="shared" si="147"/>
        <v/>
      </c>
      <c r="AS83" s="26" t="str">
        <f t="shared" si="147"/>
        <v/>
      </c>
      <c r="AT83" s="26" t="str">
        <f t="shared" si="147"/>
        <v/>
      </c>
      <c r="AU83" s="26" t="str">
        <f t="shared" si="147"/>
        <v/>
      </c>
      <c r="AV83" s="26" t="str">
        <f t="shared" si="147"/>
        <v/>
      </c>
      <c r="AW83" s="26" t="str">
        <f t="shared" si="147"/>
        <v/>
      </c>
      <c r="AX83" s="26" t="str">
        <f t="shared" si="147"/>
        <v/>
      </c>
      <c r="AY83" s="26" t="str">
        <f t="shared" si="147"/>
        <v/>
      </c>
      <c r="AZ83" s="26" t="str">
        <f t="shared" si="147"/>
        <v/>
      </c>
      <c r="BA83" s="26" t="str">
        <f t="shared" si="147"/>
        <v/>
      </c>
      <c r="BB83" s="26" t="str">
        <f t="shared" si="147"/>
        <v/>
      </c>
      <c r="BC83" s="26" t="str">
        <f t="shared" si="147"/>
        <v/>
      </c>
      <c r="BD83" s="26" t="str">
        <f t="shared" si="147"/>
        <v/>
      </c>
      <c r="BE83" s="26" t="str">
        <f t="shared" si="147"/>
        <v/>
      </c>
      <c r="BF83" s="26" t="str">
        <f t="shared" si="147"/>
        <v/>
      </c>
      <c r="BG83" s="26" t="str">
        <f t="shared" si="147"/>
        <v/>
      </c>
      <c r="BH83" s="26" t="str">
        <f t="shared" si="147"/>
        <v/>
      </c>
      <c r="BI83" s="26" t="str">
        <f t="shared" si="147"/>
        <v/>
      </c>
      <c r="BJ83" s="26" t="str">
        <f t="shared" si="147"/>
        <v/>
      </c>
      <c r="BK83" s="26" t="str">
        <f t="shared" si="147"/>
        <v/>
      </c>
      <c r="BL83" s="26" t="str">
        <f t="shared" si="147"/>
        <v/>
      </c>
      <c r="BM83" s="26" t="str">
        <f t="shared" si="147"/>
        <v/>
      </c>
      <c r="BN83" s="26" t="str">
        <f t="shared" si="147"/>
        <v/>
      </c>
      <c r="BO83" s="26" t="str">
        <f t="shared" si="147"/>
        <v/>
      </c>
      <c r="BP83" s="26" t="str">
        <f t="shared" si="147"/>
        <v/>
      </c>
      <c r="BQ83" s="26" t="str">
        <f t="shared" si="147"/>
        <v/>
      </c>
      <c r="BR83" s="26" t="str">
        <f t="shared" si="147"/>
        <v/>
      </c>
      <c r="BS83" s="26" t="str">
        <f t="shared" si="148" ref="BS83:ED83">IF(AND(BS84="",BS85=""),"",SUM(BS84)-SUM(BS85))</f>
        <v/>
      </c>
      <c r="BT83" s="26" t="str">
        <f t="shared" si="148"/>
        <v/>
      </c>
      <c r="BU83" s="26" t="str">
        <f t="shared" si="148"/>
        <v/>
      </c>
      <c r="BV83" s="26" t="str">
        <f t="shared" si="148"/>
        <v/>
      </c>
      <c r="BW83" s="26" t="str">
        <f t="shared" si="148"/>
        <v/>
      </c>
      <c r="BX83" s="26" t="str">
        <f t="shared" si="148"/>
        <v/>
      </c>
      <c r="BY83" s="26" t="str">
        <f t="shared" si="148"/>
        <v/>
      </c>
      <c r="BZ83" s="26" t="str">
        <f t="shared" si="148"/>
        <v/>
      </c>
      <c r="CA83" s="26" t="str">
        <f t="shared" si="148"/>
        <v/>
      </c>
      <c r="CB83" s="26" t="str">
        <f t="shared" si="148"/>
        <v/>
      </c>
      <c r="CC83" s="26" t="str">
        <f t="shared" si="148"/>
        <v/>
      </c>
      <c r="CD83" s="26" t="str">
        <f t="shared" si="148"/>
        <v/>
      </c>
      <c r="CE83" s="26" t="str">
        <f t="shared" si="148"/>
        <v/>
      </c>
      <c r="CF83" s="26" t="str">
        <f t="shared" si="148"/>
        <v/>
      </c>
      <c r="CG83" s="26" t="str">
        <f t="shared" si="148"/>
        <v/>
      </c>
      <c r="CH83" s="26" t="str">
        <f t="shared" si="148"/>
        <v/>
      </c>
      <c r="CI83" s="26" t="str">
        <f t="shared" si="148"/>
        <v/>
      </c>
      <c r="CJ83" s="26" t="str">
        <f t="shared" si="148"/>
        <v/>
      </c>
      <c r="CK83" s="26" t="str">
        <f t="shared" si="148"/>
        <v/>
      </c>
      <c r="CL83" s="26" t="str">
        <f t="shared" si="148"/>
        <v/>
      </c>
      <c r="CM83" s="26" t="str">
        <f t="shared" si="148"/>
        <v/>
      </c>
      <c r="CN83" s="26" t="str">
        <f t="shared" si="148"/>
        <v/>
      </c>
      <c r="CO83" s="26" t="str">
        <f t="shared" si="148"/>
        <v/>
      </c>
      <c r="CP83" s="26" t="str">
        <f t="shared" si="148"/>
        <v/>
      </c>
      <c r="CQ83" s="26" t="str">
        <f t="shared" si="148"/>
        <v/>
      </c>
      <c r="CR83" s="26" t="str">
        <f t="shared" si="148"/>
        <v/>
      </c>
      <c r="CS83" s="26" t="str">
        <f t="shared" si="148"/>
        <v/>
      </c>
      <c r="CT83" s="26" t="str">
        <f t="shared" si="148"/>
        <v/>
      </c>
      <c r="CU83" s="26" t="str">
        <f t="shared" si="148"/>
        <v/>
      </c>
      <c r="CV83" s="26" t="str">
        <f t="shared" si="148"/>
        <v/>
      </c>
      <c r="CW83" s="26" t="str">
        <f t="shared" si="148"/>
        <v/>
      </c>
      <c r="CX83" s="26" t="str">
        <f t="shared" si="148"/>
        <v/>
      </c>
      <c r="CY83" s="26" t="str">
        <f t="shared" si="148"/>
        <v/>
      </c>
      <c r="CZ83" s="26" t="str">
        <f t="shared" si="148"/>
        <v/>
      </c>
      <c r="DA83" s="26" t="str">
        <f t="shared" si="148"/>
        <v/>
      </c>
      <c r="DB83" s="26" t="str">
        <f t="shared" si="148"/>
        <v/>
      </c>
      <c r="DC83" s="26" t="str">
        <f t="shared" si="148"/>
        <v/>
      </c>
      <c r="DD83" s="26" t="str">
        <f t="shared" si="148"/>
        <v/>
      </c>
      <c r="DE83" s="26" t="str">
        <f t="shared" si="148"/>
        <v/>
      </c>
      <c r="DF83" s="26" t="str">
        <f t="shared" si="148"/>
        <v/>
      </c>
      <c r="DG83" s="26" t="str">
        <f t="shared" si="148"/>
        <v/>
      </c>
      <c r="DH83" s="26" t="str">
        <f t="shared" si="148"/>
        <v/>
      </c>
      <c r="DI83" s="26" t="str">
        <f t="shared" si="148"/>
        <v/>
      </c>
      <c r="DJ83" s="26" t="str">
        <f t="shared" si="148"/>
        <v/>
      </c>
      <c r="DK83" s="26" t="str">
        <f t="shared" si="148"/>
        <v/>
      </c>
      <c r="DL83" s="26" t="str">
        <f t="shared" si="148"/>
        <v/>
      </c>
      <c r="DM83" s="26" t="str">
        <f t="shared" si="148"/>
        <v/>
      </c>
      <c r="DN83" s="26" t="str">
        <f t="shared" si="148"/>
        <v/>
      </c>
      <c r="DO83" s="26" t="str">
        <f t="shared" si="148"/>
        <v/>
      </c>
      <c r="DP83" s="26" t="str">
        <f t="shared" si="148"/>
        <v/>
      </c>
      <c r="DQ83" s="26" t="str">
        <f t="shared" si="148"/>
        <v/>
      </c>
      <c r="DR83" s="26" t="str">
        <f t="shared" si="148"/>
        <v/>
      </c>
      <c r="DS83" s="26" t="str">
        <f t="shared" si="148"/>
        <v/>
      </c>
      <c r="DT83" s="26" t="str">
        <f t="shared" si="148"/>
        <v/>
      </c>
      <c r="DU83" s="26" t="str">
        <f t="shared" si="148"/>
        <v/>
      </c>
      <c r="DV83" s="26" t="str">
        <f t="shared" si="148"/>
        <v/>
      </c>
      <c r="DW83" s="26" t="str">
        <f t="shared" si="148"/>
        <v/>
      </c>
      <c r="DX83" s="26" t="str">
        <f t="shared" si="148"/>
        <v/>
      </c>
      <c r="DY83" s="26" t="str">
        <f t="shared" si="148"/>
        <v/>
      </c>
      <c r="DZ83" s="26" t="str">
        <f t="shared" si="148"/>
        <v/>
      </c>
      <c r="EA83" s="26" t="str">
        <f t="shared" si="148"/>
        <v/>
      </c>
      <c r="EB83" s="26" t="str">
        <f t="shared" si="148"/>
        <v/>
      </c>
      <c r="EC83" s="26" t="str">
        <f t="shared" si="148"/>
        <v/>
      </c>
      <c r="ED83" s="26" t="str">
        <f t="shared" si="148"/>
        <v/>
      </c>
      <c r="EE83" s="26" t="str">
        <f t="shared" si="149" ref="EE83:FI83">IF(AND(EE84="",EE85=""),"",SUM(EE84)-SUM(EE85))</f>
        <v/>
      </c>
      <c r="EF83" s="26" t="str">
        <f t="shared" si="149"/>
        <v/>
      </c>
      <c r="EG83" s="26" t="str">
        <f t="shared" si="149"/>
        <v/>
      </c>
      <c r="EH83" s="26" t="str">
        <f t="shared" si="149"/>
        <v/>
      </c>
      <c r="EI83" s="26" t="str">
        <f t="shared" si="149"/>
        <v/>
      </c>
      <c r="EJ83" s="26" t="str">
        <f t="shared" si="149"/>
        <v/>
      </c>
      <c r="EK83" s="26" t="str">
        <f t="shared" si="149"/>
        <v/>
      </c>
      <c r="EL83" s="26" t="str">
        <f t="shared" si="149"/>
        <v/>
      </c>
      <c r="EM83" s="26" t="str">
        <f t="shared" si="149"/>
        <v/>
      </c>
      <c r="EN83" s="26" t="str">
        <f t="shared" si="149"/>
        <v/>
      </c>
      <c r="EO83" s="26" t="str">
        <f t="shared" si="149"/>
        <v/>
      </c>
      <c r="EP83" s="26" t="str">
        <f t="shared" si="149"/>
        <v/>
      </c>
      <c r="EQ83" s="26" t="str">
        <f t="shared" si="149"/>
        <v/>
      </c>
      <c r="ER83" s="26" t="str">
        <f t="shared" si="149"/>
        <v/>
      </c>
      <c r="ES83" s="26" t="str">
        <f t="shared" si="149"/>
        <v/>
      </c>
      <c r="ET83" s="26" t="str">
        <f t="shared" si="149"/>
        <v/>
      </c>
      <c r="EU83" s="26" t="str">
        <f t="shared" si="149"/>
        <v/>
      </c>
      <c r="EV83" s="26" t="str">
        <f t="shared" si="149"/>
        <v/>
      </c>
      <c r="EW83" s="26" t="str">
        <f t="shared" si="149"/>
        <v/>
      </c>
      <c r="EX83" s="26" t="str">
        <f t="shared" si="149"/>
        <v/>
      </c>
      <c r="EY83" s="26" t="str">
        <f t="shared" si="149"/>
        <v/>
      </c>
      <c r="EZ83" s="26" t="str">
        <f t="shared" si="149"/>
        <v/>
      </c>
      <c r="FA83" s="26" t="str">
        <f t="shared" si="149"/>
        <v/>
      </c>
      <c r="FB83" s="26" t="str">
        <f t="shared" si="149"/>
        <v/>
      </c>
      <c r="FC83" s="26" t="str">
        <f t="shared" si="149"/>
        <v/>
      </c>
      <c r="FD83" s="26" t="str">
        <f t="shared" si="149"/>
        <v/>
      </c>
      <c r="FE83" s="26" t="str">
        <f t="shared" si="149"/>
        <v/>
      </c>
      <c r="FF83" s="26" t="str">
        <f t="shared" si="149"/>
        <v/>
      </c>
      <c r="FG83" s="26" t="str">
        <f t="shared" si="149"/>
        <v/>
      </c>
      <c r="FH83" s="26" t="str">
        <f t="shared" si="149"/>
        <v/>
      </c>
      <c r="FI83" s="26" t="str">
        <f t="shared" si="149"/>
        <v/>
      </c>
    </row>
    <row r="84" spans="1:165" s="8" customFormat="1" ht="15" customHeight="1">
      <c r="A84" s="8" t="str">
        <f t="shared" si="135"/>
        <v>BXSTRAFR_BP6_XDC</v>
      </c>
      <c r="B84" s="12" t="s">
        <v>168</v>
      </c>
      <c r="C84" s="13" t="s">
        <v>202</v>
      </c>
      <c r="D84" s="13" t="s">
        <v>203</v>
      </c>
      <c r="E84" s="14" t="str">
        <f>"BXSTRAFR_BP6_"&amp;C3</f>
        <v>BXSTRAFR_BP6_XDC</v>
      </c>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165" s="8" customFormat="1" ht="15" customHeight="1">
      <c r="A85" s="8" t="str">
        <f t="shared" si="135"/>
        <v>BMSTRAFR_BP6_XDC</v>
      </c>
      <c r="B85" s="12" t="s">
        <v>171</v>
      </c>
      <c r="C85" s="13" t="s">
        <v>204</v>
      </c>
      <c r="D85" s="13" t="s">
        <v>205</v>
      </c>
      <c r="E85" s="14" t="str">
        <f>"BMSTRAFR_BP6_"&amp;C3</f>
        <v>BMSTRAFR_BP6_XDC</v>
      </c>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165" s="8" customFormat="1" ht="15" customHeight="1">
      <c r="A86" s="8" t="str">
        <f t="shared" si="135"/>
        <v>BSTRAO_BP6_XDC</v>
      </c>
      <c r="B86" s="12" t="s">
        <v>174</v>
      </c>
      <c r="C86" s="13" t="s">
        <v>206</v>
      </c>
      <c r="D86" s="13" t="s">
        <v>207</v>
      </c>
      <c r="E86" s="14" t="str">
        <f>"BSTRAO_BP6_"&amp;C3</f>
        <v>BSTRAO_BP6_XDC</v>
      </c>
      <c r="F86" s="26">
        <v>0.71150524999999998</v>
      </c>
      <c r="G86" s="26">
        <v>0.71150524999999998</v>
      </c>
      <c r="H86" s="26">
        <v>0.71150524999999998</v>
      </c>
      <c r="I86" s="26">
        <v>0.71150524999999998</v>
      </c>
      <c r="J86" s="26">
        <v>2.8460209999999999</v>
      </c>
      <c r="K86" s="26">
        <v>0.37130000000000002</v>
      </c>
      <c r="L86" s="26">
        <v>0.37130000000000002</v>
      </c>
      <c r="M86" s="26">
        <v>0.37130000000000002</v>
      </c>
      <c r="N86" s="26">
        <v>0.37130000000000002</v>
      </c>
      <c r="O86" s="26">
        <v>1.4852000000000001</v>
      </c>
      <c r="P86" s="26">
        <v>0.42949237499999998</v>
      </c>
      <c r="Q86" s="26">
        <v>0.42949237499999998</v>
      </c>
      <c r="R86" s="26">
        <v>0.42949237499999998</v>
      </c>
      <c r="S86" s="26">
        <v>0.42949237499999998</v>
      </c>
      <c r="T86" s="26">
        <v>1.7179694999999999</v>
      </c>
      <c r="U86" s="26">
        <v>0.42245250000000001</v>
      </c>
      <c r="V86" s="26">
        <v>0.42245250000000001</v>
      </c>
      <c r="W86" s="26">
        <v>0.42245250000000001</v>
      </c>
      <c r="X86" s="26">
        <v>0.42245250000000001</v>
      </c>
      <c r="Y86" s="26">
        <v>1.68981</v>
      </c>
      <c r="Z86" s="26">
        <v>0.42918613249999998</v>
      </c>
      <c r="AA86" s="26">
        <v>0.42918613249999998</v>
      </c>
      <c r="AB86" s="26">
        <v>0.42918613249999998</v>
      </c>
      <c r="AC86" s="26">
        <v>0.42918613249999998</v>
      </c>
      <c r="AD86" s="26">
        <v>1.7167445299999999</v>
      </c>
      <c r="AE86" s="26">
        <v>0.44930785750000002</v>
      </c>
      <c r="AF86" s="26">
        <v>0.44930785750000002</v>
      </c>
      <c r="AG86" s="26">
        <v>0.44930785750000002</v>
      </c>
      <c r="AH86" s="26">
        <v>0.44930785750000002</v>
      </c>
      <c r="AI86" s="26">
        <v>1.7972314300000001</v>
      </c>
      <c r="AJ86" s="26">
        <v>0.46264771999999998</v>
      </c>
      <c r="AK86" s="26">
        <v>0.46264771999999998</v>
      </c>
      <c r="AL86" s="26">
        <v>0.46264771999999998</v>
      </c>
      <c r="AM86" s="26">
        <v>0.46264771999999998</v>
      </c>
      <c r="AN86" s="26">
        <v>1.8505908799999999</v>
      </c>
      <c r="AO86" s="26" t="str">
        <f>IF(AND(AO87="",AO88=""),"",SUM(AO87)-SUM(AO88))</f>
        <v/>
      </c>
      <c r="AP86" s="26" t="str">
        <f>IF(AND(AP87="",AP88=""),"",SUM(AP87)-SUM(AP88))</f>
        <v/>
      </c>
      <c r="AQ86" s="26" t="str">
        <f>IF(AND(AQ87="",AQ88=""),"",SUM(AQ87)-SUM(AQ88))</f>
        <v/>
      </c>
      <c r="AR86" s="26" t="str">
        <f>IF(AND(AR87="",AR88=""),"",SUM(AR87)-SUM(AR88))</f>
        <v/>
      </c>
      <c r="AS86" s="26" t="str">
        <f>IF(AND(AS87="",AS88=""),"",SUM(AS87)-SUM(AS88))</f>
        <v/>
      </c>
      <c r="AT86" s="26" t="str">
        <f>IF(AND(AT87="",AT88=""),"",SUM(AT87)-SUM(AT88))</f>
        <v/>
      </c>
      <c r="AU86" s="26" t="str">
        <f>IF(AND(AU87="",AU88=""),"",SUM(AU87)-SUM(AU88))</f>
        <v/>
      </c>
      <c r="AV86" s="26" t="str">
        <f>IF(AND(AV87="",AV88=""),"",SUM(AV87)-SUM(AV88))</f>
        <v/>
      </c>
      <c r="AW86" s="26" t="str">
        <f>IF(AND(AW87="",AW88=""),"",SUM(AW87)-SUM(AW88))</f>
        <v/>
      </c>
      <c r="AX86" s="26" t="str">
        <f>IF(AND(AX87="",AX88=""),"",SUM(AX87)-SUM(AX88))</f>
        <v/>
      </c>
      <c r="AY86" s="26" t="str">
        <f>IF(AND(AY87="",AY88=""),"",SUM(AY87)-SUM(AY88))</f>
        <v/>
      </c>
      <c r="AZ86" s="26" t="str">
        <f>IF(AND(AZ87="",AZ88=""),"",SUM(AZ87)-SUM(AZ88))</f>
        <v/>
      </c>
      <c r="BA86" s="26" t="str">
        <f>IF(AND(BA87="",BA88=""),"",SUM(BA87)-SUM(BA88))</f>
        <v/>
      </c>
      <c r="BB86" s="26" t="str">
        <f>IF(AND(BB87="",BB88=""),"",SUM(BB87)-SUM(BB88))</f>
        <v/>
      </c>
      <c r="BC86" s="26" t="str">
        <f>IF(AND(BC87="",BC88=""),"",SUM(BC87)-SUM(BC88))</f>
        <v/>
      </c>
      <c r="BD86" s="26" t="str">
        <f>IF(AND(BD87="",BD88=""),"",SUM(BD87)-SUM(BD88))</f>
        <v/>
      </c>
      <c r="BE86" s="26" t="str">
        <f>IF(AND(BE87="",BE88=""),"",SUM(BE87)-SUM(BE88))</f>
        <v/>
      </c>
      <c r="BF86" s="26" t="str">
        <f>IF(AND(BF87="",BF88=""),"",SUM(BF87)-SUM(BF88))</f>
        <v/>
      </c>
      <c r="BG86" s="26" t="str">
        <f>IF(AND(BG87="",BG88=""),"",SUM(BG87)-SUM(BG88))</f>
        <v/>
      </c>
      <c r="BH86" s="26" t="str">
        <f>IF(AND(BH87="",BH88=""),"",SUM(BH87)-SUM(BH88))</f>
        <v/>
      </c>
      <c r="BI86" s="26" t="str">
        <f>IF(AND(BI87="",BI88=""),"",SUM(BI87)-SUM(BI88))</f>
        <v/>
      </c>
      <c r="BJ86" s="26" t="str">
        <f>IF(AND(BJ87="",BJ88=""),"",SUM(BJ87)-SUM(BJ88))</f>
        <v/>
      </c>
      <c r="BK86" s="26" t="str">
        <f>IF(AND(BK87="",BK88=""),"",SUM(BK87)-SUM(BK88))</f>
        <v/>
      </c>
      <c r="BL86" s="26" t="str">
        <f>IF(AND(BL87="",BL88=""),"",SUM(BL87)-SUM(BL88))</f>
        <v/>
      </c>
      <c r="BM86" s="26" t="str">
        <f>IF(AND(BM87="",BM88=""),"",SUM(BM87)-SUM(BM88))</f>
        <v/>
      </c>
      <c r="BN86" s="26" t="str">
        <f>IF(AND(BN87="",BN88=""),"",SUM(BN87)-SUM(BN88))</f>
        <v/>
      </c>
      <c r="BO86" s="26" t="str">
        <f>IF(AND(BO87="",BO88=""),"",SUM(BO87)-SUM(BO88))</f>
        <v/>
      </c>
      <c r="BP86" s="26" t="str">
        <f>IF(AND(BP87="",BP88=""),"",SUM(BP87)-SUM(BP88))</f>
        <v/>
      </c>
      <c r="BQ86" s="26" t="str">
        <f>IF(AND(BQ87="",BQ88=""),"",SUM(BQ87)-SUM(BQ88))</f>
        <v/>
      </c>
      <c r="BR86" s="26" t="str">
        <f>IF(AND(BR87="",BR88=""),"",SUM(BR87)-SUM(BR88))</f>
        <v/>
      </c>
      <c r="BS86" s="26" t="str">
        <f t="shared" si="150" ref="BS86:ED86">IF(AND(BS87="",BS88=""),"",SUM(BS87)-SUM(BS88))</f>
        <v/>
      </c>
      <c r="BT86" s="26" t="str">
        <f t="shared" si="150"/>
        <v/>
      </c>
      <c r="BU86" s="26" t="str">
        <f t="shared" si="150"/>
        <v/>
      </c>
      <c r="BV86" s="26" t="str">
        <f t="shared" si="150"/>
        <v/>
      </c>
      <c r="BW86" s="26" t="str">
        <f t="shared" si="150"/>
        <v/>
      </c>
      <c r="BX86" s="26" t="str">
        <f t="shared" si="150"/>
        <v/>
      </c>
      <c r="BY86" s="26" t="str">
        <f t="shared" si="150"/>
        <v/>
      </c>
      <c r="BZ86" s="26" t="str">
        <f t="shared" si="150"/>
        <v/>
      </c>
      <c r="CA86" s="26" t="str">
        <f t="shared" si="150"/>
        <v/>
      </c>
      <c r="CB86" s="26" t="str">
        <f t="shared" si="150"/>
        <v/>
      </c>
      <c r="CC86" s="26" t="str">
        <f t="shared" si="150"/>
        <v/>
      </c>
      <c r="CD86" s="26" t="str">
        <f t="shared" si="150"/>
        <v/>
      </c>
      <c r="CE86" s="26" t="str">
        <f t="shared" si="150"/>
        <v/>
      </c>
      <c r="CF86" s="26" t="str">
        <f t="shared" si="150"/>
        <v/>
      </c>
      <c r="CG86" s="26" t="str">
        <f t="shared" si="150"/>
        <v/>
      </c>
      <c r="CH86" s="26" t="str">
        <f t="shared" si="150"/>
        <v/>
      </c>
      <c r="CI86" s="26" t="str">
        <f t="shared" si="150"/>
        <v/>
      </c>
      <c r="CJ86" s="26" t="str">
        <f t="shared" si="150"/>
        <v/>
      </c>
      <c r="CK86" s="26" t="str">
        <f t="shared" si="150"/>
        <v/>
      </c>
      <c r="CL86" s="26" t="str">
        <f t="shared" si="150"/>
        <v/>
      </c>
      <c r="CM86" s="26" t="str">
        <f t="shared" si="150"/>
        <v/>
      </c>
      <c r="CN86" s="26" t="str">
        <f t="shared" si="150"/>
        <v/>
      </c>
      <c r="CO86" s="26" t="str">
        <f t="shared" si="150"/>
        <v/>
      </c>
      <c r="CP86" s="26" t="str">
        <f t="shared" si="150"/>
        <v/>
      </c>
      <c r="CQ86" s="26" t="str">
        <f t="shared" si="150"/>
        <v/>
      </c>
      <c r="CR86" s="26" t="str">
        <f t="shared" si="150"/>
        <v/>
      </c>
      <c r="CS86" s="26" t="str">
        <f t="shared" si="150"/>
        <v/>
      </c>
      <c r="CT86" s="26" t="str">
        <f t="shared" si="150"/>
        <v/>
      </c>
      <c r="CU86" s="26" t="str">
        <f t="shared" si="150"/>
        <v/>
      </c>
      <c r="CV86" s="26" t="str">
        <f t="shared" si="150"/>
        <v/>
      </c>
      <c r="CW86" s="26" t="str">
        <f t="shared" si="150"/>
        <v/>
      </c>
      <c r="CX86" s="26" t="str">
        <f t="shared" si="150"/>
        <v/>
      </c>
      <c r="CY86" s="26" t="str">
        <f t="shared" si="150"/>
        <v/>
      </c>
      <c r="CZ86" s="26" t="str">
        <f t="shared" si="150"/>
        <v/>
      </c>
      <c r="DA86" s="26" t="str">
        <f t="shared" si="150"/>
        <v/>
      </c>
      <c r="DB86" s="26" t="str">
        <f t="shared" si="150"/>
        <v/>
      </c>
      <c r="DC86" s="26" t="str">
        <f t="shared" si="150"/>
        <v/>
      </c>
      <c r="DD86" s="26" t="str">
        <f t="shared" si="150"/>
        <v/>
      </c>
      <c r="DE86" s="26" t="str">
        <f t="shared" si="150"/>
        <v/>
      </c>
      <c r="DF86" s="26" t="str">
        <f t="shared" si="150"/>
        <v/>
      </c>
      <c r="DG86" s="26" t="str">
        <f t="shared" si="150"/>
        <v/>
      </c>
      <c r="DH86" s="26" t="str">
        <f t="shared" si="150"/>
        <v/>
      </c>
      <c r="DI86" s="26" t="str">
        <f t="shared" si="150"/>
        <v/>
      </c>
      <c r="DJ86" s="26" t="str">
        <f t="shared" si="150"/>
        <v/>
      </c>
      <c r="DK86" s="26" t="str">
        <f t="shared" si="150"/>
        <v/>
      </c>
      <c r="DL86" s="26" t="str">
        <f t="shared" si="150"/>
        <v/>
      </c>
      <c r="DM86" s="26" t="str">
        <f t="shared" si="150"/>
        <v/>
      </c>
      <c r="DN86" s="26" t="str">
        <f t="shared" si="150"/>
        <v/>
      </c>
      <c r="DO86" s="26" t="str">
        <f t="shared" si="150"/>
        <v/>
      </c>
      <c r="DP86" s="26" t="str">
        <f t="shared" si="150"/>
        <v/>
      </c>
      <c r="DQ86" s="26" t="str">
        <f t="shared" si="150"/>
        <v/>
      </c>
      <c r="DR86" s="26" t="str">
        <f t="shared" si="150"/>
        <v/>
      </c>
      <c r="DS86" s="26" t="str">
        <f t="shared" si="150"/>
        <v/>
      </c>
      <c r="DT86" s="26" t="str">
        <f t="shared" si="150"/>
        <v/>
      </c>
      <c r="DU86" s="26" t="str">
        <f t="shared" si="150"/>
        <v/>
      </c>
      <c r="DV86" s="26" t="str">
        <f t="shared" si="150"/>
        <v/>
      </c>
      <c r="DW86" s="26" t="str">
        <f t="shared" si="150"/>
        <v/>
      </c>
      <c r="DX86" s="26" t="str">
        <f t="shared" si="150"/>
        <v/>
      </c>
      <c r="DY86" s="26" t="str">
        <f t="shared" si="150"/>
        <v/>
      </c>
      <c r="DZ86" s="26" t="str">
        <f t="shared" si="150"/>
        <v/>
      </c>
      <c r="EA86" s="26" t="str">
        <f t="shared" si="150"/>
        <v/>
      </c>
      <c r="EB86" s="26" t="str">
        <f t="shared" si="150"/>
        <v/>
      </c>
      <c r="EC86" s="26" t="str">
        <f t="shared" si="150"/>
        <v/>
      </c>
      <c r="ED86" s="26" t="str">
        <f t="shared" si="150"/>
        <v/>
      </c>
      <c r="EE86" s="26" t="str">
        <f t="shared" si="151" ref="EE86:FI86">IF(AND(EE87="",EE88=""),"",SUM(EE87)-SUM(EE88))</f>
        <v/>
      </c>
      <c r="EF86" s="26" t="str">
        <f t="shared" si="151"/>
        <v/>
      </c>
      <c r="EG86" s="26" t="str">
        <f t="shared" si="151"/>
        <v/>
      </c>
      <c r="EH86" s="26" t="str">
        <f t="shared" si="151"/>
        <v/>
      </c>
      <c r="EI86" s="26" t="str">
        <f t="shared" si="151"/>
        <v/>
      </c>
      <c r="EJ86" s="26" t="str">
        <f t="shared" si="151"/>
        <v/>
      </c>
      <c r="EK86" s="26" t="str">
        <f t="shared" si="151"/>
        <v/>
      </c>
      <c r="EL86" s="26" t="str">
        <f t="shared" si="151"/>
        <v/>
      </c>
      <c r="EM86" s="26" t="str">
        <f t="shared" si="151"/>
        <v/>
      </c>
      <c r="EN86" s="26" t="str">
        <f t="shared" si="151"/>
        <v/>
      </c>
      <c r="EO86" s="26" t="str">
        <f t="shared" si="151"/>
        <v/>
      </c>
      <c r="EP86" s="26" t="str">
        <f t="shared" si="151"/>
        <v/>
      </c>
      <c r="EQ86" s="26" t="str">
        <f t="shared" si="151"/>
        <v/>
      </c>
      <c r="ER86" s="26" t="str">
        <f t="shared" si="151"/>
        <v/>
      </c>
      <c r="ES86" s="26" t="str">
        <f t="shared" si="151"/>
        <v/>
      </c>
      <c r="ET86" s="26" t="str">
        <f t="shared" si="151"/>
        <v/>
      </c>
      <c r="EU86" s="26" t="str">
        <f t="shared" si="151"/>
        <v/>
      </c>
      <c r="EV86" s="26" t="str">
        <f t="shared" si="151"/>
        <v/>
      </c>
      <c r="EW86" s="26" t="str">
        <f t="shared" si="151"/>
        <v/>
      </c>
      <c r="EX86" s="26" t="str">
        <f t="shared" si="151"/>
        <v/>
      </c>
      <c r="EY86" s="26" t="str">
        <f t="shared" si="151"/>
        <v/>
      </c>
      <c r="EZ86" s="26" t="str">
        <f t="shared" si="151"/>
        <v/>
      </c>
      <c r="FA86" s="26" t="str">
        <f t="shared" si="151"/>
        <v/>
      </c>
      <c r="FB86" s="26" t="str">
        <f t="shared" si="151"/>
        <v/>
      </c>
      <c r="FC86" s="26" t="str">
        <f t="shared" si="151"/>
        <v/>
      </c>
      <c r="FD86" s="26" t="str">
        <f t="shared" si="151"/>
        <v/>
      </c>
      <c r="FE86" s="26" t="str">
        <f t="shared" si="151"/>
        <v/>
      </c>
      <c r="FF86" s="26" t="str">
        <f t="shared" si="151"/>
        <v/>
      </c>
      <c r="FG86" s="26" t="str">
        <f t="shared" si="151"/>
        <v/>
      </c>
      <c r="FH86" s="26" t="str">
        <f t="shared" si="151"/>
        <v/>
      </c>
      <c r="FI86" s="26" t="str">
        <f t="shared" si="151"/>
        <v/>
      </c>
    </row>
    <row r="87" spans="1:165" s="8" customFormat="1" ht="15" customHeight="1">
      <c r="A87" s="8" t="str">
        <f t="shared" si="135"/>
        <v>BXSTRAO_BP6_XDC</v>
      </c>
      <c r="B87" s="12" t="s">
        <v>168</v>
      </c>
      <c r="C87" s="13" t="s">
        <v>208</v>
      </c>
      <c r="D87" s="13" t="s">
        <v>209</v>
      </c>
      <c r="E87" s="14" t="str">
        <f>"BXSTRAO_BP6_"&amp;C3</f>
        <v>BXSTRAO_BP6_XDC</v>
      </c>
      <c r="F87" s="1">
        <v>0.71150524999999998</v>
      </c>
      <c r="G87" s="1">
        <v>0.71150524999999998</v>
      </c>
      <c r="H87" s="1">
        <v>0.71150524999999998</v>
      </c>
      <c r="I87" s="1">
        <v>0.71150524999999998</v>
      </c>
      <c r="J87" s="1">
        <v>2.8460209999999999</v>
      </c>
      <c r="K87" s="1">
        <v>0.37130000000000002</v>
      </c>
      <c r="L87" s="1">
        <v>0.37130000000000002</v>
      </c>
      <c r="M87" s="1">
        <v>0.37130000000000002</v>
      </c>
      <c r="N87" s="1">
        <v>0.37130000000000002</v>
      </c>
      <c r="O87" s="1">
        <v>1.4852000000000001</v>
      </c>
      <c r="P87" s="1">
        <v>0.42949237499999998</v>
      </c>
      <c r="Q87" s="1">
        <v>0.42949237499999998</v>
      </c>
      <c r="R87" s="1">
        <v>0.42949237499999998</v>
      </c>
      <c r="S87" s="1">
        <v>0.42949237499999998</v>
      </c>
      <c r="T87" s="1">
        <v>1.7179694999999999</v>
      </c>
      <c r="U87" s="1">
        <v>0.42245250000000001</v>
      </c>
      <c r="V87" s="1">
        <v>0.42245250000000001</v>
      </c>
      <c r="W87" s="1">
        <v>0.42245250000000001</v>
      </c>
      <c r="X87" s="1">
        <v>0.42245250000000001</v>
      </c>
      <c r="Y87" s="1">
        <v>1.68981</v>
      </c>
      <c r="Z87" s="1">
        <v>0.42918613249999998</v>
      </c>
      <c r="AA87" s="1">
        <v>0.42918613249999998</v>
      </c>
      <c r="AB87" s="1">
        <v>0.42918613249999998</v>
      </c>
      <c r="AC87" s="1">
        <v>0.42918613249999998</v>
      </c>
      <c r="AD87" s="1">
        <v>1.7167445299999999</v>
      </c>
      <c r="AE87" s="1">
        <v>0.44930785750000002</v>
      </c>
      <c r="AF87" s="1">
        <v>0.44930785750000002</v>
      </c>
      <c r="AG87" s="1">
        <v>0.44930785750000002</v>
      </c>
      <c r="AH87" s="1">
        <v>0.44930785750000002</v>
      </c>
      <c r="AI87" s="1">
        <v>1.7972314300000001</v>
      </c>
      <c r="AJ87" s="1">
        <v>0.46264771999999998</v>
      </c>
      <c r="AK87" s="1">
        <v>0.46264771999999998</v>
      </c>
      <c r="AL87" s="1">
        <v>0.46264771999999998</v>
      </c>
      <c r="AM87" s="1">
        <v>0.46264771999999998</v>
      </c>
      <c r="AN87" s="1">
        <v>1.8505908799999999</v>
      </c>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165" s="8" customFormat="1" ht="15" customHeight="1">
      <c r="A88" s="8" t="str">
        <f t="shared" si="135"/>
        <v>BMSTRAO_BP6_XDC</v>
      </c>
      <c r="B88" s="12" t="s">
        <v>171</v>
      </c>
      <c r="C88" s="13" t="s">
        <v>210</v>
      </c>
      <c r="D88" s="13" t="s">
        <v>211</v>
      </c>
      <c r="E88" s="14" t="str">
        <f>"BMSTRAO_BP6_"&amp;C3</f>
        <v>BMSTRAO_BP6_XDC</v>
      </c>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165" s="8" customFormat="1" ht="15" customHeight="1">
      <c r="A89" s="8" t="str">
        <f t="shared" si="135"/>
        <v>BSTROT_BP6_XDC</v>
      </c>
      <c r="B89" s="12" t="s">
        <v>212</v>
      </c>
      <c r="C89" s="13" t="s">
        <v>213</v>
      </c>
      <c r="D89" s="13" t="s">
        <v>214</v>
      </c>
      <c r="E89" s="14" t="str">
        <f>"BSTROT_BP6_"&amp;C3</f>
        <v>BSTROT_BP6_XDC</v>
      </c>
      <c r="F89" s="26" t="str">
        <f>IF(AND(F90="",F91=""),"",SUM(F90)-SUM(F91))</f>
        <v/>
      </c>
      <c r="G89" s="26" t="str">
        <f t="shared" si="152" ref="G89:BR89">IF(AND(G90="",G91=""),"",SUM(G90)-SUM(G91))</f>
        <v/>
      </c>
      <c r="H89" s="26" t="str">
        <f t="shared" si="152"/>
        <v/>
      </c>
      <c r="I89" s="26" t="str">
        <f t="shared" si="152"/>
        <v/>
      </c>
      <c r="J89" s="26" t="str">
        <f t="shared" si="152"/>
        <v/>
      </c>
      <c r="K89" s="26" t="str">
        <f t="shared" si="152"/>
        <v/>
      </c>
      <c r="L89" s="26" t="str">
        <f t="shared" si="152"/>
        <v/>
      </c>
      <c r="M89" s="26" t="str">
        <f t="shared" si="152"/>
        <v/>
      </c>
      <c r="N89" s="26" t="str">
        <f t="shared" si="152"/>
        <v/>
      </c>
      <c r="O89" s="26" t="str">
        <f t="shared" si="152"/>
        <v/>
      </c>
      <c r="P89" s="26" t="str">
        <f t="shared" si="152"/>
        <v/>
      </c>
      <c r="Q89" s="26" t="str">
        <f t="shared" si="152"/>
        <v/>
      </c>
      <c r="R89" s="26" t="str">
        <f t="shared" si="152"/>
        <v/>
      </c>
      <c r="S89" s="26" t="str">
        <f t="shared" si="152"/>
        <v/>
      </c>
      <c r="T89" s="26" t="str">
        <f t="shared" si="152"/>
        <v/>
      </c>
      <c r="U89" s="26" t="str">
        <f t="shared" si="152"/>
        <v/>
      </c>
      <c r="V89" s="26" t="str">
        <f t="shared" si="152"/>
        <v/>
      </c>
      <c r="W89" s="26" t="str">
        <f t="shared" si="152"/>
        <v/>
      </c>
      <c r="X89" s="26" t="str">
        <f t="shared" si="152"/>
        <v/>
      </c>
      <c r="Y89" s="26" t="str">
        <f t="shared" si="152"/>
        <v/>
      </c>
      <c r="Z89" s="26" t="str">
        <f t="shared" si="152"/>
        <v/>
      </c>
      <c r="AA89" s="26" t="str">
        <f t="shared" si="152"/>
        <v/>
      </c>
      <c r="AB89" s="26" t="str">
        <f t="shared" si="152"/>
        <v/>
      </c>
      <c r="AC89" s="26" t="str">
        <f t="shared" si="152"/>
        <v/>
      </c>
      <c r="AD89" s="26" t="str">
        <f t="shared" si="152"/>
        <v/>
      </c>
      <c r="AE89" s="26" t="str">
        <f t="shared" si="152"/>
        <v/>
      </c>
      <c r="AF89" s="26" t="str">
        <f t="shared" si="152"/>
        <v/>
      </c>
      <c r="AG89" s="26" t="str">
        <f t="shared" si="152"/>
        <v/>
      </c>
      <c r="AH89" s="26" t="str">
        <f t="shared" si="152"/>
        <v/>
      </c>
      <c r="AI89" s="26" t="str">
        <f t="shared" si="152"/>
        <v/>
      </c>
      <c r="AJ89" s="26" t="str">
        <f t="shared" si="152"/>
        <v/>
      </c>
      <c r="AK89" s="26" t="str">
        <f t="shared" si="152"/>
        <v/>
      </c>
      <c r="AL89" s="26" t="str">
        <f t="shared" si="152"/>
        <v/>
      </c>
      <c r="AM89" s="26" t="str">
        <f t="shared" si="152"/>
        <v/>
      </c>
      <c r="AN89" s="26" t="str">
        <f t="shared" si="152"/>
        <v/>
      </c>
      <c r="AO89" s="26" t="str">
        <f t="shared" si="152"/>
        <v/>
      </c>
      <c r="AP89" s="26" t="str">
        <f t="shared" si="152"/>
        <v/>
      </c>
      <c r="AQ89" s="26" t="str">
        <f t="shared" si="152"/>
        <v/>
      </c>
      <c r="AR89" s="26" t="str">
        <f t="shared" si="152"/>
        <v/>
      </c>
      <c r="AS89" s="26" t="str">
        <f t="shared" si="152"/>
        <v/>
      </c>
      <c r="AT89" s="26" t="str">
        <f t="shared" si="152"/>
        <v/>
      </c>
      <c r="AU89" s="26" t="str">
        <f t="shared" si="152"/>
        <v/>
      </c>
      <c r="AV89" s="26" t="str">
        <f t="shared" si="152"/>
        <v/>
      </c>
      <c r="AW89" s="26" t="str">
        <f t="shared" si="152"/>
        <v/>
      </c>
      <c r="AX89" s="26" t="str">
        <f t="shared" si="152"/>
        <v/>
      </c>
      <c r="AY89" s="26" t="str">
        <f t="shared" si="152"/>
        <v/>
      </c>
      <c r="AZ89" s="26" t="str">
        <f t="shared" si="152"/>
        <v/>
      </c>
      <c r="BA89" s="26" t="str">
        <f t="shared" si="152"/>
        <v/>
      </c>
      <c r="BB89" s="26" t="str">
        <f t="shared" si="152"/>
        <v/>
      </c>
      <c r="BC89" s="26" t="str">
        <f t="shared" si="152"/>
        <v/>
      </c>
      <c r="BD89" s="26" t="str">
        <f t="shared" si="152"/>
        <v/>
      </c>
      <c r="BE89" s="26" t="str">
        <f t="shared" si="152"/>
        <v/>
      </c>
      <c r="BF89" s="26" t="str">
        <f t="shared" si="152"/>
        <v/>
      </c>
      <c r="BG89" s="26" t="str">
        <f t="shared" si="152"/>
        <v/>
      </c>
      <c r="BH89" s="26" t="str">
        <f t="shared" si="152"/>
        <v/>
      </c>
      <c r="BI89" s="26" t="str">
        <f t="shared" si="152"/>
        <v/>
      </c>
      <c r="BJ89" s="26" t="str">
        <f t="shared" si="152"/>
        <v/>
      </c>
      <c r="BK89" s="26" t="str">
        <f t="shared" si="152"/>
        <v/>
      </c>
      <c r="BL89" s="26" t="str">
        <f t="shared" si="152"/>
        <v/>
      </c>
      <c r="BM89" s="26" t="str">
        <f t="shared" si="152"/>
        <v/>
      </c>
      <c r="BN89" s="26" t="str">
        <f t="shared" si="152"/>
        <v/>
      </c>
      <c r="BO89" s="26" t="str">
        <f t="shared" si="152"/>
        <v/>
      </c>
      <c r="BP89" s="26" t="str">
        <f t="shared" si="152"/>
        <v/>
      </c>
      <c r="BQ89" s="26" t="str">
        <f t="shared" si="152"/>
        <v/>
      </c>
      <c r="BR89" s="26" t="str">
        <f t="shared" si="152"/>
        <v/>
      </c>
      <c r="BS89" s="26" t="str">
        <f t="shared" si="153" ref="BS89:ED89">IF(AND(BS90="",BS91=""),"",SUM(BS90)-SUM(BS91))</f>
        <v/>
      </c>
      <c r="BT89" s="26" t="str">
        <f t="shared" si="153"/>
        <v/>
      </c>
      <c r="BU89" s="26" t="str">
        <f t="shared" si="153"/>
        <v/>
      </c>
      <c r="BV89" s="26" t="str">
        <f t="shared" si="153"/>
        <v/>
      </c>
      <c r="BW89" s="26" t="str">
        <f t="shared" si="153"/>
        <v/>
      </c>
      <c r="BX89" s="26" t="str">
        <f t="shared" si="153"/>
        <v/>
      </c>
      <c r="BY89" s="26" t="str">
        <f t="shared" si="153"/>
        <v/>
      </c>
      <c r="BZ89" s="26" t="str">
        <f t="shared" si="153"/>
        <v/>
      </c>
      <c r="CA89" s="26" t="str">
        <f t="shared" si="153"/>
        <v/>
      </c>
      <c r="CB89" s="26" t="str">
        <f t="shared" si="153"/>
        <v/>
      </c>
      <c r="CC89" s="26" t="str">
        <f t="shared" si="153"/>
        <v/>
      </c>
      <c r="CD89" s="26" t="str">
        <f t="shared" si="153"/>
        <v/>
      </c>
      <c r="CE89" s="26" t="str">
        <f t="shared" si="153"/>
        <v/>
      </c>
      <c r="CF89" s="26" t="str">
        <f t="shared" si="153"/>
        <v/>
      </c>
      <c r="CG89" s="26" t="str">
        <f t="shared" si="153"/>
        <v/>
      </c>
      <c r="CH89" s="26" t="str">
        <f t="shared" si="153"/>
        <v/>
      </c>
      <c r="CI89" s="26" t="str">
        <f t="shared" si="153"/>
        <v/>
      </c>
      <c r="CJ89" s="26" t="str">
        <f t="shared" si="153"/>
        <v/>
      </c>
      <c r="CK89" s="26" t="str">
        <f t="shared" si="153"/>
        <v/>
      </c>
      <c r="CL89" s="26" t="str">
        <f t="shared" si="153"/>
        <v/>
      </c>
      <c r="CM89" s="26" t="str">
        <f t="shared" si="153"/>
        <v/>
      </c>
      <c r="CN89" s="26" t="str">
        <f t="shared" si="153"/>
        <v/>
      </c>
      <c r="CO89" s="26" t="str">
        <f t="shared" si="153"/>
        <v/>
      </c>
      <c r="CP89" s="26" t="str">
        <f t="shared" si="153"/>
        <v/>
      </c>
      <c r="CQ89" s="26" t="str">
        <f t="shared" si="153"/>
        <v/>
      </c>
      <c r="CR89" s="26" t="str">
        <f t="shared" si="153"/>
        <v/>
      </c>
      <c r="CS89" s="26" t="str">
        <f t="shared" si="153"/>
        <v/>
      </c>
      <c r="CT89" s="26" t="str">
        <f t="shared" si="153"/>
        <v/>
      </c>
      <c r="CU89" s="26" t="str">
        <f t="shared" si="153"/>
        <v/>
      </c>
      <c r="CV89" s="26" t="str">
        <f t="shared" si="153"/>
        <v/>
      </c>
      <c r="CW89" s="26" t="str">
        <f t="shared" si="153"/>
        <v/>
      </c>
      <c r="CX89" s="26" t="str">
        <f t="shared" si="153"/>
        <v/>
      </c>
      <c r="CY89" s="26" t="str">
        <f t="shared" si="153"/>
        <v/>
      </c>
      <c r="CZ89" s="26" t="str">
        <f t="shared" si="153"/>
        <v/>
      </c>
      <c r="DA89" s="26" t="str">
        <f t="shared" si="153"/>
        <v/>
      </c>
      <c r="DB89" s="26" t="str">
        <f t="shared" si="153"/>
        <v/>
      </c>
      <c r="DC89" s="26" t="str">
        <f t="shared" si="153"/>
        <v/>
      </c>
      <c r="DD89" s="26" t="str">
        <f t="shared" si="153"/>
        <v/>
      </c>
      <c r="DE89" s="26" t="str">
        <f t="shared" si="153"/>
        <v/>
      </c>
      <c r="DF89" s="26" t="str">
        <f t="shared" si="153"/>
        <v/>
      </c>
      <c r="DG89" s="26" t="str">
        <f t="shared" si="153"/>
        <v/>
      </c>
      <c r="DH89" s="26" t="str">
        <f t="shared" si="153"/>
        <v/>
      </c>
      <c r="DI89" s="26" t="str">
        <f t="shared" si="153"/>
        <v/>
      </c>
      <c r="DJ89" s="26" t="str">
        <f t="shared" si="153"/>
        <v/>
      </c>
      <c r="DK89" s="26" t="str">
        <f t="shared" si="153"/>
        <v/>
      </c>
      <c r="DL89" s="26" t="str">
        <f t="shared" si="153"/>
        <v/>
      </c>
      <c r="DM89" s="26" t="str">
        <f t="shared" si="153"/>
        <v/>
      </c>
      <c r="DN89" s="26" t="str">
        <f t="shared" si="153"/>
        <v/>
      </c>
      <c r="DO89" s="26" t="str">
        <f t="shared" si="153"/>
        <v/>
      </c>
      <c r="DP89" s="26" t="str">
        <f t="shared" si="153"/>
        <v/>
      </c>
      <c r="DQ89" s="26" t="str">
        <f t="shared" si="153"/>
        <v/>
      </c>
      <c r="DR89" s="26" t="str">
        <f t="shared" si="153"/>
        <v/>
      </c>
      <c r="DS89" s="26" t="str">
        <f t="shared" si="153"/>
        <v/>
      </c>
      <c r="DT89" s="26" t="str">
        <f t="shared" si="153"/>
        <v/>
      </c>
      <c r="DU89" s="26" t="str">
        <f t="shared" si="153"/>
        <v/>
      </c>
      <c r="DV89" s="26" t="str">
        <f t="shared" si="153"/>
        <v/>
      </c>
      <c r="DW89" s="26" t="str">
        <f t="shared" si="153"/>
        <v/>
      </c>
      <c r="DX89" s="26" t="str">
        <f t="shared" si="153"/>
        <v/>
      </c>
      <c r="DY89" s="26" t="str">
        <f t="shared" si="153"/>
        <v/>
      </c>
      <c r="DZ89" s="26" t="str">
        <f t="shared" si="153"/>
        <v/>
      </c>
      <c r="EA89" s="26" t="str">
        <f t="shared" si="153"/>
        <v/>
      </c>
      <c r="EB89" s="26" t="str">
        <f t="shared" si="153"/>
        <v/>
      </c>
      <c r="EC89" s="26" t="str">
        <f t="shared" si="153"/>
        <v/>
      </c>
      <c r="ED89" s="26" t="str">
        <f t="shared" si="153"/>
        <v/>
      </c>
      <c r="EE89" s="26" t="str">
        <f t="shared" si="154" ref="EE89:FI89">IF(AND(EE90="",EE91=""),"",SUM(EE90)-SUM(EE91))</f>
        <v/>
      </c>
      <c r="EF89" s="26" t="str">
        <f t="shared" si="154"/>
        <v/>
      </c>
      <c r="EG89" s="26" t="str">
        <f t="shared" si="154"/>
        <v/>
      </c>
      <c r="EH89" s="26" t="str">
        <f t="shared" si="154"/>
        <v/>
      </c>
      <c r="EI89" s="26" t="str">
        <f t="shared" si="154"/>
        <v/>
      </c>
      <c r="EJ89" s="26" t="str">
        <f t="shared" si="154"/>
        <v/>
      </c>
      <c r="EK89" s="26" t="str">
        <f t="shared" si="154"/>
        <v/>
      </c>
      <c r="EL89" s="26" t="str">
        <f t="shared" si="154"/>
        <v/>
      </c>
      <c r="EM89" s="26" t="str">
        <f t="shared" si="154"/>
        <v/>
      </c>
      <c r="EN89" s="26" t="str">
        <f t="shared" si="154"/>
        <v/>
      </c>
      <c r="EO89" s="26" t="str">
        <f t="shared" si="154"/>
        <v/>
      </c>
      <c r="EP89" s="26" t="str">
        <f t="shared" si="154"/>
        <v/>
      </c>
      <c r="EQ89" s="26" t="str">
        <f t="shared" si="154"/>
        <v/>
      </c>
      <c r="ER89" s="26" t="str">
        <f t="shared" si="154"/>
        <v/>
      </c>
      <c r="ES89" s="26" t="str">
        <f t="shared" si="154"/>
        <v/>
      </c>
      <c r="ET89" s="26" t="str">
        <f t="shared" si="154"/>
        <v/>
      </c>
      <c r="EU89" s="26" t="str">
        <f t="shared" si="154"/>
        <v/>
      </c>
      <c r="EV89" s="26" t="str">
        <f t="shared" si="154"/>
        <v/>
      </c>
      <c r="EW89" s="26" t="str">
        <f t="shared" si="154"/>
        <v/>
      </c>
      <c r="EX89" s="26" t="str">
        <f t="shared" si="154"/>
        <v/>
      </c>
      <c r="EY89" s="26" t="str">
        <f t="shared" si="154"/>
        <v/>
      </c>
      <c r="EZ89" s="26" t="str">
        <f t="shared" si="154"/>
        <v/>
      </c>
      <c r="FA89" s="26" t="str">
        <f t="shared" si="154"/>
        <v/>
      </c>
      <c r="FB89" s="26" t="str">
        <f t="shared" si="154"/>
        <v/>
      </c>
      <c r="FC89" s="26" t="str">
        <f t="shared" si="154"/>
        <v/>
      </c>
      <c r="FD89" s="26" t="str">
        <f t="shared" si="154"/>
        <v/>
      </c>
      <c r="FE89" s="26" t="str">
        <f t="shared" si="154"/>
        <v/>
      </c>
      <c r="FF89" s="26" t="str">
        <f t="shared" si="154"/>
        <v/>
      </c>
      <c r="FG89" s="26" t="str">
        <f t="shared" si="154"/>
        <v/>
      </c>
      <c r="FH89" s="26" t="str">
        <f t="shared" si="154"/>
        <v/>
      </c>
      <c r="FI89" s="26" t="str">
        <f t="shared" si="154"/>
        <v/>
      </c>
    </row>
    <row r="90" spans="1:165" s="8" customFormat="1" ht="15" customHeight="1">
      <c r="A90" s="8" t="str">
        <f t="shared" si="135"/>
        <v>BXSTROT_BP6_XDC</v>
      </c>
      <c r="B90" s="12" t="s">
        <v>145</v>
      </c>
      <c r="C90" s="13" t="s">
        <v>215</v>
      </c>
      <c r="D90" s="13" t="s">
        <v>216</v>
      </c>
      <c r="E90" s="14" t="str">
        <f>"BXSTROT_BP6_"&amp;C3</f>
        <v>BXSTROT_BP6_XDC</v>
      </c>
      <c r="F90" s="26" t="str">
        <f>IF(AND(F93="",AND(F99="",F102="")),"",SUM(F93,F99,F102))</f>
        <v/>
      </c>
      <c r="G90" s="26" t="str">
        <f t="shared" si="155" ref="G90:BR90">IF(AND(G93="",AND(G99="",G102="")),"",SUM(G93,G99,G102))</f>
        <v/>
      </c>
      <c r="H90" s="26" t="str">
        <f t="shared" si="155"/>
        <v/>
      </c>
      <c r="I90" s="26" t="str">
        <f t="shared" si="155"/>
        <v/>
      </c>
      <c r="J90" s="26" t="str">
        <f t="shared" si="155"/>
        <v/>
      </c>
      <c r="K90" s="26" t="str">
        <f t="shared" si="155"/>
        <v/>
      </c>
      <c r="L90" s="26" t="str">
        <f t="shared" si="155"/>
        <v/>
      </c>
      <c r="M90" s="26" t="str">
        <f t="shared" si="155"/>
        <v/>
      </c>
      <c r="N90" s="26" t="str">
        <f t="shared" si="155"/>
        <v/>
      </c>
      <c r="O90" s="26" t="str">
        <f t="shared" si="155"/>
        <v/>
      </c>
      <c r="P90" s="26" t="str">
        <f t="shared" si="155"/>
        <v/>
      </c>
      <c r="Q90" s="26" t="str">
        <f t="shared" si="155"/>
        <v/>
      </c>
      <c r="R90" s="26" t="str">
        <f t="shared" si="155"/>
        <v/>
      </c>
      <c r="S90" s="26" t="str">
        <f t="shared" si="155"/>
        <v/>
      </c>
      <c r="T90" s="26" t="str">
        <f t="shared" si="155"/>
        <v/>
      </c>
      <c r="U90" s="26" t="str">
        <f t="shared" si="155"/>
        <v/>
      </c>
      <c r="V90" s="26" t="str">
        <f t="shared" si="155"/>
        <v/>
      </c>
      <c r="W90" s="26" t="str">
        <f t="shared" si="155"/>
        <v/>
      </c>
      <c r="X90" s="26" t="str">
        <f t="shared" si="155"/>
        <v/>
      </c>
      <c r="Y90" s="26" t="str">
        <f t="shared" si="155"/>
        <v/>
      </c>
      <c r="Z90" s="26" t="str">
        <f t="shared" si="155"/>
        <v/>
      </c>
      <c r="AA90" s="26" t="str">
        <f t="shared" si="155"/>
        <v/>
      </c>
      <c r="AB90" s="26" t="str">
        <f t="shared" si="155"/>
        <v/>
      </c>
      <c r="AC90" s="26" t="str">
        <f t="shared" si="155"/>
        <v/>
      </c>
      <c r="AD90" s="26" t="str">
        <f t="shared" si="155"/>
        <v/>
      </c>
      <c r="AE90" s="26" t="str">
        <f t="shared" si="155"/>
        <v/>
      </c>
      <c r="AF90" s="26" t="str">
        <f t="shared" si="155"/>
        <v/>
      </c>
      <c r="AG90" s="26" t="str">
        <f t="shared" si="155"/>
        <v/>
      </c>
      <c r="AH90" s="26" t="str">
        <f t="shared" si="155"/>
        <v/>
      </c>
      <c r="AI90" s="26" t="str">
        <f t="shared" si="155"/>
        <v/>
      </c>
      <c r="AJ90" s="26" t="str">
        <f t="shared" si="155"/>
        <v/>
      </c>
      <c r="AK90" s="26" t="str">
        <f t="shared" si="155"/>
        <v/>
      </c>
      <c r="AL90" s="26" t="str">
        <f t="shared" si="155"/>
        <v/>
      </c>
      <c r="AM90" s="26" t="str">
        <f t="shared" si="155"/>
        <v/>
      </c>
      <c r="AN90" s="26" t="str">
        <f t="shared" si="155"/>
        <v/>
      </c>
      <c r="AO90" s="26" t="str">
        <f t="shared" si="155"/>
        <v/>
      </c>
      <c r="AP90" s="26" t="str">
        <f t="shared" si="155"/>
        <v/>
      </c>
      <c r="AQ90" s="26" t="str">
        <f t="shared" si="155"/>
        <v/>
      </c>
      <c r="AR90" s="26" t="str">
        <f t="shared" si="155"/>
        <v/>
      </c>
      <c r="AS90" s="26" t="str">
        <f t="shared" si="155"/>
        <v/>
      </c>
      <c r="AT90" s="26" t="str">
        <f t="shared" si="155"/>
        <v/>
      </c>
      <c r="AU90" s="26" t="str">
        <f t="shared" si="155"/>
        <v/>
      </c>
      <c r="AV90" s="26" t="str">
        <f t="shared" si="155"/>
        <v/>
      </c>
      <c r="AW90" s="26" t="str">
        <f t="shared" si="155"/>
        <v/>
      </c>
      <c r="AX90" s="26" t="str">
        <f t="shared" si="155"/>
        <v/>
      </c>
      <c r="AY90" s="26" t="str">
        <f t="shared" si="155"/>
        <v/>
      </c>
      <c r="AZ90" s="26" t="str">
        <f t="shared" si="155"/>
        <v/>
      </c>
      <c r="BA90" s="26" t="str">
        <f t="shared" si="155"/>
        <v/>
      </c>
      <c r="BB90" s="26" t="str">
        <f t="shared" si="155"/>
        <v/>
      </c>
      <c r="BC90" s="26" t="str">
        <f t="shared" si="155"/>
        <v/>
      </c>
      <c r="BD90" s="26" t="str">
        <f t="shared" si="155"/>
        <v/>
      </c>
      <c r="BE90" s="26" t="str">
        <f t="shared" si="155"/>
        <v/>
      </c>
      <c r="BF90" s="26" t="str">
        <f t="shared" si="155"/>
        <v/>
      </c>
      <c r="BG90" s="26" t="str">
        <f t="shared" si="155"/>
        <v/>
      </c>
      <c r="BH90" s="26" t="str">
        <f t="shared" si="155"/>
        <v/>
      </c>
      <c r="BI90" s="26" t="str">
        <f t="shared" si="155"/>
        <v/>
      </c>
      <c r="BJ90" s="26" t="str">
        <f t="shared" si="155"/>
        <v/>
      </c>
      <c r="BK90" s="26" t="str">
        <f t="shared" si="155"/>
        <v/>
      </c>
      <c r="BL90" s="26" t="str">
        <f t="shared" si="155"/>
        <v/>
      </c>
      <c r="BM90" s="26" t="str">
        <f t="shared" si="155"/>
        <v/>
      </c>
      <c r="BN90" s="26" t="str">
        <f t="shared" si="155"/>
        <v/>
      </c>
      <c r="BO90" s="26" t="str">
        <f t="shared" si="155"/>
        <v/>
      </c>
      <c r="BP90" s="26" t="str">
        <f t="shared" si="155"/>
        <v/>
      </c>
      <c r="BQ90" s="26" t="str">
        <f t="shared" si="155"/>
        <v/>
      </c>
      <c r="BR90" s="26" t="str">
        <f t="shared" si="155"/>
        <v/>
      </c>
      <c r="BS90" s="26" t="str">
        <f t="shared" si="156" ref="BS90:ED90">IF(AND(BS93="",AND(BS99="",BS102="")),"",SUM(BS93,BS99,BS102))</f>
        <v/>
      </c>
      <c r="BT90" s="26" t="str">
        <f t="shared" si="156"/>
        <v/>
      </c>
      <c r="BU90" s="26" t="str">
        <f t="shared" si="156"/>
        <v/>
      </c>
      <c r="BV90" s="26" t="str">
        <f t="shared" si="156"/>
        <v/>
      </c>
      <c r="BW90" s="26" t="str">
        <f t="shared" si="156"/>
        <v/>
      </c>
      <c r="BX90" s="26" t="str">
        <f t="shared" si="156"/>
        <v/>
      </c>
      <c r="BY90" s="26" t="str">
        <f t="shared" si="156"/>
        <v/>
      </c>
      <c r="BZ90" s="26" t="str">
        <f t="shared" si="156"/>
        <v/>
      </c>
      <c r="CA90" s="26" t="str">
        <f t="shared" si="156"/>
        <v/>
      </c>
      <c r="CB90" s="26" t="str">
        <f t="shared" si="156"/>
        <v/>
      </c>
      <c r="CC90" s="26" t="str">
        <f t="shared" si="156"/>
        <v/>
      </c>
      <c r="CD90" s="26" t="str">
        <f t="shared" si="156"/>
        <v/>
      </c>
      <c r="CE90" s="26" t="str">
        <f t="shared" si="156"/>
        <v/>
      </c>
      <c r="CF90" s="26" t="str">
        <f t="shared" si="156"/>
        <v/>
      </c>
      <c r="CG90" s="26" t="str">
        <f t="shared" si="156"/>
        <v/>
      </c>
      <c r="CH90" s="26" t="str">
        <f t="shared" si="156"/>
        <v/>
      </c>
      <c r="CI90" s="26" t="str">
        <f t="shared" si="156"/>
        <v/>
      </c>
      <c r="CJ90" s="26" t="str">
        <f t="shared" si="156"/>
        <v/>
      </c>
      <c r="CK90" s="26" t="str">
        <f t="shared" si="156"/>
        <v/>
      </c>
      <c r="CL90" s="26" t="str">
        <f t="shared" si="156"/>
        <v/>
      </c>
      <c r="CM90" s="26" t="str">
        <f t="shared" si="156"/>
        <v/>
      </c>
      <c r="CN90" s="26" t="str">
        <f t="shared" si="156"/>
        <v/>
      </c>
      <c r="CO90" s="26" t="str">
        <f t="shared" si="156"/>
        <v/>
      </c>
      <c r="CP90" s="26" t="str">
        <f t="shared" si="156"/>
        <v/>
      </c>
      <c r="CQ90" s="26" t="str">
        <f t="shared" si="156"/>
        <v/>
      </c>
      <c r="CR90" s="26" t="str">
        <f t="shared" si="156"/>
        <v/>
      </c>
      <c r="CS90" s="26" t="str">
        <f t="shared" si="156"/>
        <v/>
      </c>
      <c r="CT90" s="26" t="str">
        <f t="shared" si="156"/>
        <v/>
      </c>
      <c r="CU90" s="26" t="str">
        <f t="shared" si="156"/>
        <v/>
      </c>
      <c r="CV90" s="26" t="str">
        <f t="shared" si="156"/>
        <v/>
      </c>
      <c r="CW90" s="26" t="str">
        <f t="shared" si="156"/>
        <v/>
      </c>
      <c r="CX90" s="26" t="str">
        <f t="shared" si="156"/>
        <v/>
      </c>
      <c r="CY90" s="26" t="str">
        <f t="shared" si="156"/>
        <v/>
      </c>
      <c r="CZ90" s="26" t="str">
        <f t="shared" si="156"/>
        <v/>
      </c>
      <c r="DA90" s="26" t="str">
        <f t="shared" si="156"/>
        <v/>
      </c>
      <c r="DB90" s="26" t="str">
        <f t="shared" si="156"/>
        <v/>
      </c>
      <c r="DC90" s="26" t="str">
        <f t="shared" si="156"/>
        <v/>
      </c>
      <c r="DD90" s="26" t="str">
        <f t="shared" si="156"/>
        <v/>
      </c>
      <c r="DE90" s="26" t="str">
        <f t="shared" si="156"/>
        <v/>
      </c>
      <c r="DF90" s="26" t="str">
        <f t="shared" si="156"/>
        <v/>
      </c>
      <c r="DG90" s="26" t="str">
        <f t="shared" si="156"/>
        <v/>
      </c>
      <c r="DH90" s="26" t="str">
        <f t="shared" si="156"/>
        <v/>
      </c>
      <c r="DI90" s="26" t="str">
        <f t="shared" si="156"/>
        <v/>
      </c>
      <c r="DJ90" s="26" t="str">
        <f t="shared" si="156"/>
        <v/>
      </c>
      <c r="DK90" s="26" t="str">
        <f t="shared" si="156"/>
        <v/>
      </c>
      <c r="DL90" s="26" t="str">
        <f t="shared" si="156"/>
        <v/>
      </c>
      <c r="DM90" s="26" t="str">
        <f t="shared" si="156"/>
        <v/>
      </c>
      <c r="DN90" s="26" t="str">
        <f t="shared" si="156"/>
        <v/>
      </c>
      <c r="DO90" s="26" t="str">
        <f t="shared" si="156"/>
        <v/>
      </c>
      <c r="DP90" s="26" t="str">
        <f t="shared" si="156"/>
        <v/>
      </c>
      <c r="DQ90" s="26" t="str">
        <f t="shared" si="156"/>
        <v/>
      </c>
      <c r="DR90" s="26" t="str">
        <f t="shared" si="156"/>
        <v/>
      </c>
      <c r="DS90" s="26" t="str">
        <f t="shared" si="156"/>
        <v/>
      </c>
      <c r="DT90" s="26" t="str">
        <f t="shared" si="156"/>
        <v/>
      </c>
      <c r="DU90" s="26" t="str">
        <f t="shared" si="156"/>
        <v/>
      </c>
      <c r="DV90" s="26" t="str">
        <f t="shared" si="156"/>
        <v/>
      </c>
      <c r="DW90" s="26" t="str">
        <f t="shared" si="156"/>
        <v/>
      </c>
      <c r="DX90" s="26" t="str">
        <f t="shared" si="156"/>
        <v/>
      </c>
      <c r="DY90" s="26" t="str">
        <f t="shared" si="156"/>
        <v/>
      </c>
      <c r="DZ90" s="26" t="str">
        <f t="shared" si="156"/>
        <v/>
      </c>
      <c r="EA90" s="26" t="str">
        <f t="shared" si="156"/>
        <v/>
      </c>
      <c r="EB90" s="26" t="str">
        <f t="shared" si="156"/>
        <v/>
      </c>
      <c r="EC90" s="26" t="str">
        <f t="shared" si="156"/>
        <v/>
      </c>
      <c r="ED90" s="26" t="str">
        <f t="shared" si="156"/>
        <v/>
      </c>
      <c r="EE90" s="26" t="str">
        <f t="shared" si="157" ref="EE90:FI90">IF(AND(EE93="",AND(EE99="",EE102="")),"",SUM(EE93,EE99,EE102))</f>
        <v/>
      </c>
      <c r="EF90" s="26" t="str">
        <f t="shared" si="157"/>
        <v/>
      </c>
      <c r="EG90" s="26" t="str">
        <f t="shared" si="157"/>
        <v/>
      </c>
      <c r="EH90" s="26" t="str">
        <f t="shared" si="157"/>
        <v/>
      </c>
      <c r="EI90" s="26" t="str">
        <f t="shared" si="157"/>
        <v/>
      </c>
      <c r="EJ90" s="26" t="str">
        <f t="shared" si="157"/>
        <v/>
      </c>
      <c r="EK90" s="26" t="str">
        <f t="shared" si="157"/>
        <v/>
      </c>
      <c r="EL90" s="26" t="str">
        <f t="shared" si="157"/>
        <v/>
      </c>
      <c r="EM90" s="26" t="str">
        <f t="shared" si="157"/>
        <v/>
      </c>
      <c r="EN90" s="26" t="str">
        <f t="shared" si="157"/>
        <v/>
      </c>
      <c r="EO90" s="26" t="str">
        <f t="shared" si="157"/>
        <v/>
      </c>
      <c r="EP90" s="26" t="str">
        <f t="shared" si="157"/>
        <v/>
      </c>
      <c r="EQ90" s="26" t="str">
        <f t="shared" si="157"/>
        <v/>
      </c>
      <c r="ER90" s="26" t="str">
        <f t="shared" si="157"/>
        <v/>
      </c>
      <c r="ES90" s="26" t="str">
        <f t="shared" si="157"/>
        <v/>
      </c>
      <c r="ET90" s="26" t="str">
        <f t="shared" si="157"/>
        <v/>
      </c>
      <c r="EU90" s="26" t="str">
        <f t="shared" si="157"/>
        <v/>
      </c>
      <c r="EV90" s="26" t="str">
        <f t="shared" si="157"/>
        <v/>
      </c>
      <c r="EW90" s="26" t="str">
        <f t="shared" si="157"/>
        <v/>
      </c>
      <c r="EX90" s="26" t="str">
        <f t="shared" si="157"/>
        <v/>
      </c>
      <c r="EY90" s="26" t="str">
        <f t="shared" si="157"/>
        <v/>
      </c>
      <c r="EZ90" s="26" t="str">
        <f t="shared" si="157"/>
        <v/>
      </c>
      <c r="FA90" s="26" t="str">
        <f t="shared" si="157"/>
        <v/>
      </c>
      <c r="FB90" s="26" t="str">
        <f t="shared" si="157"/>
        <v/>
      </c>
      <c r="FC90" s="26" t="str">
        <f t="shared" si="157"/>
        <v/>
      </c>
      <c r="FD90" s="26" t="str">
        <f t="shared" si="157"/>
        <v/>
      </c>
      <c r="FE90" s="26" t="str">
        <f t="shared" si="157"/>
        <v/>
      </c>
      <c r="FF90" s="26" t="str">
        <f t="shared" si="157"/>
        <v/>
      </c>
      <c r="FG90" s="26" t="str">
        <f t="shared" si="157"/>
        <v/>
      </c>
      <c r="FH90" s="26" t="str">
        <f t="shared" si="157"/>
        <v/>
      </c>
      <c r="FI90" s="26" t="str">
        <f t="shared" si="157"/>
        <v/>
      </c>
    </row>
    <row r="91" spans="1:165" s="8" customFormat="1" ht="15" customHeight="1">
      <c r="A91" s="8" t="str">
        <f t="shared" si="135"/>
        <v>BMSTROT_BP6_XDC</v>
      </c>
      <c r="B91" s="12" t="s">
        <v>148</v>
      </c>
      <c r="C91" s="13" t="s">
        <v>217</v>
      </c>
      <c r="D91" s="13" t="s">
        <v>218</v>
      </c>
      <c r="E91" s="14" t="str">
        <f>"BMSTROT_BP6_"&amp;C3</f>
        <v>BMSTROT_BP6_XDC</v>
      </c>
      <c r="F91" s="26" t="str">
        <f>IF(AND(F94="",AND(F100="",F103="")),"",SUM(F94,F100,F103))</f>
        <v/>
      </c>
      <c r="G91" s="26" t="str">
        <f t="shared" si="158" ref="G91:BR91">IF(AND(G94="",AND(G100="",G103="")),"",SUM(G94,G100,G103))</f>
        <v/>
      </c>
      <c r="H91" s="26" t="str">
        <f t="shared" si="158"/>
        <v/>
      </c>
      <c r="I91" s="26" t="str">
        <f t="shared" si="158"/>
        <v/>
      </c>
      <c r="J91" s="26" t="str">
        <f t="shared" si="158"/>
        <v/>
      </c>
      <c r="K91" s="26" t="str">
        <f t="shared" si="158"/>
        <v/>
      </c>
      <c r="L91" s="26" t="str">
        <f t="shared" si="158"/>
        <v/>
      </c>
      <c r="M91" s="26" t="str">
        <f t="shared" si="158"/>
        <v/>
      </c>
      <c r="N91" s="26" t="str">
        <f t="shared" si="158"/>
        <v/>
      </c>
      <c r="O91" s="26" t="str">
        <f t="shared" si="158"/>
        <v/>
      </c>
      <c r="P91" s="26" t="str">
        <f t="shared" si="158"/>
        <v/>
      </c>
      <c r="Q91" s="26" t="str">
        <f t="shared" si="158"/>
        <v/>
      </c>
      <c r="R91" s="26" t="str">
        <f t="shared" si="158"/>
        <v/>
      </c>
      <c r="S91" s="26" t="str">
        <f t="shared" si="158"/>
        <v/>
      </c>
      <c r="T91" s="26" t="str">
        <f t="shared" si="158"/>
        <v/>
      </c>
      <c r="U91" s="26" t="str">
        <f t="shared" si="158"/>
        <v/>
      </c>
      <c r="V91" s="26" t="str">
        <f t="shared" si="158"/>
        <v/>
      </c>
      <c r="W91" s="26" t="str">
        <f t="shared" si="158"/>
        <v/>
      </c>
      <c r="X91" s="26" t="str">
        <f t="shared" si="158"/>
        <v/>
      </c>
      <c r="Y91" s="26" t="str">
        <f t="shared" si="158"/>
        <v/>
      </c>
      <c r="Z91" s="26" t="str">
        <f t="shared" si="158"/>
        <v/>
      </c>
      <c r="AA91" s="26" t="str">
        <f t="shared" si="158"/>
        <v/>
      </c>
      <c r="AB91" s="26" t="str">
        <f t="shared" si="158"/>
        <v/>
      </c>
      <c r="AC91" s="26" t="str">
        <f t="shared" si="158"/>
        <v/>
      </c>
      <c r="AD91" s="26" t="str">
        <f t="shared" si="158"/>
        <v/>
      </c>
      <c r="AE91" s="26" t="str">
        <f t="shared" si="158"/>
        <v/>
      </c>
      <c r="AF91" s="26" t="str">
        <f t="shared" si="158"/>
        <v/>
      </c>
      <c r="AG91" s="26" t="str">
        <f t="shared" si="158"/>
        <v/>
      </c>
      <c r="AH91" s="26" t="str">
        <f t="shared" si="158"/>
        <v/>
      </c>
      <c r="AI91" s="26" t="str">
        <f t="shared" si="158"/>
        <v/>
      </c>
      <c r="AJ91" s="26" t="str">
        <f t="shared" si="158"/>
        <v/>
      </c>
      <c r="AK91" s="26" t="str">
        <f t="shared" si="158"/>
        <v/>
      </c>
      <c r="AL91" s="26" t="str">
        <f t="shared" si="158"/>
        <v/>
      </c>
      <c r="AM91" s="26" t="str">
        <f t="shared" si="158"/>
        <v/>
      </c>
      <c r="AN91" s="26" t="str">
        <f t="shared" si="158"/>
        <v/>
      </c>
      <c r="AO91" s="26" t="str">
        <f t="shared" si="158"/>
        <v/>
      </c>
      <c r="AP91" s="26" t="str">
        <f t="shared" si="158"/>
        <v/>
      </c>
      <c r="AQ91" s="26" t="str">
        <f t="shared" si="158"/>
        <v/>
      </c>
      <c r="AR91" s="26" t="str">
        <f t="shared" si="158"/>
        <v/>
      </c>
      <c r="AS91" s="26" t="str">
        <f t="shared" si="158"/>
        <v/>
      </c>
      <c r="AT91" s="26" t="str">
        <f t="shared" si="158"/>
        <v/>
      </c>
      <c r="AU91" s="26" t="str">
        <f t="shared" si="158"/>
        <v/>
      </c>
      <c r="AV91" s="26" t="str">
        <f t="shared" si="158"/>
        <v/>
      </c>
      <c r="AW91" s="26" t="str">
        <f t="shared" si="158"/>
        <v/>
      </c>
      <c r="AX91" s="26" t="str">
        <f t="shared" si="158"/>
        <v/>
      </c>
      <c r="AY91" s="26" t="str">
        <f t="shared" si="158"/>
        <v/>
      </c>
      <c r="AZ91" s="26" t="str">
        <f t="shared" si="158"/>
        <v/>
      </c>
      <c r="BA91" s="26" t="str">
        <f t="shared" si="158"/>
        <v/>
      </c>
      <c r="BB91" s="26" t="str">
        <f t="shared" si="158"/>
        <v/>
      </c>
      <c r="BC91" s="26" t="str">
        <f t="shared" si="158"/>
        <v/>
      </c>
      <c r="BD91" s="26" t="str">
        <f t="shared" si="158"/>
        <v/>
      </c>
      <c r="BE91" s="26" t="str">
        <f t="shared" si="158"/>
        <v/>
      </c>
      <c r="BF91" s="26" t="str">
        <f t="shared" si="158"/>
        <v/>
      </c>
      <c r="BG91" s="26" t="str">
        <f t="shared" si="158"/>
        <v/>
      </c>
      <c r="BH91" s="26" t="str">
        <f t="shared" si="158"/>
        <v/>
      </c>
      <c r="BI91" s="26" t="str">
        <f t="shared" si="158"/>
        <v/>
      </c>
      <c r="BJ91" s="26" t="str">
        <f t="shared" si="158"/>
        <v/>
      </c>
      <c r="BK91" s="26" t="str">
        <f t="shared" si="158"/>
        <v/>
      </c>
      <c r="BL91" s="26" t="str">
        <f t="shared" si="158"/>
        <v/>
      </c>
      <c r="BM91" s="26" t="str">
        <f t="shared" si="158"/>
        <v/>
      </c>
      <c r="BN91" s="26" t="str">
        <f t="shared" si="158"/>
        <v/>
      </c>
      <c r="BO91" s="26" t="str">
        <f t="shared" si="158"/>
        <v/>
      </c>
      <c r="BP91" s="26" t="str">
        <f t="shared" si="158"/>
        <v/>
      </c>
      <c r="BQ91" s="26" t="str">
        <f t="shared" si="158"/>
        <v/>
      </c>
      <c r="BR91" s="26" t="str">
        <f t="shared" si="158"/>
        <v/>
      </c>
      <c r="BS91" s="26" t="str">
        <f t="shared" si="159" ref="BS91:ED91">IF(AND(BS94="",AND(BS100="",BS103="")),"",SUM(BS94,BS100,BS103))</f>
        <v/>
      </c>
      <c r="BT91" s="26" t="str">
        <f t="shared" si="159"/>
        <v/>
      </c>
      <c r="BU91" s="26" t="str">
        <f t="shared" si="159"/>
        <v/>
      </c>
      <c r="BV91" s="26" t="str">
        <f t="shared" si="159"/>
        <v/>
      </c>
      <c r="BW91" s="26" t="str">
        <f t="shared" si="159"/>
        <v/>
      </c>
      <c r="BX91" s="26" t="str">
        <f t="shared" si="159"/>
        <v/>
      </c>
      <c r="BY91" s="26" t="str">
        <f t="shared" si="159"/>
        <v/>
      </c>
      <c r="BZ91" s="26" t="str">
        <f t="shared" si="159"/>
        <v/>
      </c>
      <c r="CA91" s="26" t="str">
        <f t="shared" si="159"/>
        <v/>
      </c>
      <c r="CB91" s="26" t="str">
        <f t="shared" si="159"/>
        <v/>
      </c>
      <c r="CC91" s="26" t="str">
        <f t="shared" si="159"/>
        <v/>
      </c>
      <c r="CD91" s="26" t="str">
        <f t="shared" si="159"/>
        <v/>
      </c>
      <c r="CE91" s="26" t="str">
        <f t="shared" si="159"/>
        <v/>
      </c>
      <c r="CF91" s="26" t="str">
        <f t="shared" si="159"/>
        <v/>
      </c>
      <c r="CG91" s="26" t="str">
        <f t="shared" si="159"/>
        <v/>
      </c>
      <c r="CH91" s="26" t="str">
        <f t="shared" si="159"/>
        <v/>
      </c>
      <c r="CI91" s="26" t="str">
        <f t="shared" si="159"/>
        <v/>
      </c>
      <c r="CJ91" s="26" t="str">
        <f t="shared" si="159"/>
        <v/>
      </c>
      <c r="CK91" s="26" t="str">
        <f t="shared" si="159"/>
        <v/>
      </c>
      <c r="CL91" s="26" t="str">
        <f t="shared" si="159"/>
        <v/>
      </c>
      <c r="CM91" s="26" t="str">
        <f t="shared" si="159"/>
        <v/>
      </c>
      <c r="CN91" s="26" t="str">
        <f t="shared" si="159"/>
        <v/>
      </c>
      <c r="CO91" s="26" t="str">
        <f t="shared" si="159"/>
        <v/>
      </c>
      <c r="CP91" s="26" t="str">
        <f t="shared" si="159"/>
        <v/>
      </c>
      <c r="CQ91" s="26" t="str">
        <f t="shared" si="159"/>
        <v/>
      </c>
      <c r="CR91" s="26" t="str">
        <f t="shared" si="159"/>
        <v/>
      </c>
      <c r="CS91" s="26" t="str">
        <f t="shared" si="159"/>
        <v/>
      </c>
      <c r="CT91" s="26" t="str">
        <f t="shared" si="159"/>
        <v/>
      </c>
      <c r="CU91" s="26" t="str">
        <f t="shared" si="159"/>
        <v/>
      </c>
      <c r="CV91" s="26" t="str">
        <f t="shared" si="159"/>
        <v/>
      </c>
      <c r="CW91" s="26" t="str">
        <f t="shared" si="159"/>
        <v/>
      </c>
      <c r="CX91" s="26" t="str">
        <f t="shared" si="159"/>
        <v/>
      </c>
      <c r="CY91" s="26" t="str">
        <f t="shared" si="159"/>
        <v/>
      </c>
      <c r="CZ91" s="26" t="str">
        <f t="shared" si="159"/>
        <v/>
      </c>
      <c r="DA91" s="26" t="str">
        <f t="shared" si="159"/>
        <v/>
      </c>
      <c r="DB91" s="26" t="str">
        <f t="shared" si="159"/>
        <v/>
      </c>
      <c r="DC91" s="26" t="str">
        <f t="shared" si="159"/>
        <v/>
      </c>
      <c r="DD91" s="26" t="str">
        <f t="shared" si="159"/>
        <v/>
      </c>
      <c r="DE91" s="26" t="str">
        <f t="shared" si="159"/>
        <v/>
      </c>
      <c r="DF91" s="26" t="str">
        <f t="shared" si="159"/>
        <v/>
      </c>
      <c r="DG91" s="26" t="str">
        <f t="shared" si="159"/>
        <v/>
      </c>
      <c r="DH91" s="26" t="str">
        <f t="shared" si="159"/>
        <v/>
      </c>
      <c r="DI91" s="26" t="str">
        <f t="shared" si="159"/>
        <v/>
      </c>
      <c r="DJ91" s="26" t="str">
        <f t="shared" si="159"/>
        <v/>
      </c>
      <c r="DK91" s="26" t="str">
        <f t="shared" si="159"/>
        <v/>
      </c>
      <c r="DL91" s="26" t="str">
        <f t="shared" si="159"/>
        <v/>
      </c>
      <c r="DM91" s="26" t="str">
        <f t="shared" si="159"/>
        <v/>
      </c>
      <c r="DN91" s="26" t="str">
        <f t="shared" si="159"/>
        <v/>
      </c>
      <c r="DO91" s="26" t="str">
        <f t="shared" si="159"/>
        <v/>
      </c>
      <c r="DP91" s="26" t="str">
        <f t="shared" si="159"/>
        <v/>
      </c>
      <c r="DQ91" s="26" t="str">
        <f t="shared" si="159"/>
        <v/>
      </c>
      <c r="DR91" s="26" t="str">
        <f t="shared" si="159"/>
        <v/>
      </c>
      <c r="DS91" s="26" t="str">
        <f t="shared" si="159"/>
        <v/>
      </c>
      <c r="DT91" s="26" t="str">
        <f t="shared" si="159"/>
        <v/>
      </c>
      <c r="DU91" s="26" t="str">
        <f t="shared" si="159"/>
        <v/>
      </c>
      <c r="DV91" s="26" t="str">
        <f t="shared" si="159"/>
        <v/>
      </c>
      <c r="DW91" s="26" t="str">
        <f t="shared" si="159"/>
        <v/>
      </c>
      <c r="DX91" s="26" t="str">
        <f t="shared" si="159"/>
        <v/>
      </c>
      <c r="DY91" s="26" t="str">
        <f t="shared" si="159"/>
        <v/>
      </c>
      <c r="DZ91" s="26" t="str">
        <f t="shared" si="159"/>
        <v/>
      </c>
      <c r="EA91" s="26" t="str">
        <f t="shared" si="159"/>
        <v/>
      </c>
      <c r="EB91" s="26" t="str">
        <f t="shared" si="159"/>
        <v/>
      </c>
      <c r="EC91" s="26" t="str">
        <f t="shared" si="159"/>
        <v/>
      </c>
      <c r="ED91" s="26" t="str">
        <f t="shared" si="159"/>
        <v/>
      </c>
      <c r="EE91" s="26" t="str">
        <f t="shared" si="160" ref="EE91:FI91">IF(AND(EE94="",AND(EE100="",EE103="")),"",SUM(EE94,EE100,EE103))</f>
        <v/>
      </c>
      <c r="EF91" s="26" t="str">
        <f t="shared" si="160"/>
        <v/>
      </c>
      <c r="EG91" s="26" t="str">
        <f t="shared" si="160"/>
        <v/>
      </c>
      <c r="EH91" s="26" t="str">
        <f t="shared" si="160"/>
        <v/>
      </c>
      <c r="EI91" s="26" t="str">
        <f t="shared" si="160"/>
        <v/>
      </c>
      <c r="EJ91" s="26" t="str">
        <f t="shared" si="160"/>
        <v/>
      </c>
      <c r="EK91" s="26" t="str">
        <f t="shared" si="160"/>
        <v/>
      </c>
      <c r="EL91" s="26" t="str">
        <f t="shared" si="160"/>
        <v/>
      </c>
      <c r="EM91" s="26" t="str">
        <f t="shared" si="160"/>
        <v/>
      </c>
      <c r="EN91" s="26" t="str">
        <f t="shared" si="160"/>
        <v/>
      </c>
      <c r="EO91" s="26" t="str">
        <f t="shared" si="160"/>
        <v/>
      </c>
      <c r="EP91" s="26" t="str">
        <f t="shared" si="160"/>
        <v/>
      </c>
      <c r="EQ91" s="26" t="str">
        <f t="shared" si="160"/>
        <v/>
      </c>
      <c r="ER91" s="26" t="str">
        <f t="shared" si="160"/>
        <v/>
      </c>
      <c r="ES91" s="26" t="str">
        <f t="shared" si="160"/>
        <v/>
      </c>
      <c r="ET91" s="26" t="str">
        <f t="shared" si="160"/>
        <v/>
      </c>
      <c r="EU91" s="26" t="str">
        <f t="shared" si="160"/>
        <v/>
      </c>
      <c r="EV91" s="26" t="str">
        <f t="shared" si="160"/>
        <v/>
      </c>
      <c r="EW91" s="26" t="str">
        <f t="shared" si="160"/>
        <v/>
      </c>
      <c r="EX91" s="26" t="str">
        <f t="shared" si="160"/>
        <v/>
      </c>
      <c r="EY91" s="26" t="str">
        <f t="shared" si="160"/>
        <v/>
      </c>
      <c r="EZ91" s="26" t="str">
        <f t="shared" si="160"/>
        <v/>
      </c>
      <c r="FA91" s="26" t="str">
        <f t="shared" si="160"/>
        <v/>
      </c>
      <c r="FB91" s="26" t="str">
        <f t="shared" si="160"/>
        <v/>
      </c>
      <c r="FC91" s="26" t="str">
        <f t="shared" si="160"/>
        <v/>
      </c>
      <c r="FD91" s="26" t="str">
        <f t="shared" si="160"/>
        <v/>
      </c>
      <c r="FE91" s="26" t="str">
        <f t="shared" si="160"/>
        <v/>
      </c>
      <c r="FF91" s="26" t="str">
        <f t="shared" si="160"/>
        <v/>
      </c>
      <c r="FG91" s="26" t="str">
        <f t="shared" si="160"/>
        <v/>
      </c>
      <c r="FH91" s="26" t="str">
        <f t="shared" si="160"/>
        <v/>
      </c>
      <c r="FI91" s="26" t="str">
        <f t="shared" si="160"/>
        <v/>
      </c>
    </row>
    <row r="92" spans="1:165" s="8" customFormat="1" ht="15" customHeight="1">
      <c r="A92" s="8" t="str">
        <f t="shared" si="135"/>
        <v>BSTROTPA_BP6_XDC</v>
      </c>
      <c r="B92" s="12" t="s">
        <v>110</v>
      </c>
      <c r="C92" s="13" t="s">
        <v>219</v>
      </c>
      <c r="D92" s="13" t="s">
        <v>220</v>
      </c>
      <c r="E92" s="14" t="str">
        <f>"BSTROTPA_BP6_"&amp;C3</f>
        <v>BSTROTPA_BP6_XDC</v>
      </c>
      <c r="F92" s="26" t="str">
        <f>IF(AND(F93="",F94=""),"",SUM(F93)-SUM(F94))</f>
        <v/>
      </c>
      <c r="G92" s="26" t="str">
        <f t="shared" si="161" ref="G92:BR92">IF(AND(G93="",G94=""),"",SUM(G93)-SUM(G94))</f>
        <v/>
      </c>
      <c r="H92" s="26" t="str">
        <f t="shared" si="161"/>
        <v/>
      </c>
      <c r="I92" s="26" t="str">
        <f t="shared" si="161"/>
        <v/>
      </c>
      <c r="J92" s="26" t="str">
        <f t="shared" si="161"/>
        <v/>
      </c>
      <c r="K92" s="26" t="str">
        <f t="shared" si="161"/>
        <v/>
      </c>
      <c r="L92" s="26" t="str">
        <f t="shared" si="161"/>
        <v/>
      </c>
      <c r="M92" s="26" t="str">
        <f t="shared" si="161"/>
        <v/>
      </c>
      <c r="N92" s="26" t="str">
        <f t="shared" si="161"/>
        <v/>
      </c>
      <c r="O92" s="26" t="str">
        <f t="shared" si="161"/>
        <v/>
      </c>
      <c r="P92" s="26" t="str">
        <f t="shared" si="161"/>
        <v/>
      </c>
      <c r="Q92" s="26" t="str">
        <f t="shared" si="161"/>
        <v/>
      </c>
      <c r="R92" s="26" t="str">
        <f t="shared" si="161"/>
        <v/>
      </c>
      <c r="S92" s="26" t="str">
        <f t="shared" si="161"/>
        <v/>
      </c>
      <c r="T92" s="26" t="str">
        <f t="shared" si="161"/>
        <v/>
      </c>
      <c r="U92" s="26" t="str">
        <f t="shared" si="161"/>
        <v/>
      </c>
      <c r="V92" s="26" t="str">
        <f t="shared" si="161"/>
        <v/>
      </c>
      <c r="W92" s="26" t="str">
        <f t="shared" si="161"/>
        <v/>
      </c>
      <c r="X92" s="26" t="str">
        <f t="shared" si="161"/>
        <v/>
      </c>
      <c r="Y92" s="26" t="str">
        <f t="shared" si="161"/>
        <v/>
      </c>
      <c r="Z92" s="26" t="str">
        <f t="shared" si="161"/>
        <v/>
      </c>
      <c r="AA92" s="26" t="str">
        <f t="shared" si="161"/>
        <v/>
      </c>
      <c r="AB92" s="26" t="str">
        <f t="shared" si="161"/>
        <v/>
      </c>
      <c r="AC92" s="26" t="str">
        <f t="shared" si="161"/>
        <v/>
      </c>
      <c r="AD92" s="26" t="str">
        <f t="shared" si="161"/>
        <v/>
      </c>
      <c r="AE92" s="26" t="str">
        <f t="shared" si="161"/>
        <v/>
      </c>
      <c r="AF92" s="26" t="str">
        <f t="shared" si="161"/>
        <v/>
      </c>
      <c r="AG92" s="26" t="str">
        <f t="shared" si="161"/>
        <v/>
      </c>
      <c r="AH92" s="26" t="str">
        <f t="shared" si="161"/>
        <v/>
      </c>
      <c r="AI92" s="26" t="str">
        <f t="shared" si="161"/>
        <v/>
      </c>
      <c r="AJ92" s="26" t="str">
        <f t="shared" si="161"/>
        <v/>
      </c>
      <c r="AK92" s="26" t="str">
        <f t="shared" si="161"/>
        <v/>
      </c>
      <c r="AL92" s="26" t="str">
        <f t="shared" si="161"/>
        <v/>
      </c>
      <c r="AM92" s="26" t="str">
        <f t="shared" si="161"/>
        <v/>
      </c>
      <c r="AN92" s="26" t="str">
        <f t="shared" si="161"/>
        <v/>
      </c>
      <c r="AO92" s="26" t="str">
        <f t="shared" si="161"/>
        <v/>
      </c>
      <c r="AP92" s="26" t="str">
        <f t="shared" si="161"/>
        <v/>
      </c>
      <c r="AQ92" s="26" t="str">
        <f t="shared" si="161"/>
        <v/>
      </c>
      <c r="AR92" s="26" t="str">
        <f t="shared" si="161"/>
        <v/>
      </c>
      <c r="AS92" s="26" t="str">
        <f t="shared" si="161"/>
        <v/>
      </c>
      <c r="AT92" s="26" t="str">
        <f t="shared" si="161"/>
        <v/>
      </c>
      <c r="AU92" s="26" t="str">
        <f t="shared" si="161"/>
        <v/>
      </c>
      <c r="AV92" s="26" t="str">
        <f t="shared" si="161"/>
        <v/>
      </c>
      <c r="AW92" s="26" t="str">
        <f t="shared" si="161"/>
        <v/>
      </c>
      <c r="AX92" s="26" t="str">
        <f t="shared" si="161"/>
        <v/>
      </c>
      <c r="AY92" s="26" t="str">
        <f t="shared" si="161"/>
        <v/>
      </c>
      <c r="AZ92" s="26" t="str">
        <f t="shared" si="161"/>
        <v/>
      </c>
      <c r="BA92" s="26" t="str">
        <f t="shared" si="161"/>
        <v/>
      </c>
      <c r="BB92" s="26" t="str">
        <f t="shared" si="161"/>
        <v/>
      </c>
      <c r="BC92" s="26" t="str">
        <f t="shared" si="161"/>
        <v/>
      </c>
      <c r="BD92" s="26" t="str">
        <f t="shared" si="161"/>
        <v/>
      </c>
      <c r="BE92" s="26" t="str">
        <f t="shared" si="161"/>
        <v/>
      </c>
      <c r="BF92" s="26" t="str">
        <f t="shared" si="161"/>
        <v/>
      </c>
      <c r="BG92" s="26" t="str">
        <f t="shared" si="161"/>
        <v/>
      </c>
      <c r="BH92" s="26" t="str">
        <f t="shared" si="161"/>
        <v/>
      </c>
      <c r="BI92" s="26" t="str">
        <f t="shared" si="161"/>
        <v/>
      </c>
      <c r="BJ92" s="26" t="str">
        <f t="shared" si="161"/>
        <v/>
      </c>
      <c r="BK92" s="26" t="str">
        <f t="shared" si="161"/>
        <v/>
      </c>
      <c r="BL92" s="26" t="str">
        <f t="shared" si="161"/>
        <v/>
      </c>
      <c r="BM92" s="26" t="str">
        <f t="shared" si="161"/>
        <v/>
      </c>
      <c r="BN92" s="26" t="str">
        <f t="shared" si="161"/>
        <v/>
      </c>
      <c r="BO92" s="26" t="str">
        <f t="shared" si="161"/>
        <v/>
      </c>
      <c r="BP92" s="26" t="str">
        <f t="shared" si="161"/>
        <v/>
      </c>
      <c r="BQ92" s="26" t="str">
        <f t="shared" si="161"/>
        <v/>
      </c>
      <c r="BR92" s="26" t="str">
        <f t="shared" si="161"/>
        <v/>
      </c>
      <c r="BS92" s="26" t="str">
        <f t="shared" si="162" ref="BS92:ED92">IF(AND(BS93="",BS94=""),"",SUM(BS93)-SUM(BS94))</f>
        <v/>
      </c>
      <c r="BT92" s="26" t="str">
        <f t="shared" si="162"/>
        <v/>
      </c>
      <c r="BU92" s="26" t="str">
        <f t="shared" si="162"/>
        <v/>
      </c>
      <c r="BV92" s="26" t="str">
        <f t="shared" si="162"/>
        <v/>
      </c>
      <c r="BW92" s="26" t="str">
        <f t="shared" si="162"/>
        <v/>
      </c>
      <c r="BX92" s="26" t="str">
        <f t="shared" si="162"/>
        <v/>
      </c>
      <c r="BY92" s="26" t="str">
        <f t="shared" si="162"/>
        <v/>
      </c>
      <c r="BZ92" s="26" t="str">
        <f t="shared" si="162"/>
        <v/>
      </c>
      <c r="CA92" s="26" t="str">
        <f t="shared" si="162"/>
        <v/>
      </c>
      <c r="CB92" s="26" t="str">
        <f t="shared" si="162"/>
        <v/>
      </c>
      <c r="CC92" s="26" t="str">
        <f t="shared" si="162"/>
        <v/>
      </c>
      <c r="CD92" s="26" t="str">
        <f t="shared" si="162"/>
        <v/>
      </c>
      <c r="CE92" s="26" t="str">
        <f t="shared" si="162"/>
        <v/>
      </c>
      <c r="CF92" s="26" t="str">
        <f t="shared" si="162"/>
        <v/>
      </c>
      <c r="CG92" s="26" t="str">
        <f t="shared" si="162"/>
        <v/>
      </c>
      <c r="CH92" s="26" t="str">
        <f t="shared" si="162"/>
        <v/>
      </c>
      <c r="CI92" s="26" t="str">
        <f t="shared" si="162"/>
        <v/>
      </c>
      <c r="CJ92" s="26" t="str">
        <f t="shared" si="162"/>
        <v/>
      </c>
      <c r="CK92" s="26" t="str">
        <f t="shared" si="162"/>
        <v/>
      </c>
      <c r="CL92" s="26" t="str">
        <f t="shared" si="162"/>
        <v/>
      </c>
      <c r="CM92" s="26" t="str">
        <f t="shared" si="162"/>
        <v/>
      </c>
      <c r="CN92" s="26" t="str">
        <f t="shared" si="162"/>
        <v/>
      </c>
      <c r="CO92" s="26" t="str">
        <f t="shared" si="162"/>
        <v/>
      </c>
      <c r="CP92" s="26" t="str">
        <f t="shared" si="162"/>
        <v/>
      </c>
      <c r="CQ92" s="26" t="str">
        <f t="shared" si="162"/>
        <v/>
      </c>
      <c r="CR92" s="26" t="str">
        <f t="shared" si="162"/>
        <v/>
      </c>
      <c r="CS92" s="26" t="str">
        <f t="shared" si="162"/>
        <v/>
      </c>
      <c r="CT92" s="26" t="str">
        <f t="shared" si="162"/>
        <v/>
      </c>
      <c r="CU92" s="26" t="str">
        <f t="shared" si="162"/>
        <v/>
      </c>
      <c r="CV92" s="26" t="str">
        <f t="shared" si="162"/>
        <v/>
      </c>
      <c r="CW92" s="26" t="str">
        <f t="shared" si="162"/>
        <v/>
      </c>
      <c r="CX92" s="26" t="str">
        <f t="shared" si="162"/>
        <v/>
      </c>
      <c r="CY92" s="26" t="str">
        <f t="shared" si="162"/>
        <v/>
      </c>
      <c r="CZ92" s="26" t="str">
        <f t="shared" si="162"/>
        <v/>
      </c>
      <c r="DA92" s="26" t="str">
        <f t="shared" si="162"/>
        <v/>
      </c>
      <c r="DB92" s="26" t="str">
        <f t="shared" si="162"/>
        <v/>
      </c>
      <c r="DC92" s="26" t="str">
        <f t="shared" si="162"/>
        <v/>
      </c>
      <c r="DD92" s="26" t="str">
        <f t="shared" si="162"/>
        <v/>
      </c>
      <c r="DE92" s="26" t="str">
        <f t="shared" si="162"/>
        <v/>
      </c>
      <c r="DF92" s="26" t="str">
        <f t="shared" si="162"/>
        <v/>
      </c>
      <c r="DG92" s="26" t="str">
        <f t="shared" si="162"/>
        <v/>
      </c>
      <c r="DH92" s="26" t="str">
        <f t="shared" si="162"/>
        <v/>
      </c>
      <c r="DI92" s="26" t="str">
        <f t="shared" si="162"/>
        <v/>
      </c>
      <c r="DJ92" s="26" t="str">
        <f t="shared" si="162"/>
        <v/>
      </c>
      <c r="DK92" s="26" t="str">
        <f t="shared" si="162"/>
        <v/>
      </c>
      <c r="DL92" s="26" t="str">
        <f t="shared" si="162"/>
        <v/>
      </c>
      <c r="DM92" s="26" t="str">
        <f t="shared" si="162"/>
        <v/>
      </c>
      <c r="DN92" s="26" t="str">
        <f t="shared" si="162"/>
        <v/>
      </c>
      <c r="DO92" s="26" t="str">
        <f t="shared" si="162"/>
        <v/>
      </c>
      <c r="DP92" s="26" t="str">
        <f t="shared" si="162"/>
        <v/>
      </c>
      <c r="DQ92" s="26" t="str">
        <f t="shared" si="162"/>
        <v/>
      </c>
      <c r="DR92" s="26" t="str">
        <f t="shared" si="162"/>
        <v/>
      </c>
      <c r="DS92" s="26" t="str">
        <f t="shared" si="162"/>
        <v/>
      </c>
      <c r="DT92" s="26" t="str">
        <f t="shared" si="162"/>
        <v/>
      </c>
      <c r="DU92" s="26" t="str">
        <f t="shared" si="162"/>
        <v/>
      </c>
      <c r="DV92" s="26" t="str">
        <f t="shared" si="162"/>
        <v/>
      </c>
      <c r="DW92" s="26" t="str">
        <f t="shared" si="162"/>
        <v/>
      </c>
      <c r="DX92" s="26" t="str">
        <f t="shared" si="162"/>
        <v/>
      </c>
      <c r="DY92" s="26" t="str">
        <f t="shared" si="162"/>
        <v/>
      </c>
      <c r="DZ92" s="26" t="str">
        <f t="shared" si="162"/>
        <v/>
      </c>
      <c r="EA92" s="26" t="str">
        <f t="shared" si="162"/>
        <v/>
      </c>
      <c r="EB92" s="26" t="str">
        <f t="shared" si="162"/>
        <v/>
      </c>
      <c r="EC92" s="26" t="str">
        <f t="shared" si="162"/>
        <v/>
      </c>
      <c r="ED92" s="26" t="str">
        <f t="shared" si="162"/>
        <v/>
      </c>
      <c r="EE92" s="26" t="str">
        <f t="shared" si="163" ref="EE92:FI92">IF(AND(EE93="",EE94=""),"",SUM(EE93)-SUM(EE94))</f>
        <v/>
      </c>
      <c r="EF92" s="26" t="str">
        <f t="shared" si="163"/>
        <v/>
      </c>
      <c r="EG92" s="26" t="str">
        <f t="shared" si="163"/>
        <v/>
      </c>
      <c r="EH92" s="26" t="str">
        <f t="shared" si="163"/>
        <v/>
      </c>
      <c r="EI92" s="26" t="str">
        <f t="shared" si="163"/>
        <v/>
      </c>
      <c r="EJ92" s="26" t="str">
        <f t="shared" si="163"/>
        <v/>
      </c>
      <c r="EK92" s="26" t="str">
        <f t="shared" si="163"/>
        <v/>
      </c>
      <c r="EL92" s="26" t="str">
        <f t="shared" si="163"/>
        <v/>
      </c>
      <c r="EM92" s="26" t="str">
        <f t="shared" si="163"/>
        <v/>
      </c>
      <c r="EN92" s="26" t="str">
        <f t="shared" si="163"/>
        <v/>
      </c>
      <c r="EO92" s="26" t="str">
        <f t="shared" si="163"/>
        <v/>
      </c>
      <c r="EP92" s="26" t="str">
        <f t="shared" si="163"/>
        <v/>
      </c>
      <c r="EQ92" s="26" t="str">
        <f t="shared" si="163"/>
        <v/>
      </c>
      <c r="ER92" s="26" t="str">
        <f t="shared" si="163"/>
        <v/>
      </c>
      <c r="ES92" s="26" t="str">
        <f t="shared" si="163"/>
        <v/>
      </c>
      <c r="ET92" s="26" t="str">
        <f t="shared" si="163"/>
        <v/>
      </c>
      <c r="EU92" s="26" t="str">
        <f t="shared" si="163"/>
        <v/>
      </c>
      <c r="EV92" s="26" t="str">
        <f t="shared" si="163"/>
        <v/>
      </c>
      <c r="EW92" s="26" t="str">
        <f t="shared" si="163"/>
        <v/>
      </c>
      <c r="EX92" s="26" t="str">
        <f t="shared" si="163"/>
        <v/>
      </c>
      <c r="EY92" s="26" t="str">
        <f t="shared" si="163"/>
        <v/>
      </c>
      <c r="EZ92" s="26" t="str">
        <f t="shared" si="163"/>
        <v/>
      </c>
      <c r="FA92" s="26" t="str">
        <f t="shared" si="163"/>
        <v/>
      </c>
      <c r="FB92" s="26" t="str">
        <f t="shared" si="163"/>
        <v/>
      </c>
      <c r="FC92" s="26" t="str">
        <f t="shared" si="163"/>
        <v/>
      </c>
      <c r="FD92" s="26" t="str">
        <f t="shared" si="163"/>
        <v/>
      </c>
      <c r="FE92" s="26" t="str">
        <f t="shared" si="163"/>
        <v/>
      </c>
      <c r="FF92" s="26" t="str">
        <f t="shared" si="163"/>
        <v/>
      </c>
      <c r="FG92" s="26" t="str">
        <f t="shared" si="163"/>
        <v/>
      </c>
      <c r="FH92" s="26" t="str">
        <f t="shared" si="163"/>
        <v/>
      </c>
      <c r="FI92" s="26" t="str">
        <f t="shared" si="163"/>
        <v/>
      </c>
    </row>
    <row r="93" spans="1:165" s="8" customFormat="1" ht="15" customHeight="1">
      <c r="A93" s="8" t="str">
        <f t="shared" si="135"/>
        <v>BXSTROTPA_BP6_XDC</v>
      </c>
      <c r="B93" s="12" t="s">
        <v>113</v>
      </c>
      <c r="C93" s="13" t="s">
        <v>221</v>
      </c>
      <c r="D93" s="13" t="s">
        <v>222</v>
      </c>
      <c r="E93" s="14" t="str">
        <f>"BXSTROTPA_BP6_"&amp;C3</f>
        <v>BXSTROTPA_BP6_XDC</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165" s="8" customFormat="1" ht="15" customHeight="1">
      <c r="A94" s="8" t="str">
        <f t="shared" si="135"/>
        <v>BMSTROTPA_BP6_XDC</v>
      </c>
      <c r="B94" s="12" t="s">
        <v>116</v>
      </c>
      <c r="C94" s="13" t="s">
        <v>223</v>
      </c>
      <c r="D94" s="13" t="s">
        <v>224</v>
      </c>
      <c r="E94" s="14" t="str">
        <f>"BMSTROTPA_BP6_"&amp;C3</f>
        <v>BMSTROTPA_BP6_XDC</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165" s="8" customFormat="1" ht="15" customHeight="1">
      <c r="A95" s="8" t="str">
        <f t="shared" si="135"/>
        <v>BSTROTPAS_BP6_XDC</v>
      </c>
      <c r="B95" s="15" t="s">
        <v>119</v>
      </c>
      <c r="C95" s="13" t="s">
        <v>225</v>
      </c>
      <c r="D95" s="13" t="s">
        <v>226</v>
      </c>
      <c r="E95" s="14" t="str">
        <f>"BSTROTPAS_BP6_"&amp;C3</f>
        <v>BSTROTPAS_BP6_XDC</v>
      </c>
      <c r="F95" s="26" t="str">
        <f>IF(AND(F96="",F97=""),"",SUM(F96)-SUM(F97))</f>
        <v/>
      </c>
      <c r="G95" s="26" t="str">
        <f t="shared" si="164" ref="G95:BR95">IF(AND(G96="",G97=""),"",SUM(G96)-SUM(G97))</f>
        <v/>
      </c>
      <c r="H95" s="26" t="str">
        <f t="shared" si="164"/>
        <v/>
      </c>
      <c r="I95" s="26" t="str">
        <f t="shared" si="164"/>
        <v/>
      </c>
      <c r="J95" s="26" t="str">
        <f t="shared" si="164"/>
        <v/>
      </c>
      <c r="K95" s="26" t="str">
        <f t="shared" si="164"/>
        <v/>
      </c>
      <c r="L95" s="26" t="str">
        <f t="shared" si="164"/>
        <v/>
      </c>
      <c r="M95" s="26" t="str">
        <f t="shared" si="164"/>
        <v/>
      </c>
      <c r="N95" s="26" t="str">
        <f t="shared" si="164"/>
        <v/>
      </c>
      <c r="O95" s="26" t="str">
        <f t="shared" si="164"/>
        <v/>
      </c>
      <c r="P95" s="26" t="str">
        <f t="shared" si="164"/>
        <v/>
      </c>
      <c r="Q95" s="26" t="str">
        <f t="shared" si="164"/>
        <v/>
      </c>
      <c r="R95" s="26" t="str">
        <f t="shared" si="164"/>
        <v/>
      </c>
      <c r="S95" s="26" t="str">
        <f t="shared" si="164"/>
        <v/>
      </c>
      <c r="T95" s="26" t="str">
        <f t="shared" si="164"/>
        <v/>
      </c>
      <c r="U95" s="26" t="str">
        <f t="shared" si="164"/>
        <v/>
      </c>
      <c r="V95" s="26" t="str">
        <f t="shared" si="164"/>
        <v/>
      </c>
      <c r="W95" s="26" t="str">
        <f t="shared" si="164"/>
        <v/>
      </c>
      <c r="X95" s="26" t="str">
        <f t="shared" si="164"/>
        <v/>
      </c>
      <c r="Y95" s="26" t="str">
        <f t="shared" si="164"/>
        <v/>
      </c>
      <c r="Z95" s="26" t="str">
        <f t="shared" si="164"/>
        <v/>
      </c>
      <c r="AA95" s="26" t="str">
        <f t="shared" si="164"/>
        <v/>
      </c>
      <c r="AB95" s="26" t="str">
        <f t="shared" si="164"/>
        <v/>
      </c>
      <c r="AC95" s="26" t="str">
        <f t="shared" si="164"/>
        <v/>
      </c>
      <c r="AD95" s="26" t="str">
        <f t="shared" si="164"/>
        <v/>
      </c>
      <c r="AE95" s="26" t="str">
        <f t="shared" si="164"/>
        <v/>
      </c>
      <c r="AF95" s="26" t="str">
        <f t="shared" si="164"/>
        <v/>
      </c>
      <c r="AG95" s="26" t="str">
        <f t="shared" si="164"/>
        <v/>
      </c>
      <c r="AH95" s="26" t="str">
        <f t="shared" si="164"/>
        <v/>
      </c>
      <c r="AI95" s="26" t="str">
        <f t="shared" si="164"/>
        <v/>
      </c>
      <c r="AJ95" s="26" t="str">
        <f t="shared" si="164"/>
        <v/>
      </c>
      <c r="AK95" s="26" t="str">
        <f t="shared" si="164"/>
        <v/>
      </c>
      <c r="AL95" s="26" t="str">
        <f t="shared" si="164"/>
        <v/>
      </c>
      <c r="AM95" s="26" t="str">
        <f t="shared" si="164"/>
        <v/>
      </c>
      <c r="AN95" s="26" t="str">
        <f t="shared" si="164"/>
        <v/>
      </c>
      <c r="AO95" s="26" t="str">
        <f t="shared" si="164"/>
        <v/>
      </c>
      <c r="AP95" s="26" t="str">
        <f t="shared" si="164"/>
        <v/>
      </c>
      <c r="AQ95" s="26" t="str">
        <f t="shared" si="164"/>
        <v/>
      </c>
      <c r="AR95" s="26" t="str">
        <f t="shared" si="164"/>
        <v/>
      </c>
      <c r="AS95" s="26" t="str">
        <f t="shared" si="164"/>
        <v/>
      </c>
      <c r="AT95" s="26" t="str">
        <f t="shared" si="164"/>
        <v/>
      </c>
      <c r="AU95" s="26" t="str">
        <f t="shared" si="164"/>
        <v/>
      </c>
      <c r="AV95" s="26" t="str">
        <f t="shared" si="164"/>
        <v/>
      </c>
      <c r="AW95" s="26" t="str">
        <f t="shared" si="164"/>
        <v/>
      </c>
      <c r="AX95" s="26" t="str">
        <f t="shared" si="164"/>
        <v/>
      </c>
      <c r="AY95" s="26" t="str">
        <f t="shared" si="164"/>
        <v/>
      </c>
      <c r="AZ95" s="26" t="str">
        <f t="shared" si="164"/>
        <v/>
      </c>
      <c r="BA95" s="26" t="str">
        <f t="shared" si="164"/>
        <v/>
      </c>
      <c r="BB95" s="26" t="str">
        <f t="shared" si="164"/>
        <v/>
      </c>
      <c r="BC95" s="26" t="str">
        <f t="shared" si="164"/>
        <v/>
      </c>
      <c r="BD95" s="26" t="str">
        <f t="shared" si="164"/>
        <v/>
      </c>
      <c r="BE95" s="26" t="str">
        <f t="shared" si="164"/>
        <v/>
      </c>
      <c r="BF95" s="26" t="str">
        <f t="shared" si="164"/>
        <v/>
      </c>
      <c r="BG95" s="26" t="str">
        <f t="shared" si="164"/>
        <v/>
      </c>
      <c r="BH95" s="26" t="str">
        <f t="shared" si="164"/>
        <v/>
      </c>
      <c r="BI95" s="26" t="str">
        <f t="shared" si="164"/>
        <v/>
      </c>
      <c r="BJ95" s="26" t="str">
        <f t="shared" si="164"/>
        <v/>
      </c>
      <c r="BK95" s="26" t="str">
        <f t="shared" si="164"/>
        <v/>
      </c>
      <c r="BL95" s="26" t="str">
        <f t="shared" si="164"/>
        <v/>
      </c>
      <c r="BM95" s="26" t="str">
        <f t="shared" si="164"/>
        <v/>
      </c>
      <c r="BN95" s="26" t="str">
        <f t="shared" si="164"/>
        <v/>
      </c>
      <c r="BO95" s="26" t="str">
        <f t="shared" si="164"/>
        <v/>
      </c>
      <c r="BP95" s="26" t="str">
        <f t="shared" si="164"/>
        <v/>
      </c>
      <c r="BQ95" s="26" t="str">
        <f t="shared" si="164"/>
        <v/>
      </c>
      <c r="BR95" s="26" t="str">
        <f t="shared" si="164"/>
        <v/>
      </c>
      <c r="BS95" s="26" t="str">
        <f t="shared" si="165" ref="BS95:ED95">IF(AND(BS96="",BS97=""),"",SUM(BS96)-SUM(BS97))</f>
        <v/>
      </c>
      <c r="BT95" s="26" t="str">
        <f t="shared" si="165"/>
        <v/>
      </c>
      <c r="BU95" s="26" t="str">
        <f t="shared" si="165"/>
        <v/>
      </c>
      <c r="BV95" s="26" t="str">
        <f t="shared" si="165"/>
        <v/>
      </c>
      <c r="BW95" s="26" t="str">
        <f t="shared" si="165"/>
        <v/>
      </c>
      <c r="BX95" s="26" t="str">
        <f t="shared" si="165"/>
        <v/>
      </c>
      <c r="BY95" s="26" t="str">
        <f t="shared" si="165"/>
        <v/>
      </c>
      <c r="BZ95" s="26" t="str">
        <f t="shared" si="165"/>
        <v/>
      </c>
      <c r="CA95" s="26" t="str">
        <f t="shared" si="165"/>
        <v/>
      </c>
      <c r="CB95" s="26" t="str">
        <f t="shared" si="165"/>
        <v/>
      </c>
      <c r="CC95" s="26" t="str">
        <f t="shared" si="165"/>
        <v/>
      </c>
      <c r="CD95" s="26" t="str">
        <f t="shared" si="165"/>
        <v/>
      </c>
      <c r="CE95" s="26" t="str">
        <f t="shared" si="165"/>
        <v/>
      </c>
      <c r="CF95" s="26" t="str">
        <f t="shared" si="165"/>
        <v/>
      </c>
      <c r="CG95" s="26" t="str">
        <f t="shared" si="165"/>
        <v/>
      </c>
      <c r="CH95" s="26" t="str">
        <f t="shared" si="165"/>
        <v/>
      </c>
      <c r="CI95" s="26" t="str">
        <f t="shared" si="165"/>
        <v/>
      </c>
      <c r="CJ95" s="26" t="str">
        <f t="shared" si="165"/>
        <v/>
      </c>
      <c r="CK95" s="26" t="str">
        <f t="shared" si="165"/>
        <v/>
      </c>
      <c r="CL95" s="26" t="str">
        <f t="shared" si="165"/>
        <v/>
      </c>
      <c r="CM95" s="26" t="str">
        <f t="shared" si="165"/>
        <v/>
      </c>
      <c r="CN95" s="26" t="str">
        <f t="shared" si="165"/>
        <v/>
      </c>
      <c r="CO95" s="26" t="str">
        <f t="shared" si="165"/>
        <v/>
      </c>
      <c r="CP95" s="26" t="str">
        <f t="shared" si="165"/>
        <v/>
      </c>
      <c r="CQ95" s="26" t="str">
        <f t="shared" si="165"/>
        <v/>
      </c>
      <c r="CR95" s="26" t="str">
        <f t="shared" si="165"/>
        <v/>
      </c>
      <c r="CS95" s="26" t="str">
        <f t="shared" si="165"/>
        <v/>
      </c>
      <c r="CT95" s="26" t="str">
        <f t="shared" si="165"/>
        <v/>
      </c>
      <c r="CU95" s="26" t="str">
        <f t="shared" si="165"/>
        <v/>
      </c>
      <c r="CV95" s="26" t="str">
        <f t="shared" si="165"/>
        <v/>
      </c>
      <c r="CW95" s="26" t="str">
        <f t="shared" si="165"/>
        <v/>
      </c>
      <c r="CX95" s="26" t="str">
        <f t="shared" si="165"/>
        <v/>
      </c>
      <c r="CY95" s="26" t="str">
        <f t="shared" si="165"/>
        <v/>
      </c>
      <c r="CZ95" s="26" t="str">
        <f t="shared" si="165"/>
        <v/>
      </c>
      <c r="DA95" s="26" t="str">
        <f t="shared" si="165"/>
        <v/>
      </c>
      <c r="DB95" s="26" t="str">
        <f t="shared" si="165"/>
        <v/>
      </c>
      <c r="DC95" s="26" t="str">
        <f t="shared" si="165"/>
        <v/>
      </c>
      <c r="DD95" s="26" t="str">
        <f t="shared" si="165"/>
        <v/>
      </c>
      <c r="DE95" s="26" t="str">
        <f t="shared" si="165"/>
        <v/>
      </c>
      <c r="DF95" s="26" t="str">
        <f t="shared" si="165"/>
        <v/>
      </c>
      <c r="DG95" s="26" t="str">
        <f t="shared" si="165"/>
        <v/>
      </c>
      <c r="DH95" s="26" t="str">
        <f t="shared" si="165"/>
        <v/>
      </c>
      <c r="DI95" s="26" t="str">
        <f t="shared" si="165"/>
        <v/>
      </c>
      <c r="DJ95" s="26" t="str">
        <f t="shared" si="165"/>
        <v/>
      </c>
      <c r="DK95" s="26" t="str">
        <f t="shared" si="165"/>
        <v/>
      </c>
      <c r="DL95" s="26" t="str">
        <f t="shared" si="165"/>
        <v/>
      </c>
      <c r="DM95" s="26" t="str">
        <f t="shared" si="165"/>
        <v/>
      </c>
      <c r="DN95" s="26" t="str">
        <f t="shared" si="165"/>
        <v/>
      </c>
      <c r="DO95" s="26" t="str">
        <f t="shared" si="165"/>
        <v/>
      </c>
      <c r="DP95" s="26" t="str">
        <f t="shared" si="165"/>
        <v/>
      </c>
      <c r="DQ95" s="26" t="str">
        <f t="shared" si="165"/>
        <v/>
      </c>
      <c r="DR95" s="26" t="str">
        <f t="shared" si="165"/>
        <v/>
      </c>
      <c r="DS95" s="26" t="str">
        <f t="shared" si="165"/>
        <v/>
      </c>
      <c r="DT95" s="26" t="str">
        <f t="shared" si="165"/>
        <v/>
      </c>
      <c r="DU95" s="26" t="str">
        <f t="shared" si="165"/>
        <v/>
      </c>
      <c r="DV95" s="26" t="str">
        <f t="shared" si="165"/>
        <v/>
      </c>
      <c r="DW95" s="26" t="str">
        <f t="shared" si="165"/>
        <v/>
      </c>
      <c r="DX95" s="26" t="str">
        <f t="shared" si="165"/>
        <v/>
      </c>
      <c r="DY95" s="26" t="str">
        <f t="shared" si="165"/>
        <v/>
      </c>
      <c r="DZ95" s="26" t="str">
        <f t="shared" si="165"/>
        <v/>
      </c>
      <c r="EA95" s="26" t="str">
        <f t="shared" si="165"/>
        <v/>
      </c>
      <c r="EB95" s="26" t="str">
        <f t="shared" si="165"/>
        <v/>
      </c>
      <c r="EC95" s="26" t="str">
        <f t="shared" si="165"/>
        <v/>
      </c>
      <c r="ED95" s="26" t="str">
        <f t="shared" si="165"/>
        <v/>
      </c>
      <c r="EE95" s="26" t="str">
        <f t="shared" si="166" ref="EE95:FI95">IF(AND(EE96="",EE97=""),"",SUM(EE96)-SUM(EE97))</f>
        <v/>
      </c>
      <c r="EF95" s="26" t="str">
        <f t="shared" si="166"/>
        <v/>
      </c>
      <c r="EG95" s="26" t="str">
        <f t="shared" si="166"/>
        <v/>
      </c>
      <c r="EH95" s="26" t="str">
        <f t="shared" si="166"/>
        <v/>
      </c>
      <c r="EI95" s="26" t="str">
        <f t="shared" si="166"/>
        <v/>
      </c>
      <c r="EJ95" s="26" t="str">
        <f t="shared" si="166"/>
        <v/>
      </c>
      <c r="EK95" s="26" t="str">
        <f t="shared" si="166"/>
        <v/>
      </c>
      <c r="EL95" s="26" t="str">
        <f t="shared" si="166"/>
        <v/>
      </c>
      <c r="EM95" s="26" t="str">
        <f t="shared" si="166"/>
        <v/>
      </c>
      <c r="EN95" s="26" t="str">
        <f t="shared" si="166"/>
        <v/>
      </c>
      <c r="EO95" s="26" t="str">
        <f t="shared" si="166"/>
        <v/>
      </c>
      <c r="EP95" s="26" t="str">
        <f t="shared" si="166"/>
        <v/>
      </c>
      <c r="EQ95" s="26" t="str">
        <f t="shared" si="166"/>
        <v/>
      </c>
      <c r="ER95" s="26" t="str">
        <f t="shared" si="166"/>
        <v/>
      </c>
      <c r="ES95" s="26" t="str">
        <f t="shared" si="166"/>
        <v/>
      </c>
      <c r="ET95" s="26" t="str">
        <f t="shared" si="166"/>
        <v/>
      </c>
      <c r="EU95" s="26" t="str">
        <f t="shared" si="166"/>
        <v/>
      </c>
      <c r="EV95" s="26" t="str">
        <f t="shared" si="166"/>
        <v/>
      </c>
      <c r="EW95" s="26" t="str">
        <f t="shared" si="166"/>
        <v/>
      </c>
      <c r="EX95" s="26" t="str">
        <f t="shared" si="166"/>
        <v/>
      </c>
      <c r="EY95" s="26" t="str">
        <f t="shared" si="166"/>
        <v/>
      </c>
      <c r="EZ95" s="26" t="str">
        <f t="shared" si="166"/>
        <v/>
      </c>
      <c r="FA95" s="26" t="str">
        <f t="shared" si="166"/>
        <v/>
      </c>
      <c r="FB95" s="26" t="str">
        <f t="shared" si="166"/>
        <v/>
      </c>
      <c r="FC95" s="26" t="str">
        <f t="shared" si="166"/>
        <v/>
      </c>
      <c r="FD95" s="26" t="str">
        <f t="shared" si="166"/>
        <v/>
      </c>
      <c r="FE95" s="26" t="str">
        <f t="shared" si="166"/>
        <v/>
      </c>
      <c r="FF95" s="26" t="str">
        <f t="shared" si="166"/>
        <v/>
      </c>
      <c r="FG95" s="26" t="str">
        <f t="shared" si="166"/>
        <v/>
      </c>
      <c r="FH95" s="26" t="str">
        <f t="shared" si="166"/>
        <v/>
      </c>
      <c r="FI95" s="26" t="str">
        <f t="shared" si="166"/>
        <v/>
      </c>
    </row>
    <row r="96" spans="1:165" s="8" customFormat="1" ht="15" customHeight="1">
      <c r="A96" s="8" t="str">
        <f t="shared" si="135"/>
        <v>BXSTROTPAS_BP6_XDC</v>
      </c>
      <c r="B96" s="15" t="s">
        <v>159</v>
      </c>
      <c r="C96" s="13" t="s">
        <v>227</v>
      </c>
      <c r="D96" s="13" t="s">
        <v>228</v>
      </c>
      <c r="E96" s="14" t="str">
        <f>"BXSTROTPAS_BP6_"&amp;C3</f>
        <v>BXSTROTPAS_BP6_XDC</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165" s="8" customFormat="1" ht="15" customHeight="1">
      <c r="A97" s="8" t="str">
        <f t="shared" si="135"/>
        <v>BMSTROTPAS_BP6_XDC</v>
      </c>
      <c r="B97" s="15" t="s">
        <v>162</v>
      </c>
      <c r="C97" s="13" t="s">
        <v>229</v>
      </c>
      <c r="D97" s="13" t="s">
        <v>230</v>
      </c>
      <c r="E97" s="14" t="str">
        <f>"BMSTROTPAS_BP6_"&amp;C3</f>
        <v>BMSTROTPAS_BP6_XDC</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165" s="8" customFormat="1" ht="15" customHeight="1">
      <c r="A98" s="8" t="str">
        <f t="shared" si="135"/>
        <v>BSTROTFR_BP6_XDC</v>
      </c>
      <c r="B98" s="12" t="s">
        <v>165</v>
      </c>
      <c r="C98" s="13" t="s">
        <v>231</v>
      </c>
      <c r="D98" s="13" t="s">
        <v>232</v>
      </c>
      <c r="E98" s="14" t="str">
        <f>"BSTROTFR_BP6_"&amp;C3</f>
        <v>BSTROTFR_BP6_XDC</v>
      </c>
      <c r="F98" s="26" t="str">
        <f>IF(AND(F99="",F100=""),"",SUM(F99)-SUM(F100))</f>
        <v/>
      </c>
      <c r="G98" s="26" t="str">
        <f t="shared" si="167" ref="G98:BR98">IF(AND(G99="",G100=""),"",SUM(G99)-SUM(G100))</f>
        <v/>
      </c>
      <c r="H98" s="26" t="str">
        <f t="shared" si="167"/>
        <v/>
      </c>
      <c r="I98" s="26" t="str">
        <f t="shared" si="167"/>
        <v/>
      </c>
      <c r="J98" s="26" t="str">
        <f t="shared" si="167"/>
        <v/>
      </c>
      <c r="K98" s="26" t="str">
        <f t="shared" si="167"/>
        <v/>
      </c>
      <c r="L98" s="26" t="str">
        <f t="shared" si="167"/>
        <v/>
      </c>
      <c r="M98" s="26" t="str">
        <f t="shared" si="167"/>
        <v/>
      </c>
      <c r="N98" s="26" t="str">
        <f t="shared" si="167"/>
        <v/>
      </c>
      <c r="O98" s="26" t="str">
        <f t="shared" si="167"/>
        <v/>
      </c>
      <c r="P98" s="26" t="str">
        <f t="shared" si="167"/>
        <v/>
      </c>
      <c r="Q98" s="26" t="str">
        <f t="shared" si="167"/>
        <v/>
      </c>
      <c r="R98" s="26" t="str">
        <f t="shared" si="167"/>
        <v/>
      </c>
      <c r="S98" s="26" t="str">
        <f t="shared" si="167"/>
        <v/>
      </c>
      <c r="T98" s="26" t="str">
        <f t="shared" si="167"/>
        <v/>
      </c>
      <c r="U98" s="26" t="str">
        <f t="shared" si="167"/>
        <v/>
      </c>
      <c r="V98" s="26" t="str">
        <f t="shared" si="167"/>
        <v/>
      </c>
      <c r="W98" s="26" t="str">
        <f t="shared" si="167"/>
        <v/>
      </c>
      <c r="X98" s="26" t="str">
        <f t="shared" si="167"/>
        <v/>
      </c>
      <c r="Y98" s="26" t="str">
        <f t="shared" si="167"/>
        <v/>
      </c>
      <c r="Z98" s="26" t="str">
        <f t="shared" si="167"/>
        <v/>
      </c>
      <c r="AA98" s="26" t="str">
        <f t="shared" si="167"/>
        <v/>
      </c>
      <c r="AB98" s="26" t="str">
        <f t="shared" si="167"/>
        <v/>
      </c>
      <c r="AC98" s="26" t="str">
        <f t="shared" si="167"/>
        <v/>
      </c>
      <c r="AD98" s="26" t="str">
        <f t="shared" si="167"/>
        <v/>
      </c>
      <c r="AE98" s="26" t="str">
        <f t="shared" si="167"/>
        <v/>
      </c>
      <c r="AF98" s="26" t="str">
        <f t="shared" si="167"/>
        <v/>
      </c>
      <c r="AG98" s="26" t="str">
        <f t="shared" si="167"/>
        <v/>
      </c>
      <c r="AH98" s="26" t="str">
        <f t="shared" si="167"/>
        <v/>
      </c>
      <c r="AI98" s="26" t="str">
        <f t="shared" si="167"/>
        <v/>
      </c>
      <c r="AJ98" s="26" t="str">
        <f t="shared" si="167"/>
        <v/>
      </c>
      <c r="AK98" s="26" t="str">
        <f t="shared" si="167"/>
        <v/>
      </c>
      <c r="AL98" s="26" t="str">
        <f t="shared" si="167"/>
        <v/>
      </c>
      <c r="AM98" s="26" t="str">
        <f t="shared" si="167"/>
        <v/>
      </c>
      <c r="AN98" s="26" t="str">
        <f t="shared" si="167"/>
        <v/>
      </c>
      <c r="AO98" s="26" t="str">
        <f t="shared" si="167"/>
        <v/>
      </c>
      <c r="AP98" s="26" t="str">
        <f t="shared" si="167"/>
        <v/>
      </c>
      <c r="AQ98" s="26" t="str">
        <f t="shared" si="167"/>
        <v/>
      </c>
      <c r="AR98" s="26" t="str">
        <f t="shared" si="167"/>
        <v/>
      </c>
      <c r="AS98" s="26" t="str">
        <f t="shared" si="167"/>
        <v/>
      </c>
      <c r="AT98" s="26" t="str">
        <f t="shared" si="167"/>
        <v/>
      </c>
      <c r="AU98" s="26" t="str">
        <f t="shared" si="167"/>
        <v/>
      </c>
      <c r="AV98" s="26" t="str">
        <f t="shared" si="167"/>
        <v/>
      </c>
      <c r="AW98" s="26" t="str">
        <f t="shared" si="167"/>
        <v/>
      </c>
      <c r="AX98" s="26" t="str">
        <f t="shared" si="167"/>
        <v/>
      </c>
      <c r="AY98" s="26" t="str">
        <f t="shared" si="167"/>
        <v/>
      </c>
      <c r="AZ98" s="26" t="str">
        <f t="shared" si="167"/>
        <v/>
      </c>
      <c r="BA98" s="26" t="str">
        <f t="shared" si="167"/>
        <v/>
      </c>
      <c r="BB98" s="26" t="str">
        <f t="shared" si="167"/>
        <v/>
      </c>
      <c r="BC98" s="26" t="str">
        <f t="shared" si="167"/>
        <v/>
      </c>
      <c r="BD98" s="26" t="str">
        <f t="shared" si="167"/>
        <v/>
      </c>
      <c r="BE98" s="26" t="str">
        <f t="shared" si="167"/>
        <v/>
      </c>
      <c r="BF98" s="26" t="str">
        <f t="shared" si="167"/>
        <v/>
      </c>
      <c r="BG98" s="26" t="str">
        <f t="shared" si="167"/>
        <v/>
      </c>
      <c r="BH98" s="26" t="str">
        <f t="shared" si="167"/>
        <v/>
      </c>
      <c r="BI98" s="26" t="str">
        <f t="shared" si="167"/>
        <v/>
      </c>
      <c r="BJ98" s="26" t="str">
        <f t="shared" si="167"/>
        <v/>
      </c>
      <c r="BK98" s="26" t="str">
        <f t="shared" si="167"/>
        <v/>
      </c>
      <c r="BL98" s="26" t="str">
        <f t="shared" si="167"/>
        <v/>
      </c>
      <c r="BM98" s="26" t="str">
        <f t="shared" si="167"/>
        <v/>
      </c>
      <c r="BN98" s="26" t="str">
        <f t="shared" si="167"/>
        <v/>
      </c>
      <c r="BO98" s="26" t="str">
        <f t="shared" si="167"/>
        <v/>
      </c>
      <c r="BP98" s="26" t="str">
        <f t="shared" si="167"/>
        <v/>
      </c>
      <c r="BQ98" s="26" t="str">
        <f t="shared" si="167"/>
        <v/>
      </c>
      <c r="BR98" s="26" t="str">
        <f t="shared" si="167"/>
        <v/>
      </c>
      <c r="BS98" s="26" t="str">
        <f t="shared" si="168" ref="BS98:ED98">IF(AND(BS99="",BS100=""),"",SUM(BS99)-SUM(BS100))</f>
        <v/>
      </c>
      <c r="BT98" s="26" t="str">
        <f t="shared" si="168"/>
        <v/>
      </c>
      <c r="BU98" s="26" t="str">
        <f t="shared" si="168"/>
        <v/>
      </c>
      <c r="BV98" s="26" t="str">
        <f t="shared" si="168"/>
        <v/>
      </c>
      <c r="BW98" s="26" t="str">
        <f t="shared" si="168"/>
        <v/>
      </c>
      <c r="BX98" s="26" t="str">
        <f t="shared" si="168"/>
        <v/>
      </c>
      <c r="BY98" s="26" t="str">
        <f t="shared" si="168"/>
        <v/>
      </c>
      <c r="BZ98" s="26" t="str">
        <f t="shared" si="168"/>
        <v/>
      </c>
      <c r="CA98" s="26" t="str">
        <f t="shared" si="168"/>
        <v/>
      </c>
      <c r="CB98" s="26" t="str">
        <f t="shared" si="168"/>
        <v/>
      </c>
      <c r="CC98" s="26" t="str">
        <f t="shared" si="168"/>
        <v/>
      </c>
      <c r="CD98" s="26" t="str">
        <f t="shared" si="168"/>
        <v/>
      </c>
      <c r="CE98" s="26" t="str">
        <f t="shared" si="168"/>
        <v/>
      </c>
      <c r="CF98" s="26" t="str">
        <f t="shared" si="168"/>
        <v/>
      </c>
      <c r="CG98" s="26" t="str">
        <f t="shared" si="168"/>
        <v/>
      </c>
      <c r="CH98" s="26" t="str">
        <f t="shared" si="168"/>
        <v/>
      </c>
      <c r="CI98" s="26" t="str">
        <f t="shared" si="168"/>
        <v/>
      </c>
      <c r="CJ98" s="26" t="str">
        <f t="shared" si="168"/>
        <v/>
      </c>
      <c r="CK98" s="26" t="str">
        <f t="shared" si="168"/>
        <v/>
      </c>
      <c r="CL98" s="26" t="str">
        <f t="shared" si="168"/>
        <v/>
      </c>
      <c r="CM98" s="26" t="str">
        <f t="shared" si="168"/>
        <v/>
      </c>
      <c r="CN98" s="26" t="str">
        <f t="shared" si="168"/>
        <v/>
      </c>
      <c r="CO98" s="26" t="str">
        <f t="shared" si="168"/>
        <v/>
      </c>
      <c r="CP98" s="26" t="str">
        <f t="shared" si="168"/>
        <v/>
      </c>
      <c r="CQ98" s="26" t="str">
        <f t="shared" si="168"/>
        <v/>
      </c>
      <c r="CR98" s="26" t="str">
        <f t="shared" si="168"/>
        <v/>
      </c>
      <c r="CS98" s="26" t="str">
        <f t="shared" si="168"/>
        <v/>
      </c>
      <c r="CT98" s="26" t="str">
        <f t="shared" si="168"/>
        <v/>
      </c>
      <c r="CU98" s="26" t="str">
        <f t="shared" si="168"/>
        <v/>
      </c>
      <c r="CV98" s="26" t="str">
        <f t="shared" si="168"/>
        <v/>
      </c>
      <c r="CW98" s="26" t="str">
        <f t="shared" si="168"/>
        <v/>
      </c>
      <c r="CX98" s="26" t="str">
        <f t="shared" si="168"/>
        <v/>
      </c>
      <c r="CY98" s="26" t="str">
        <f t="shared" si="168"/>
        <v/>
      </c>
      <c r="CZ98" s="26" t="str">
        <f t="shared" si="168"/>
        <v/>
      </c>
      <c r="DA98" s="26" t="str">
        <f t="shared" si="168"/>
        <v/>
      </c>
      <c r="DB98" s="26" t="str">
        <f t="shared" si="168"/>
        <v/>
      </c>
      <c r="DC98" s="26" t="str">
        <f t="shared" si="168"/>
        <v/>
      </c>
      <c r="DD98" s="26" t="str">
        <f t="shared" si="168"/>
        <v/>
      </c>
      <c r="DE98" s="26" t="str">
        <f t="shared" si="168"/>
        <v/>
      </c>
      <c r="DF98" s="26" t="str">
        <f t="shared" si="168"/>
        <v/>
      </c>
      <c r="DG98" s="26" t="str">
        <f t="shared" si="168"/>
        <v/>
      </c>
      <c r="DH98" s="26" t="str">
        <f t="shared" si="168"/>
        <v/>
      </c>
      <c r="DI98" s="26" t="str">
        <f t="shared" si="168"/>
        <v/>
      </c>
      <c r="DJ98" s="26" t="str">
        <f t="shared" si="168"/>
        <v/>
      </c>
      <c r="DK98" s="26" t="str">
        <f t="shared" si="168"/>
        <v/>
      </c>
      <c r="DL98" s="26" t="str">
        <f t="shared" si="168"/>
        <v/>
      </c>
      <c r="DM98" s="26" t="str">
        <f t="shared" si="168"/>
        <v/>
      </c>
      <c r="DN98" s="26" t="str">
        <f t="shared" si="168"/>
        <v/>
      </c>
      <c r="DO98" s="26" t="str">
        <f t="shared" si="168"/>
        <v/>
      </c>
      <c r="DP98" s="26" t="str">
        <f t="shared" si="168"/>
        <v/>
      </c>
      <c r="DQ98" s="26" t="str">
        <f t="shared" si="168"/>
        <v/>
      </c>
      <c r="DR98" s="26" t="str">
        <f t="shared" si="168"/>
        <v/>
      </c>
      <c r="DS98" s="26" t="str">
        <f t="shared" si="168"/>
        <v/>
      </c>
      <c r="DT98" s="26" t="str">
        <f t="shared" si="168"/>
        <v/>
      </c>
      <c r="DU98" s="26" t="str">
        <f t="shared" si="168"/>
        <v/>
      </c>
      <c r="DV98" s="26" t="str">
        <f t="shared" si="168"/>
        <v/>
      </c>
      <c r="DW98" s="26" t="str">
        <f t="shared" si="168"/>
        <v/>
      </c>
      <c r="DX98" s="26" t="str">
        <f t="shared" si="168"/>
        <v/>
      </c>
      <c r="DY98" s="26" t="str">
        <f t="shared" si="168"/>
        <v/>
      </c>
      <c r="DZ98" s="26" t="str">
        <f t="shared" si="168"/>
        <v/>
      </c>
      <c r="EA98" s="26" t="str">
        <f t="shared" si="168"/>
        <v/>
      </c>
      <c r="EB98" s="26" t="str">
        <f t="shared" si="168"/>
        <v/>
      </c>
      <c r="EC98" s="26" t="str">
        <f t="shared" si="168"/>
        <v/>
      </c>
      <c r="ED98" s="26" t="str">
        <f t="shared" si="168"/>
        <v/>
      </c>
      <c r="EE98" s="26" t="str">
        <f t="shared" si="169" ref="EE98:FI98">IF(AND(EE99="",EE100=""),"",SUM(EE99)-SUM(EE100))</f>
        <v/>
      </c>
      <c r="EF98" s="26" t="str">
        <f t="shared" si="169"/>
        <v/>
      </c>
      <c r="EG98" s="26" t="str">
        <f t="shared" si="169"/>
        <v/>
      </c>
      <c r="EH98" s="26" t="str">
        <f t="shared" si="169"/>
        <v/>
      </c>
      <c r="EI98" s="26" t="str">
        <f t="shared" si="169"/>
        <v/>
      </c>
      <c r="EJ98" s="26" t="str">
        <f t="shared" si="169"/>
        <v/>
      </c>
      <c r="EK98" s="26" t="str">
        <f t="shared" si="169"/>
        <v/>
      </c>
      <c r="EL98" s="26" t="str">
        <f t="shared" si="169"/>
        <v/>
      </c>
      <c r="EM98" s="26" t="str">
        <f t="shared" si="169"/>
        <v/>
      </c>
      <c r="EN98" s="26" t="str">
        <f t="shared" si="169"/>
        <v/>
      </c>
      <c r="EO98" s="26" t="str">
        <f t="shared" si="169"/>
        <v/>
      </c>
      <c r="EP98" s="26" t="str">
        <f t="shared" si="169"/>
        <v/>
      </c>
      <c r="EQ98" s="26" t="str">
        <f t="shared" si="169"/>
        <v/>
      </c>
      <c r="ER98" s="26" t="str">
        <f t="shared" si="169"/>
        <v/>
      </c>
      <c r="ES98" s="26" t="str">
        <f t="shared" si="169"/>
        <v/>
      </c>
      <c r="ET98" s="26" t="str">
        <f t="shared" si="169"/>
        <v/>
      </c>
      <c r="EU98" s="26" t="str">
        <f t="shared" si="169"/>
        <v/>
      </c>
      <c r="EV98" s="26" t="str">
        <f t="shared" si="169"/>
        <v/>
      </c>
      <c r="EW98" s="26" t="str">
        <f t="shared" si="169"/>
        <v/>
      </c>
      <c r="EX98" s="26" t="str">
        <f t="shared" si="169"/>
        <v/>
      </c>
      <c r="EY98" s="26" t="str">
        <f t="shared" si="169"/>
        <v/>
      </c>
      <c r="EZ98" s="26" t="str">
        <f t="shared" si="169"/>
        <v/>
      </c>
      <c r="FA98" s="26" t="str">
        <f t="shared" si="169"/>
        <v/>
      </c>
      <c r="FB98" s="26" t="str">
        <f t="shared" si="169"/>
        <v/>
      </c>
      <c r="FC98" s="26" t="str">
        <f t="shared" si="169"/>
        <v/>
      </c>
      <c r="FD98" s="26" t="str">
        <f t="shared" si="169"/>
        <v/>
      </c>
      <c r="FE98" s="26" t="str">
        <f t="shared" si="169"/>
        <v/>
      </c>
      <c r="FF98" s="26" t="str">
        <f t="shared" si="169"/>
        <v/>
      </c>
      <c r="FG98" s="26" t="str">
        <f t="shared" si="169"/>
        <v/>
      </c>
      <c r="FH98" s="26" t="str">
        <f t="shared" si="169"/>
        <v/>
      </c>
      <c r="FI98" s="26" t="str">
        <f t="shared" si="169"/>
        <v/>
      </c>
    </row>
    <row r="99" spans="1:165" s="8" customFormat="1" ht="15" customHeight="1">
      <c r="A99" s="8" t="str">
        <f t="shared" si="135"/>
        <v>BXSTROTFR_BP6_XDC</v>
      </c>
      <c r="B99" s="12" t="s">
        <v>168</v>
      </c>
      <c r="C99" s="13" t="s">
        <v>233</v>
      </c>
      <c r="D99" s="13" t="s">
        <v>234</v>
      </c>
      <c r="E99" s="14" t="str">
        <f>"BXSTROTFR_BP6_"&amp;C3</f>
        <v>BXSTROTFR_BP6_XDC</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165" s="8" customFormat="1" ht="15" customHeight="1">
      <c r="A100" s="8" t="str">
        <f t="shared" si="135"/>
        <v>BMSTROTFR_BP6_XDC</v>
      </c>
      <c r="B100" s="12" t="s">
        <v>171</v>
      </c>
      <c r="C100" s="13" t="s">
        <v>235</v>
      </c>
      <c r="D100" s="13" t="s">
        <v>236</v>
      </c>
      <c r="E100" s="14" t="str">
        <f>"BMSTROTFR_BP6_"&amp;C3</f>
        <v>BMSTROTFR_BP6_XDC</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165" s="8" customFormat="1" ht="15" customHeight="1">
      <c r="A101" s="8" t="str">
        <f t="shared" si="135"/>
        <v>BSTROTO_BP6_XDC</v>
      </c>
      <c r="B101" s="12" t="s">
        <v>174</v>
      </c>
      <c r="C101" s="13" t="s">
        <v>237</v>
      </c>
      <c r="D101" s="13" t="s">
        <v>238</v>
      </c>
      <c r="E101" s="14" t="str">
        <f>"BSTROTO_BP6_"&amp;C3</f>
        <v>BSTROTO_BP6_XDC</v>
      </c>
      <c r="F101" s="26" t="str">
        <f>IF(AND(F102="",F103=""),"",SUM(F102)-SUM(F103))</f>
        <v/>
      </c>
      <c r="G101" s="26" t="str">
        <f t="shared" si="170" ref="G101:BR101">IF(AND(G102="",G103=""),"",SUM(G102)-SUM(G103))</f>
        <v/>
      </c>
      <c r="H101" s="26" t="str">
        <f t="shared" si="170"/>
        <v/>
      </c>
      <c r="I101" s="26" t="str">
        <f t="shared" si="170"/>
        <v/>
      </c>
      <c r="J101" s="26" t="str">
        <f t="shared" si="170"/>
        <v/>
      </c>
      <c r="K101" s="26" t="str">
        <f t="shared" si="170"/>
        <v/>
      </c>
      <c r="L101" s="26" t="str">
        <f t="shared" si="170"/>
        <v/>
      </c>
      <c r="M101" s="26" t="str">
        <f t="shared" si="170"/>
        <v/>
      </c>
      <c r="N101" s="26" t="str">
        <f t="shared" si="170"/>
        <v/>
      </c>
      <c r="O101" s="26" t="str">
        <f t="shared" si="170"/>
        <v/>
      </c>
      <c r="P101" s="26" t="str">
        <f t="shared" si="170"/>
        <v/>
      </c>
      <c r="Q101" s="26" t="str">
        <f t="shared" si="170"/>
        <v/>
      </c>
      <c r="R101" s="26" t="str">
        <f t="shared" si="170"/>
        <v/>
      </c>
      <c r="S101" s="26" t="str">
        <f t="shared" si="170"/>
        <v/>
      </c>
      <c r="T101" s="26" t="str">
        <f t="shared" si="170"/>
        <v/>
      </c>
      <c r="U101" s="26" t="str">
        <f t="shared" si="170"/>
        <v/>
      </c>
      <c r="V101" s="26" t="str">
        <f t="shared" si="170"/>
        <v/>
      </c>
      <c r="W101" s="26" t="str">
        <f t="shared" si="170"/>
        <v/>
      </c>
      <c r="X101" s="26" t="str">
        <f t="shared" si="170"/>
        <v/>
      </c>
      <c r="Y101" s="26" t="str">
        <f t="shared" si="170"/>
        <v/>
      </c>
      <c r="Z101" s="26" t="str">
        <f t="shared" si="170"/>
        <v/>
      </c>
      <c r="AA101" s="26" t="str">
        <f t="shared" si="170"/>
        <v/>
      </c>
      <c r="AB101" s="26" t="str">
        <f t="shared" si="170"/>
        <v/>
      </c>
      <c r="AC101" s="26" t="str">
        <f t="shared" si="170"/>
        <v/>
      </c>
      <c r="AD101" s="26" t="str">
        <f t="shared" si="170"/>
        <v/>
      </c>
      <c r="AE101" s="26" t="str">
        <f t="shared" si="170"/>
        <v/>
      </c>
      <c r="AF101" s="26" t="str">
        <f t="shared" si="170"/>
        <v/>
      </c>
      <c r="AG101" s="26" t="str">
        <f t="shared" si="170"/>
        <v/>
      </c>
      <c r="AH101" s="26" t="str">
        <f t="shared" si="170"/>
        <v/>
      </c>
      <c r="AI101" s="26" t="str">
        <f t="shared" si="170"/>
        <v/>
      </c>
      <c r="AJ101" s="26" t="str">
        <f t="shared" si="170"/>
        <v/>
      </c>
      <c r="AK101" s="26" t="str">
        <f t="shared" si="170"/>
        <v/>
      </c>
      <c r="AL101" s="26" t="str">
        <f t="shared" si="170"/>
        <v/>
      </c>
      <c r="AM101" s="26" t="str">
        <f t="shared" si="170"/>
        <v/>
      </c>
      <c r="AN101" s="26" t="str">
        <f t="shared" si="170"/>
        <v/>
      </c>
      <c r="AO101" s="26" t="str">
        <f t="shared" si="170"/>
        <v/>
      </c>
      <c r="AP101" s="26" t="str">
        <f t="shared" si="170"/>
        <v/>
      </c>
      <c r="AQ101" s="26" t="str">
        <f t="shared" si="170"/>
        <v/>
      </c>
      <c r="AR101" s="26" t="str">
        <f t="shared" si="170"/>
        <v/>
      </c>
      <c r="AS101" s="26" t="str">
        <f t="shared" si="170"/>
        <v/>
      </c>
      <c r="AT101" s="26" t="str">
        <f t="shared" si="170"/>
        <v/>
      </c>
      <c r="AU101" s="26" t="str">
        <f t="shared" si="170"/>
        <v/>
      </c>
      <c r="AV101" s="26" t="str">
        <f t="shared" si="170"/>
        <v/>
      </c>
      <c r="AW101" s="26" t="str">
        <f t="shared" si="170"/>
        <v/>
      </c>
      <c r="AX101" s="26" t="str">
        <f t="shared" si="170"/>
        <v/>
      </c>
      <c r="AY101" s="26" t="str">
        <f t="shared" si="170"/>
        <v/>
      </c>
      <c r="AZ101" s="26" t="str">
        <f t="shared" si="170"/>
        <v/>
      </c>
      <c r="BA101" s="26" t="str">
        <f t="shared" si="170"/>
        <v/>
      </c>
      <c r="BB101" s="26" t="str">
        <f t="shared" si="170"/>
        <v/>
      </c>
      <c r="BC101" s="26" t="str">
        <f t="shared" si="170"/>
        <v/>
      </c>
      <c r="BD101" s="26" t="str">
        <f t="shared" si="170"/>
        <v/>
      </c>
      <c r="BE101" s="26" t="str">
        <f t="shared" si="170"/>
        <v/>
      </c>
      <c r="BF101" s="26" t="str">
        <f t="shared" si="170"/>
        <v/>
      </c>
      <c r="BG101" s="26" t="str">
        <f t="shared" si="170"/>
        <v/>
      </c>
      <c r="BH101" s="26" t="str">
        <f t="shared" si="170"/>
        <v/>
      </c>
      <c r="BI101" s="26" t="str">
        <f t="shared" si="170"/>
        <v/>
      </c>
      <c r="BJ101" s="26" t="str">
        <f t="shared" si="170"/>
        <v/>
      </c>
      <c r="BK101" s="26" t="str">
        <f t="shared" si="170"/>
        <v/>
      </c>
      <c r="BL101" s="26" t="str">
        <f t="shared" si="170"/>
        <v/>
      </c>
      <c r="BM101" s="26" t="str">
        <f t="shared" si="170"/>
        <v/>
      </c>
      <c r="BN101" s="26" t="str">
        <f t="shared" si="170"/>
        <v/>
      </c>
      <c r="BO101" s="26" t="str">
        <f t="shared" si="170"/>
        <v/>
      </c>
      <c r="BP101" s="26" t="str">
        <f t="shared" si="170"/>
        <v/>
      </c>
      <c r="BQ101" s="26" t="str">
        <f t="shared" si="170"/>
        <v/>
      </c>
      <c r="BR101" s="26" t="str">
        <f t="shared" si="170"/>
        <v/>
      </c>
      <c r="BS101" s="26" t="str">
        <f t="shared" si="171" ref="BS101:ED101">IF(AND(BS102="",BS103=""),"",SUM(BS102)-SUM(BS103))</f>
        <v/>
      </c>
      <c r="BT101" s="26" t="str">
        <f t="shared" si="171"/>
        <v/>
      </c>
      <c r="BU101" s="26" t="str">
        <f t="shared" si="171"/>
        <v/>
      </c>
      <c r="BV101" s="26" t="str">
        <f t="shared" si="171"/>
        <v/>
      </c>
      <c r="BW101" s="26" t="str">
        <f t="shared" si="171"/>
        <v/>
      </c>
      <c r="BX101" s="26" t="str">
        <f t="shared" si="171"/>
        <v/>
      </c>
      <c r="BY101" s="26" t="str">
        <f t="shared" si="171"/>
        <v/>
      </c>
      <c r="BZ101" s="26" t="str">
        <f t="shared" si="171"/>
        <v/>
      </c>
      <c r="CA101" s="26" t="str">
        <f t="shared" si="171"/>
        <v/>
      </c>
      <c r="CB101" s="26" t="str">
        <f t="shared" si="171"/>
        <v/>
      </c>
      <c r="CC101" s="26" t="str">
        <f t="shared" si="171"/>
        <v/>
      </c>
      <c r="CD101" s="26" t="str">
        <f t="shared" si="171"/>
        <v/>
      </c>
      <c r="CE101" s="26" t="str">
        <f t="shared" si="171"/>
        <v/>
      </c>
      <c r="CF101" s="26" t="str">
        <f t="shared" si="171"/>
        <v/>
      </c>
      <c r="CG101" s="26" t="str">
        <f t="shared" si="171"/>
        <v/>
      </c>
      <c r="CH101" s="26" t="str">
        <f t="shared" si="171"/>
        <v/>
      </c>
      <c r="CI101" s="26" t="str">
        <f t="shared" si="171"/>
        <v/>
      </c>
      <c r="CJ101" s="26" t="str">
        <f t="shared" si="171"/>
        <v/>
      </c>
      <c r="CK101" s="26" t="str">
        <f t="shared" si="171"/>
        <v/>
      </c>
      <c r="CL101" s="26" t="str">
        <f t="shared" si="171"/>
        <v/>
      </c>
      <c r="CM101" s="26" t="str">
        <f t="shared" si="171"/>
        <v/>
      </c>
      <c r="CN101" s="26" t="str">
        <f t="shared" si="171"/>
        <v/>
      </c>
      <c r="CO101" s="26" t="str">
        <f t="shared" si="171"/>
        <v/>
      </c>
      <c r="CP101" s="26" t="str">
        <f t="shared" si="171"/>
        <v/>
      </c>
      <c r="CQ101" s="26" t="str">
        <f t="shared" si="171"/>
        <v/>
      </c>
      <c r="CR101" s="26" t="str">
        <f t="shared" si="171"/>
        <v/>
      </c>
      <c r="CS101" s="26" t="str">
        <f t="shared" si="171"/>
        <v/>
      </c>
      <c r="CT101" s="26" t="str">
        <f t="shared" si="171"/>
        <v/>
      </c>
      <c r="CU101" s="26" t="str">
        <f t="shared" si="171"/>
        <v/>
      </c>
      <c r="CV101" s="26" t="str">
        <f t="shared" si="171"/>
        <v/>
      </c>
      <c r="CW101" s="26" t="str">
        <f t="shared" si="171"/>
        <v/>
      </c>
      <c r="CX101" s="26" t="str">
        <f t="shared" si="171"/>
        <v/>
      </c>
      <c r="CY101" s="26" t="str">
        <f t="shared" si="171"/>
        <v/>
      </c>
      <c r="CZ101" s="26" t="str">
        <f t="shared" si="171"/>
        <v/>
      </c>
      <c r="DA101" s="26" t="str">
        <f t="shared" si="171"/>
        <v/>
      </c>
      <c r="DB101" s="26" t="str">
        <f t="shared" si="171"/>
        <v/>
      </c>
      <c r="DC101" s="26" t="str">
        <f t="shared" si="171"/>
        <v/>
      </c>
      <c r="DD101" s="26" t="str">
        <f t="shared" si="171"/>
        <v/>
      </c>
      <c r="DE101" s="26" t="str">
        <f t="shared" si="171"/>
        <v/>
      </c>
      <c r="DF101" s="26" t="str">
        <f t="shared" si="171"/>
        <v/>
      </c>
      <c r="DG101" s="26" t="str">
        <f t="shared" si="171"/>
        <v/>
      </c>
      <c r="DH101" s="26" t="str">
        <f t="shared" si="171"/>
        <v/>
      </c>
      <c r="DI101" s="26" t="str">
        <f t="shared" si="171"/>
        <v/>
      </c>
      <c r="DJ101" s="26" t="str">
        <f t="shared" si="171"/>
        <v/>
      </c>
      <c r="DK101" s="26" t="str">
        <f t="shared" si="171"/>
        <v/>
      </c>
      <c r="DL101" s="26" t="str">
        <f t="shared" si="171"/>
        <v/>
      </c>
      <c r="DM101" s="26" t="str">
        <f t="shared" si="171"/>
        <v/>
      </c>
      <c r="DN101" s="26" t="str">
        <f t="shared" si="171"/>
        <v/>
      </c>
      <c r="DO101" s="26" t="str">
        <f t="shared" si="171"/>
        <v/>
      </c>
      <c r="DP101" s="26" t="str">
        <f t="shared" si="171"/>
        <v/>
      </c>
      <c r="DQ101" s="26" t="str">
        <f t="shared" si="171"/>
        <v/>
      </c>
      <c r="DR101" s="26" t="str">
        <f t="shared" si="171"/>
        <v/>
      </c>
      <c r="DS101" s="26" t="str">
        <f t="shared" si="171"/>
        <v/>
      </c>
      <c r="DT101" s="26" t="str">
        <f t="shared" si="171"/>
        <v/>
      </c>
      <c r="DU101" s="26" t="str">
        <f t="shared" si="171"/>
        <v/>
      </c>
      <c r="DV101" s="26" t="str">
        <f t="shared" si="171"/>
        <v/>
      </c>
      <c r="DW101" s="26" t="str">
        <f t="shared" si="171"/>
        <v/>
      </c>
      <c r="DX101" s="26" t="str">
        <f t="shared" si="171"/>
        <v/>
      </c>
      <c r="DY101" s="26" t="str">
        <f t="shared" si="171"/>
        <v/>
      </c>
      <c r="DZ101" s="26" t="str">
        <f t="shared" si="171"/>
        <v/>
      </c>
      <c r="EA101" s="26" t="str">
        <f t="shared" si="171"/>
        <v/>
      </c>
      <c r="EB101" s="26" t="str">
        <f t="shared" si="171"/>
        <v/>
      </c>
      <c r="EC101" s="26" t="str">
        <f t="shared" si="171"/>
        <v/>
      </c>
      <c r="ED101" s="26" t="str">
        <f t="shared" si="171"/>
        <v/>
      </c>
      <c r="EE101" s="26" t="str">
        <f t="shared" si="172" ref="EE101:FI101">IF(AND(EE102="",EE103=""),"",SUM(EE102)-SUM(EE103))</f>
        <v/>
      </c>
      <c r="EF101" s="26" t="str">
        <f t="shared" si="172"/>
        <v/>
      </c>
      <c r="EG101" s="26" t="str">
        <f t="shared" si="172"/>
        <v/>
      </c>
      <c r="EH101" s="26" t="str">
        <f t="shared" si="172"/>
        <v/>
      </c>
      <c r="EI101" s="26" t="str">
        <f t="shared" si="172"/>
        <v/>
      </c>
      <c r="EJ101" s="26" t="str">
        <f t="shared" si="172"/>
        <v/>
      </c>
      <c r="EK101" s="26" t="str">
        <f t="shared" si="172"/>
        <v/>
      </c>
      <c r="EL101" s="26" t="str">
        <f t="shared" si="172"/>
        <v/>
      </c>
      <c r="EM101" s="26" t="str">
        <f t="shared" si="172"/>
        <v/>
      </c>
      <c r="EN101" s="26" t="str">
        <f t="shared" si="172"/>
        <v/>
      </c>
      <c r="EO101" s="26" t="str">
        <f t="shared" si="172"/>
        <v/>
      </c>
      <c r="EP101" s="26" t="str">
        <f t="shared" si="172"/>
        <v/>
      </c>
      <c r="EQ101" s="26" t="str">
        <f t="shared" si="172"/>
        <v/>
      </c>
      <c r="ER101" s="26" t="str">
        <f t="shared" si="172"/>
        <v/>
      </c>
      <c r="ES101" s="26" t="str">
        <f t="shared" si="172"/>
        <v/>
      </c>
      <c r="ET101" s="26" t="str">
        <f t="shared" si="172"/>
        <v/>
      </c>
      <c r="EU101" s="26" t="str">
        <f t="shared" si="172"/>
        <v/>
      </c>
      <c r="EV101" s="26" t="str">
        <f t="shared" si="172"/>
        <v/>
      </c>
      <c r="EW101" s="26" t="str">
        <f t="shared" si="172"/>
        <v/>
      </c>
      <c r="EX101" s="26" t="str">
        <f t="shared" si="172"/>
        <v/>
      </c>
      <c r="EY101" s="26" t="str">
        <f t="shared" si="172"/>
        <v/>
      </c>
      <c r="EZ101" s="26" t="str">
        <f t="shared" si="172"/>
        <v/>
      </c>
      <c r="FA101" s="26" t="str">
        <f t="shared" si="172"/>
        <v/>
      </c>
      <c r="FB101" s="26" t="str">
        <f t="shared" si="172"/>
        <v/>
      </c>
      <c r="FC101" s="26" t="str">
        <f t="shared" si="172"/>
        <v/>
      </c>
      <c r="FD101" s="26" t="str">
        <f t="shared" si="172"/>
        <v/>
      </c>
      <c r="FE101" s="26" t="str">
        <f t="shared" si="172"/>
        <v/>
      </c>
      <c r="FF101" s="26" t="str">
        <f t="shared" si="172"/>
        <v/>
      </c>
      <c r="FG101" s="26" t="str">
        <f t="shared" si="172"/>
        <v/>
      </c>
      <c r="FH101" s="26" t="str">
        <f t="shared" si="172"/>
        <v/>
      </c>
      <c r="FI101" s="26" t="str">
        <f t="shared" si="172"/>
        <v/>
      </c>
    </row>
    <row r="102" spans="1:165" s="8" customFormat="1" ht="15" customHeight="1">
      <c r="A102" s="8" t="str">
        <f t="shared" si="135"/>
        <v>BXSTROTO_BP6_XDC</v>
      </c>
      <c r="B102" s="12" t="s">
        <v>168</v>
      </c>
      <c r="C102" s="13" t="s">
        <v>239</v>
      </c>
      <c r="D102" s="13" t="s">
        <v>240</v>
      </c>
      <c r="E102" s="14" t="str">
        <f>"BXSTROTO_BP6_"&amp;C3</f>
        <v>BXSTROTO_BP6_XDC</v>
      </c>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165" s="8" customFormat="1" ht="15" customHeight="1">
      <c r="A103" s="8" t="str">
        <f t="shared" si="135"/>
        <v>BMSTROTO_BP6_XDC</v>
      </c>
      <c r="B103" s="12" t="s">
        <v>171</v>
      </c>
      <c r="C103" s="13" t="s">
        <v>241</v>
      </c>
      <c r="D103" s="13" t="s">
        <v>242</v>
      </c>
      <c r="E103" s="14" t="str">
        <f>"BMSTROTO_BP6_"&amp;C3</f>
        <v>BMSTROTO_BP6_XDC</v>
      </c>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165" s="8" customFormat="1" ht="15" customHeight="1">
      <c r="A104" s="8" t="str">
        <f t="shared" si="135"/>
        <v>BSTRPC_BP6_XDC</v>
      </c>
      <c r="B104" s="12" t="s">
        <v>243</v>
      </c>
      <c r="C104" s="13" t="s">
        <v>244</v>
      </c>
      <c r="D104" s="13" t="s">
        <v>245</v>
      </c>
      <c r="E104" s="14" t="str">
        <f>"BSTRPC_BP6_"&amp;C3</f>
        <v>BSTRPC_BP6_XDC</v>
      </c>
      <c r="F104" s="26" t="str">
        <f>IF(AND(F105="",F106=""),"",SUM(F105)-SUM(F106))</f>
        <v/>
      </c>
      <c r="G104" s="26" t="str">
        <f t="shared" si="173" ref="G104:BR104">IF(AND(G105="",G106=""),"",SUM(G105)-SUM(G106))</f>
        <v/>
      </c>
      <c r="H104" s="26" t="str">
        <f t="shared" si="173"/>
        <v/>
      </c>
      <c r="I104" s="26" t="str">
        <f t="shared" si="173"/>
        <v/>
      </c>
      <c r="J104" s="26" t="str">
        <f t="shared" si="173"/>
        <v/>
      </c>
      <c r="K104" s="26" t="str">
        <f t="shared" si="173"/>
        <v/>
      </c>
      <c r="L104" s="26" t="str">
        <f t="shared" si="173"/>
        <v/>
      </c>
      <c r="M104" s="26" t="str">
        <f t="shared" si="173"/>
        <v/>
      </c>
      <c r="N104" s="26" t="str">
        <f t="shared" si="173"/>
        <v/>
      </c>
      <c r="O104" s="26" t="str">
        <f t="shared" si="173"/>
        <v/>
      </c>
      <c r="P104" s="26" t="str">
        <f t="shared" si="173"/>
        <v/>
      </c>
      <c r="Q104" s="26" t="str">
        <f t="shared" si="173"/>
        <v/>
      </c>
      <c r="R104" s="26" t="str">
        <f t="shared" si="173"/>
        <v/>
      </c>
      <c r="S104" s="26" t="str">
        <f t="shared" si="173"/>
        <v/>
      </c>
      <c r="T104" s="26" t="str">
        <f t="shared" si="173"/>
        <v/>
      </c>
      <c r="U104" s="26" t="str">
        <f t="shared" si="173"/>
        <v/>
      </c>
      <c r="V104" s="26" t="str">
        <f t="shared" si="173"/>
        <v/>
      </c>
      <c r="W104" s="26" t="str">
        <f t="shared" si="173"/>
        <v/>
      </c>
      <c r="X104" s="26" t="str">
        <f t="shared" si="173"/>
        <v/>
      </c>
      <c r="Y104" s="26" t="str">
        <f t="shared" si="173"/>
        <v/>
      </c>
      <c r="Z104" s="26" t="str">
        <f t="shared" si="173"/>
        <v/>
      </c>
      <c r="AA104" s="26" t="str">
        <f t="shared" si="173"/>
        <v/>
      </c>
      <c r="AB104" s="26" t="str">
        <f t="shared" si="173"/>
        <v/>
      </c>
      <c r="AC104" s="26" t="str">
        <f t="shared" si="173"/>
        <v/>
      </c>
      <c r="AD104" s="26" t="str">
        <f t="shared" si="173"/>
        <v/>
      </c>
      <c r="AE104" s="26" t="str">
        <f t="shared" si="173"/>
        <v/>
      </c>
      <c r="AF104" s="26" t="str">
        <f t="shared" si="173"/>
        <v/>
      </c>
      <c r="AG104" s="26" t="str">
        <f t="shared" si="173"/>
        <v/>
      </c>
      <c r="AH104" s="26" t="str">
        <f t="shared" si="173"/>
        <v/>
      </c>
      <c r="AI104" s="26" t="str">
        <f t="shared" si="173"/>
        <v/>
      </c>
      <c r="AJ104" s="26" t="str">
        <f t="shared" si="173"/>
        <v/>
      </c>
      <c r="AK104" s="26" t="str">
        <f t="shared" si="173"/>
        <v/>
      </c>
      <c r="AL104" s="26" t="str">
        <f t="shared" si="173"/>
        <v/>
      </c>
      <c r="AM104" s="26" t="str">
        <f t="shared" si="173"/>
        <v/>
      </c>
      <c r="AN104" s="26" t="str">
        <f t="shared" si="173"/>
        <v/>
      </c>
      <c r="AO104" s="26" t="str">
        <f t="shared" si="173"/>
        <v/>
      </c>
      <c r="AP104" s="26" t="str">
        <f t="shared" si="173"/>
        <v/>
      </c>
      <c r="AQ104" s="26" t="str">
        <f t="shared" si="173"/>
        <v/>
      </c>
      <c r="AR104" s="26" t="str">
        <f t="shared" si="173"/>
        <v/>
      </c>
      <c r="AS104" s="26" t="str">
        <f t="shared" si="173"/>
        <v/>
      </c>
      <c r="AT104" s="26" t="str">
        <f t="shared" si="173"/>
        <v/>
      </c>
      <c r="AU104" s="26" t="str">
        <f t="shared" si="173"/>
        <v/>
      </c>
      <c r="AV104" s="26" t="str">
        <f t="shared" si="173"/>
        <v/>
      </c>
      <c r="AW104" s="26" t="str">
        <f t="shared" si="173"/>
        <v/>
      </c>
      <c r="AX104" s="26" t="str">
        <f t="shared" si="173"/>
        <v/>
      </c>
      <c r="AY104" s="26" t="str">
        <f t="shared" si="173"/>
        <v/>
      </c>
      <c r="AZ104" s="26" t="str">
        <f t="shared" si="173"/>
        <v/>
      </c>
      <c r="BA104" s="26" t="str">
        <f t="shared" si="173"/>
        <v/>
      </c>
      <c r="BB104" s="26" t="str">
        <f t="shared" si="173"/>
        <v/>
      </c>
      <c r="BC104" s="26" t="str">
        <f t="shared" si="173"/>
        <v/>
      </c>
      <c r="BD104" s="26" t="str">
        <f t="shared" si="173"/>
        <v/>
      </c>
      <c r="BE104" s="26" t="str">
        <f t="shared" si="173"/>
        <v/>
      </c>
      <c r="BF104" s="26" t="str">
        <f t="shared" si="173"/>
        <v/>
      </c>
      <c r="BG104" s="26" t="str">
        <f t="shared" si="173"/>
        <v/>
      </c>
      <c r="BH104" s="26" t="str">
        <f t="shared" si="173"/>
        <v/>
      </c>
      <c r="BI104" s="26" t="str">
        <f t="shared" si="173"/>
        <v/>
      </c>
      <c r="BJ104" s="26" t="str">
        <f t="shared" si="173"/>
        <v/>
      </c>
      <c r="BK104" s="26" t="str">
        <f t="shared" si="173"/>
        <v/>
      </c>
      <c r="BL104" s="26" t="str">
        <f t="shared" si="173"/>
        <v/>
      </c>
      <c r="BM104" s="26" t="str">
        <f t="shared" si="173"/>
        <v/>
      </c>
      <c r="BN104" s="26" t="str">
        <f t="shared" si="173"/>
        <v/>
      </c>
      <c r="BO104" s="26" t="str">
        <f t="shared" si="173"/>
        <v/>
      </c>
      <c r="BP104" s="26" t="str">
        <f t="shared" si="173"/>
        <v/>
      </c>
      <c r="BQ104" s="26" t="str">
        <f t="shared" si="173"/>
        <v/>
      </c>
      <c r="BR104" s="26" t="str">
        <f t="shared" si="173"/>
        <v/>
      </c>
      <c r="BS104" s="26" t="str">
        <f t="shared" si="174" ref="BS104:ED104">IF(AND(BS105="",BS106=""),"",SUM(BS105)-SUM(BS106))</f>
        <v/>
      </c>
      <c r="BT104" s="26" t="str">
        <f t="shared" si="174"/>
        <v/>
      </c>
      <c r="BU104" s="26" t="str">
        <f t="shared" si="174"/>
        <v/>
      </c>
      <c r="BV104" s="26" t="str">
        <f t="shared" si="174"/>
        <v/>
      </c>
      <c r="BW104" s="26" t="str">
        <f t="shared" si="174"/>
        <v/>
      </c>
      <c r="BX104" s="26" t="str">
        <f t="shared" si="174"/>
        <v/>
      </c>
      <c r="BY104" s="26" t="str">
        <f t="shared" si="174"/>
        <v/>
      </c>
      <c r="BZ104" s="26" t="str">
        <f t="shared" si="174"/>
        <v/>
      </c>
      <c r="CA104" s="26" t="str">
        <f t="shared" si="174"/>
        <v/>
      </c>
      <c r="CB104" s="26" t="str">
        <f t="shared" si="174"/>
        <v/>
      </c>
      <c r="CC104" s="26" t="str">
        <f t="shared" si="174"/>
        <v/>
      </c>
      <c r="CD104" s="26" t="str">
        <f t="shared" si="174"/>
        <v/>
      </c>
      <c r="CE104" s="26" t="str">
        <f t="shared" si="174"/>
        <v/>
      </c>
      <c r="CF104" s="26" t="str">
        <f t="shared" si="174"/>
        <v/>
      </c>
      <c r="CG104" s="26" t="str">
        <f t="shared" si="174"/>
        <v/>
      </c>
      <c r="CH104" s="26" t="str">
        <f t="shared" si="174"/>
        <v/>
      </c>
      <c r="CI104" s="26" t="str">
        <f t="shared" si="174"/>
        <v/>
      </c>
      <c r="CJ104" s="26" t="str">
        <f t="shared" si="174"/>
        <v/>
      </c>
      <c r="CK104" s="26" t="str">
        <f t="shared" si="174"/>
        <v/>
      </c>
      <c r="CL104" s="26" t="str">
        <f t="shared" si="174"/>
        <v/>
      </c>
      <c r="CM104" s="26" t="str">
        <f t="shared" si="174"/>
        <v/>
      </c>
      <c r="CN104" s="26" t="str">
        <f t="shared" si="174"/>
        <v/>
      </c>
      <c r="CO104" s="26" t="str">
        <f t="shared" si="174"/>
        <v/>
      </c>
      <c r="CP104" s="26" t="str">
        <f t="shared" si="174"/>
        <v/>
      </c>
      <c r="CQ104" s="26" t="str">
        <f t="shared" si="174"/>
        <v/>
      </c>
      <c r="CR104" s="26" t="str">
        <f t="shared" si="174"/>
        <v/>
      </c>
      <c r="CS104" s="26" t="str">
        <f t="shared" si="174"/>
        <v/>
      </c>
      <c r="CT104" s="26" t="str">
        <f t="shared" si="174"/>
        <v/>
      </c>
      <c r="CU104" s="26" t="str">
        <f t="shared" si="174"/>
        <v/>
      </c>
      <c r="CV104" s="26" t="str">
        <f t="shared" si="174"/>
        <v/>
      </c>
      <c r="CW104" s="26" t="str">
        <f t="shared" si="174"/>
        <v/>
      </c>
      <c r="CX104" s="26" t="str">
        <f t="shared" si="174"/>
        <v/>
      </c>
      <c r="CY104" s="26" t="str">
        <f t="shared" si="174"/>
        <v/>
      </c>
      <c r="CZ104" s="26" t="str">
        <f t="shared" si="174"/>
        <v/>
      </c>
      <c r="DA104" s="26" t="str">
        <f t="shared" si="174"/>
        <v/>
      </c>
      <c r="DB104" s="26" t="str">
        <f t="shared" si="174"/>
        <v/>
      </c>
      <c r="DC104" s="26" t="str">
        <f t="shared" si="174"/>
        <v/>
      </c>
      <c r="DD104" s="26" t="str">
        <f t="shared" si="174"/>
        <v/>
      </c>
      <c r="DE104" s="26" t="str">
        <f t="shared" si="174"/>
        <v/>
      </c>
      <c r="DF104" s="26" t="str">
        <f t="shared" si="174"/>
        <v/>
      </c>
      <c r="DG104" s="26" t="str">
        <f t="shared" si="174"/>
        <v/>
      </c>
      <c r="DH104" s="26" t="str">
        <f t="shared" si="174"/>
        <v/>
      </c>
      <c r="DI104" s="26" t="str">
        <f t="shared" si="174"/>
        <v/>
      </c>
      <c r="DJ104" s="26" t="str">
        <f t="shared" si="174"/>
        <v/>
      </c>
      <c r="DK104" s="26" t="str">
        <f t="shared" si="174"/>
        <v/>
      </c>
      <c r="DL104" s="26" t="str">
        <f t="shared" si="174"/>
        <v/>
      </c>
      <c r="DM104" s="26" t="str">
        <f t="shared" si="174"/>
        <v/>
      </c>
      <c r="DN104" s="26" t="str">
        <f t="shared" si="174"/>
        <v/>
      </c>
      <c r="DO104" s="26" t="str">
        <f t="shared" si="174"/>
        <v/>
      </c>
      <c r="DP104" s="26" t="str">
        <f t="shared" si="174"/>
        <v/>
      </c>
      <c r="DQ104" s="26" t="str">
        <f t="shared" si="174"/>
        <v/>
      </c>
      <c r="DR104" s="26" t="str">
        <f t="shared" si="174"/>
        <v/>
      </c>
      <c r="DS104" s="26" t="str">
        <f t="shared" si="174"/>
        <v/>
      </c>
      <c r="DT104" s="26" t="str">
        <f t="shared" si="174"/>
        <v/>
      </c>
      <c r="DU104" s="26" t="str">
        <f t="shared" si="174"/>
        <v/>
      </c>
      <c r="DV104" s="26" t="str">
        <f t="shared" si="174"/>
        <v/>
      </c>
      <c r="DW104" s="26" t="str">
        <f t="shared" si="174"/>
        <v/>
      </c>
      <c r="DX104" s="26" t="str">
        <f t="shared" si="174"/>
        <v/>
      </c>
      <c r="DY104" s="26" t="str">
        <f t="shared" si="174"/>
        <v/>
      </c>
      <c r="DZ104" s="26" t="str">
        <f t="shared" si="174"/>
        <v/>
      </c>
      <c r="EA104" s="26" t="str">
        <f t="shared" si="174"/>
        <v/>
      </c>
      <c r="EB104" s="26" t="str">
        <f t="shared" si="174"/>
        <v/>
      </c>
      <c r="EC104" s="26" t="str">
        <f t="shared" si="174"/>
        <v/>
      </c>
      <c r="ED104" s="26" t="str">
        <f t="shared" si="174"/>
        <v/>
      </c>
      <c r="EE104" s="26" t="str">
        <f t="shared" si="175" ref="EE104:FI104">IF(AND(EE105="",EE106=""),"",SUM(EE105)-SUM(EE106))</f>
        <v/>
      </c>
      <c r="EF104" s="26" t="str">
        <f t="shared" si="175"/>
        <v/>
      </c>
      <c r="EG104" s="26" t="str">
        <f t="shared" si="175"/>
        <v/>
      </c>
      <c r="EH104" s="26" t="str">
        <f t="shared" si="175"/>
        <v/>
      </c>
      <c r="EI104" s="26" t="str">
        <f t="shared" si="175"/>
        <v/>
      </c>
      <c r="EJ104" s="26" t="str">
        <f t="shared" si="175"/>
        <v/>
      </c>
      <c r="EK104" s="26" t="str">
        <f t="shared" si="175"/>
        <v/>
      </c>
      <c r="EL104" s="26" t="str">
        <f t="shared" si="175"/>
        <v/>
      </c>
      <c r="EM104" s="26" t="str">
        <f t="shared" si="175"/>
        <v/>
      </c>
      <c r="EN104" s="26" t="str">
        <f t="shared" si="175"/>
        <v/>
      </c>
      <c r="EO104" s="26" t="str">
        <f t="shared" si="175"/>
        <v/>
      </c>
      <c r="EP104" s="26" t="str">
        <f t="shared" si="175"/>
        <v/>
      </c>
      <c r="EQ104" s="26" t="str">
        <f t="shared" si="175"/>
        <v/>
      </c>
      <c r="ER104" s="26" t="str">
        <f t="shared" si="175"/>
        <v/>
      </c>
      <c r="ES104" s="26" t="str">
        <f t="shared" si="175"/>
        <v/>
      </c>
      <c r="ET104" s="26" t="str">
        <f t="shared" si="175"/>
        <v/>
      </c>
      <c r="EU104" s="26" t="str">
        <f t="shared" si="175"/>
        <v/>
      </c>
      <c r="EV104" s="26" t="str">
        <f t="shared" si="175"/>
        <v/>
      </c>
      <c r="EW104" s="26" t="str">
        <f t="shared" si="175"/>
        <v/>
      </c>
      <c r="EX104" s="26" t="str">
        <f t="shared" si="175"/>
        <v/>
      </c>
      <c r="EY104" s="26" t="str">
        <f t="shared" si="175"/>
        <v/>
      </c>
      <c r="EZ104" s="26" t="str">
        <f t="shared" si="175"/>
        <v/>
      </c>
      <c r="FA104" s="26" t="str">
        <f t="shared" si="175"/>
        <v/>
      </c>
      <c r="FB104" s="26" t="str">
        <f t="shared" si="175"/>
        <v/>
      </c>
      <c r="FC104" s="26" t="str">
        <f t="shared" si="175"/>
        <v/>
      </c>
      <c r="FD104" s="26" t="str">
        <f t="shared" si="175"/>
        <v/>
      </c>
      <c r="FE104" s="26" t="str">
        <f t="shared" si="175"/>
        <v/>
      </c>
      <c r="FF104" s="26" t="str">
        <f t="shared" si="175"/>
        <v/>
      </c>
      <c r="FG104" s="26" t="str">
        <f t="shared" si="175"/>
        <v/>
      </c>
      <c r="FH104" s="26" t="str">
        <f t="shared" si="175"/>
        <v/>
      </c>
      <c r="FI104" s="26" t="str">
        <f t="shared" si="175"/>
        <v/>
      </c>
    </row>
    <row r="105" spans="1:165" s="8" customFormat="1" ht="15" customHeight="1">
      <c r="A105" s="8" t="str">
        <f t="shared" si="135"/>
        <v>BXSTRPC_BP6_XDC</v>
      </c>
      <c r="B105" s="12" t="s">
        <v>145</v>
      </c>
      <c r="C105" s="13" t="s">
        <v>246</v>
      </c>
      <c r="D105" s="13" t="s">
        <v>247</v>
      </c>
      <c r="E105" s="14" t="str">
        <f>"BXSTRPC_BP6_"&amp;C3</f>
        <v>BXSTRPC_BP6_XDC</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165" s="8" customFormat="1" ht="15" customHeight="1">
      <c r="A106" s="8" t="str">
        <f t="shared" si="135"/>
        <v>BMSTRPC_BP6_XDC</v>
      </c>
      <c r="B106" s="12" t="s">
        <v>148</v>
      </c>
      <c r="C106" s="13" t="s">
        <v>248</v>
      </c>
      <c r="D106" s="13" t="s">
        <v>249</v>
      </c>
      <c r="E106" s="14" t="str">
        <f>"BMSTRPC_BP6_"&amp;C3</f>
        <v>BMSTRPC_BP6_XDC</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165" s="8" customFormat="1" ht="15" customHeight="1">
      <c r="A107" s="8" t="str">
        <f t="shared" si="135"/>
        <v>BSTV_BP6_XDC</v>
      </c>
      <c r="B107" s="12" t="s">
        <v>250</v>
      </c>
      <c r="C107" s="13" t="s">
        <v>251</v>
      </c>
      <c r="D107" s="13" t="s">
        <v>252</v>
      </c>
      <c r="E107" s="14" t="str">
        <f>"BSTV_BP6_"&amp;C3</f>
        <v>BSTV_BP6_XDC</v>
      </c>
      <c r="F107" s="26">
        <v>-2.62345908191288</v>
      </c>
      <c r="G107" s="26">
        <v>-2.62345908191288</v>
      </c>
      <c r="H107" s="26">
        <v>-2.62345908191288</v>
      </c>
      <c r="I107" s="26">
        <v>-2.62345908191288</v>
      </c>
      <c r="J107" s="26">
        <v>-10.493836327651501</v>
      </c>
      <c r="K107" s="26">
        <v>-2.7775950930854298</v>
      </c>
      <c r="L107" s="26">
        <v>-2.7775950930854298</v>
      </c>
      <c r="M107" s="26">
        <v>-2.7775950930854298</v>
      </c>
      <c r="N107" s="26">
        <v>-2.7775950930854298</v>
      </c>
      <c r="O107" s="26">
        <v>-11.1103803723417</v>
      </c>
      <c r="P107" s="26">
        <v>-3.4610698065069001</v>
      </c>
      <c r="Q107" s="26">
        <v>-3.4610698065069001</v>
      </c>
      <c r="R107" s="26">
        <v>-3.4610698065069001</v>
      </c>
      <c r="S107" s="26">
        <v>-3.4610698065069001</v>
      </c>
      <c r="T107" s="26">
        <v>-13.8442792260276</v>
      </c>
      <c r="U107" s="26">
        <v>-4.1732631103674702</v>
      </c>
      <c r="V107" s="26">
        <v>-4.1732631103674702</v>
      </c>
      <c r="W107" s="26">
        <v>-4.1732631103674702</v>
      </c>
      <c r="X107" s="26">
        <v>-4.1732631103674702</v>
      </c>
      <c r="Y107" s="26">
        <v>-16.693052441469899</v>
      </c>
      <c r="Z107" s="26">
        <v>-3.2059170528788301</v>
      </c>
      <c r="AA107" s="26">
        <v>-3.2059170528788301</v>
      </c>
      <c r="AB107" s="26">
        <v>-3.2059170528788301</v>
      </c>
      <c r="AC107" s="26">
        <v>-3.2059170528788301</v>
      </c>
      <c r="AD107" s="26">
        <v>-12.823668211515299</v>
      </c>
      <c r="AE107" s="26">
        <v>-3.2680674708331598</v>
      </c>
      <c r="AF107" s="26">
        <v>-3.2680674708331598</v>
      </c>
      <c r="AG107" s="26">
        <v>-3.2680674708331598</v>
      </c>
      <c r="AH107" s="26">
        <v>-3.2680674708331598</v>
      </c>
      <c r="AI107" s="26">
        <v>-13.0722698833326</v>
      </c>
      <c r="AJ107" s="26">
        <v>-3.98501326802648</v>
      </c>
      <c r="AK107" s="26">
        <v>-3.98501326802648</v>
      </c>
      <c r="AL107" s="26">
        <v>-3.98501326802648</v>
      </c>
      <c r="AM107" s="26">
        <v>-3.98501326802648</v>
      </c>
      <c r="AN107" s="26">
        <v>-15.940053072105901</v>
      </c>
      <c r="AO107" s="26" t="str">
        <f>IF(AND(AO108="",AO109=""),"",SUM(AO108)-SUM(AO109))</f>
        <v/>
      </c>
      <c r="AP107" s="26" t="str">
        <f>IF(AND(AP108="",AP109=""),"",SUM(AP108)-SUM(AP109))</f>
        <v/>
      </c>
      <c r="AQ107" s="26" t="str">
        <f>IF(AND(AQ108="",AQ109=""),"",SUM(AQ108)-SUM(AQ109))</f>
        <v/>
      </c>
      <c r="AR107" s="26" t="str">
        <f>IF(AND(AR108="",AR109=""),"",SUM(AR108)-SUM(AR109))</f>
        <v/>
      </c>
      <c r="AS107" s="26" t="str">
        <f>IF(AND(AS108="",AS109=""),"",SUM(AS108)-SUM(AS109))</f>
        <v/>
      </c>
      <c r="AT107" s="26" t="str">
        <f>IF(AND(AT108="",AT109=""),"",SUM(AT108)-SUM(AT109))</f>
        <v/>
      </c>
      <c r="AU107" s="26" t="str">
        <f>IF(AND(AU108="",AU109=""),"",SUM(AU108)-SUM(AU109))</f>
        <v/>
      </c>
      <c r="AV107" s="26" t="str">
        <f>IF(AND(AV108="",AV109=""),"",SUM(AV108)-SUM(AV109))</f>
        <v/>
      </c>
      <c r="AW107" s="26" t="str">
        <f>IF(AND(AW108="",AW109=""),"",SUM(AW108)-SUM(AW109))</f>
        <v/>
      </c>
      <c r="AX107" s="26" t="str">
        <f>IF(AND(AX108="",AX109=""),"",SUM(AX108)-SUM(AX109))</f>
        <v/>
      </c>
      <c r="AY107" s="26" t="str">
        <f>IF(AND(AY108="",AY109=""),"",SUM(AY108)-SUM(AY109))</f>
        <v/>
      </c>
      <c r="AZ107" s="26" t="str">
        <f>IF(AND(AZ108="",AZ109=""),"",SUM(AZ108)-SUM(AZ109))</f>
        <v/>
      </c>
      <c r="BA107" s="26" t="str">
        <f>IF(AND(BA108="",BA109=""),"",SUM(BA108)-SUM(BA109))</f>
        <v/>
      </c>
      <c r="BB107" s="26" t="str">
        <f>IF(AND(BB108="",BB109=""),"",SUM(BB108)-SUM(BB109))</f>
        <v/>
      </c>
      <c r="BC107" s="26" t="str">
        <f>IF(AND(BC108="",BC109=""),"",SUM(BC108)-SUM(BC109))</f>
        <v/>
      </c>
      <c r="BD107" s="26" t="str">
        <f>IF(AND(BD108="",BD109=""),"",SUM(BD108)-SUM(BD109))</f>
        <v/>
      </c>
      <c r="BE107" s="26" t="str">
        <f>IF(AND(BE108="",BE109=""),"",SUM(BE108)-SUM(BE109))</f>
        <v/>
      </c>
      <c r="BF107" s="26" t="str">
        <f>IF(AND(BF108="",BF109=""),"",SUM(BF108)-SUM(BF109))</f>
        <v/>
      </c>
      <c r="BG107" s="26" t="str">
        <f>IF(AND(BG108="",BG109=""),"",SUM(BG108)-SUM(BG109))</f>
        <v/>
      </c>
      <c r="BH107" s="26" t="str">
        <f>IF(AND(BH108="",BH109=""),"",SUM(BH108)-SUM(BH109))</f>
        <v/>
      </c>
      <c r="BI107" s="26" t="str">
        <f>IF(AND(BI108="",BI109=""),"",SUM(BI108)-SUM(BI109))</f>
        <v/>
      </c>
      <c r="BJ107" s="26" t="str">
        <f>IF(AND(BJ108="",BJ109=""),"",SUM(BJ108)-SUM(BJ109))</f>
        <v/>
      </c>
      <c r="BK107" s="26" t="str">
        <f>IF(AND(BK108="",BK109=""),"",SUM(BK108)-SUM(BK109))</f>
        <v/>
      </c>
      <c r="BL107" s="26" t="str">
        <f>IF(AND(BL108="",BL109=""),"",SUM(BL108)-SUM(BL109))</f>
        <v/>
      </c>
      <c r="BM107" s="26" t="str">
        <f>IF(AND(BM108="",BM109=""),"",SUM(BM108)-SUM(BM109))</f>
        <v/>
      </c>
      <c r="BN107" s="26" t="str">
        <f>IF(AND(BN108="",BN109=""),"",SUM(BN108)-SUM(BN109))</f>
        <v/>
      </c>
      <c r="BO107" s="26" t="str">
        <f>IF(AND(BO108="",BO109=""),"",SUM(BO108)-SUM(BO109))</f>
        <v/>
      </c>
      <c r="BP107" s="26" t="str">
        <f>IF(AND(BP108="",BP109=""),"",SUM(BP108)-SUM(BP109))</f>
        <v/>
      </c>
      <c r="BQ107" s="26" t="str">
        <f>IF(AND(BQ108="",BQ109=""),"",SUM(BQ108)-SUM(BQ109))</f>
        <v/>
      </c>
      <c r="BR107" s="26" t="str">
        <f>IF(AND(BR108="",BR109=""),"",SUM(BR108)-SUM(BR109))</f>
        <v/>
      </c>
      <c r="BS107" s="26" t="str">
        <f t="shared" si="176" ref="BS107:ED107">IF(AND(BS108="",BS109=""),"",SUM(BS108)-SUM(BS109))</f>
        <v/>
      </c>
      <c r="BT107" s="26" t="str">
        <f t="shared" si="176"/>
        <v/>
      </c>
      <c r="BU107" s="26" t="str">
        <f t="shared" si="176"/>
        <v/>
      </c>
      <c r="BV107" s="26" t="str">
        <f t="shared" si="176"/>
        <v/>
      </c>
      <c r="BW107" s="26" t="str">
        <f t="shared" si="176"/>
        <v/>
      </c>
      <c r="BX107" s="26" t="str">
        <f t="shared" si="176"/>
        <v/>
      </c>
      <c r="BY107" s="26" t="str">
        <f t="shared" si="176"/>
        <v/>
      </c>
      <c r="BZ107" s="26" t="str">
        <f t="shared" si="176"/>
        <v/>
      </c>
      <c r="CA107" s="26" t="str">
        <f t="shared" si="176"/>
        <v/>
      </c>
      <c r="CB107" s="26" t="str">
        <f t="shared" si="176"/>
        <v/>
      </c>
      <c r="CC107" s="26" t="str">
        <f t="shared" si="176"/>
        <v/>
      </c>
      <c r="CD107" s="26" t="str">
        <f t="shared" si="176"/>
        <v/>
      </c>
      <c r="CE107" s="26" t="str">
        <f t="shared" si="176"/>
        <v/>
      </c>
      <c r="CF107" s="26" t="str">
        <f t="shared" si="176"/>
        <v/>
      </c>
      <c r="CG107" s="26" t="str">
        <f t="shared" si="176"/>
        <v/>
      </c>
      <c r="CH107" s="26" t="str">
        <f t="shared" si="176"/>
        <v/>
      </c>
      <c r="CI107" s="26" t="str">
        <f t="shared" si="176"/>
        <v/>
      </c>
      <c r="CJ107" s="26" t="str">
        <f t="shared" si="176"/>
        <v/>
      </c>
      <c r="CK107" s="26" t="str">
        <f t="shared" si="176"/>
        <v/>
      </c>
      <c r="CL107" s="26" t="str">
        <f t="shared" si="176"/>
        <v/>
      </c>
      <c r="CM107" s="26" t="str">
        <f t="shared" si="176"/>
        <v/>
      </c>
      <c r="CN107" s="26" t="str">
        <f t="shared" si="176"/>
        <v/>
      </c>
      <c r="CO107" s="26" t="str">
        <f t="shared" si="176"/>
        <v/>
      </c>
      <c r="CP107" s="26" t="str">
        <f t="shared" si="176"/>
        <v/>
      </c>
      <c r="CQ107" s="26" t="str">
        <f t="shared" si="176"/>
        <v/>
      </c>
      <c r="CR107" s="26" t="str">
        <f t="shared" si="176"/>
        <v/>
      </c>
      <c r="CS107" s="26" t="str">
        <f t="shared" si="176"/>
        <v/>
      </c>
      <c r="CT107" s="26" t="str">
        <f t="shared" si="176"/>
        <v/>
      </c>
      <c r="CU107" s="26" t="str">
        <f t="shared" si="176"/>
        <v/>
      </c>
      <c r="CV107" s="26" t="str">
        <f t="shared" si="176"/>
        <v/>
      </c>
      <c r="CW107" s="26" t="str">
        <f t="shared" si="176"/>
        <v/>
      </c>
      <c r="CX107" s="26" t="str">
        <f t="shared" si="176"/>
        <v/>
      </c>
      <c r="CY107" s="26" t="str">
        <f t="shared" si="176"/>
        <v/>
      </c>
      <c r="CZ107" s="26" t="str">
        <f t="shared" si="176"/>
        <v/>
      </c>
      <c r="DA107" s="26" t="str">
        <f t="shared" si="176"/>
        <v/>
      </c>
      <c r="DB107" s="26" t="str">
        <f t="shared" si="176"/>
        <v/>
      </c>
      <c r="DC107" s="26" t="str">
        <f t="shared" si="176"/>
        <v/>
      </c>
      <c r="DD107" s="26" t="str">
        <f t="shared" si="176"/>
        <v/>
      </c>
      <c r="DE107" s="26" t="str">
        <f t="shared" si="176"/>
        <v/>
      </c>
      <c r="DF107" s="26" t="str">
        <f t="shared" si="176"/>
        <v/>
      </c>
      <c r="DG107" s="26" t="str">
        <f t="shared" si="176"/>
        <v/>
      </c>
      <c r="DH107" s="26" t="str">
        <f t="shared" si="176"/>
        <v/>
      </c>
      <c r="DI107" s="26" t="str">
        <f t="shared" si="176"/>
        <v/>
      </c>
      <c r="DJ107" s="26" t="str">
        <f t="shared" si="176"/>
        <v/>
      </c>
      <c r="DK107" s="26" t="str">
        <f t="shared" si="176"/>
        <v/>
      </c>
      <c r="DL107" s="26" t="str">
        <f t="shared" si="176"/>
        <v/>
      </c>
      <c r="DM107" s="26" t="str">
        <f t="shared" si="176"/>
        <v/>
      </c>
      <c r="DN107" s="26" t="str">
        <f t="shared" si="176"/>
        <v/>
      </c>
      <c r="DO107" s="26" t="str">
        <f t="shared" si="176"/>
        <v/>
      </c>
      <c r="DP107" s="26" t="str">
        <f t="shared" si="176"/>
        <v/>
      </c>
      <c r="DQ107" s="26" t="str">
        <f t="shared" si="176"/>
        <v/>
      </c>
      <c r="DR107" s="26" t="str">
        <f t="shared" si="176"/>
        <v/>
      </c>
      <c r="DS107" s="26" t="str">
        <f t="shared" si="176"/>
        <v/>
      </c>
      <c r="DT107" s="26" t="str">
        <f t="shared" si="176"/>
        <v/>
      </c>
      <c r="DU107" s="26" t="str">
        <f t="shared" si="176"/>
        <v/>
      </c>
      <c r="DV107" s="26" t="str">
        <f t="shared" si="176"/>
        <v/>
      </c>
      <c r="DW107" s="26" t="str">
        <f t="shared" si="176"/>
        <v/>
      </c>
      <c r="DX107" s="26" t="str">
        <f t="shared" si="176"/>
        <v/>
      </c>
      <c r="DY107" s="26" t="str">
        <f t="shared" si="176"/>
        <v/>
      </c>
      <c r="DZ107" s="26" t="str">
        <f t="shared" si="176"/>
        <v/>
      </c>
      <c r="EA107" s="26" t="str">
        <f t="shared" si="176"/>
        <v/>
      </c>
      <c r="EB107" s="26" t="str">
        <f t="shared" si="176"/>
        <v/>
      </c>
      <c r="EC107" s="26" t="str">
        <f t="shared" si="176"/>
        <v/>
      </c>
      <c r="ED107" s="26" t="str">
        <f t="shared" si="176"/>
        <v/>
      </c>
      <c r="EE107" s="26" t="str">
        <f t="shared" si="177" ref="EE107:FI107">IF(AND(EE108="",EE109=""),"",SUM(EE108)-SUM(EE109))</f>
        <v/>
      </c>
      <c r="EF107" s="26" t="str">
        <f t="shared" si="177"/>
        <v/>
      </c>
      <c r="EG107" s="26" t="str">
        <f t="shared" si="177"/>
        <v/>
      </c>
      <c r="EH107" s="26" t="str">
        <f t="shared" si="177"/>
        <v/>
      </c>
      <c r="EI107" s="26" t="str">
        <f t="shared" si="177"/>
        <v/>
      </c>
      <c r="EJ107" s="26" t="str">
        <f t="shared" si="177"/>
        <v/>
      </c>
      <c r="EK107" s="26" t="str">
        <f t="shared" si="177"/>
        <v/>
      </c>
      <c r="EL107" s="26" t="str">
        <f t="shared" si="177"/>
        <v/>
      </c>
      <c r="EM107" s="26" t="str">
        <f t="shared" si="177"/>
        <v/>
      </c>
      <c r="EN107" s="26" t="str">
        <f t="shared" si="177"/>
        <v/>
      </c>
      <c r="EO107" s="26" t="str">
        <f t="shared" si="177"/>
        <v/>
      </c>
      <c r="EP107" s="26" t="str">
        <f t="shared" si="177"/>
        <v/>
      </c>
      <c r="EQ107" s="26" t="str">
        <f t="shared" si="177"/>
        <v/>
      </c>
      <c r="ER107" s="26" t="str">
        <f t="shared" si="177"/>
        <v/>
      </c>
      <c r="ES107" s="26" t="str">
        <f t="shared" si="177"/>
        <v/>
      </c>
      <c r="ET107" s="26" t="str">
        <f t="shared" si="177"/>
        <v/>
      </c>
      <c r="EU107" s="26" t="str">
        <f t="shared" si="177"/>
        <v/>
      </c>
      <c r="EV107" s="26" t="str">
        <f t="shared" si="177"/>
        <v/>
      </c>
      <c r="EW107" s="26" t="str">
        <f t="shared" si="177"/>
        <v/>
      </c>
      <c r="EX107" s="26" t="str">
        <f t="shared" si="177"/>
        <v/>
      </c>
      <c r="EY107" s="26" t="str">
        <f t="shared" si="177"/>
        <v/>
      </c>
      <c r="EZ107" s="26" t="str">
        <f t="shared" si="177"/>
        <v/>
      </c>
      <c r="FA107" s="26" t="str">
        <f t="shared" si="177"/>
        <v/>
      </c>
      <c r="FB107" s="26" t="str">
        <f t="shared" si="177"/>
        <v/>
      </c>
      <c r="FC107" s="26" t="str">
        <f t="shared" si="177"/>
        <v/>
      </c>
      <c r="FD107" s="26" t="str">
        <f t="shared" si="177"/>
        <v/>
      </c>
      <c r="FE107" s="26" t="str">
        <f t="shared" si="177"/>
        <v/>
      </c>
      <c r="FF107" s="26" t="str">
        <f t="shared" si="177"/>
        <v/>
      </c>
      <c r="FG107" s="26" t="str">
        <f t="shared" si="177"/>
        <v/>
      </c>
      <c r="FH107" s="26" t="str">
        <f t="shared" si="177"/>
        <v/>
      </c>
      <c r="FI107" s="26" t="str">
        <f t="shared" si="177"/>
        <v/>
      </c>
    </row>
    <row r="108" spans="1:165" s="8" customFormat="1" ht="15" customHeight="1">
      <c r="A108" s="8" t="str">
        <f t="shared" si="135"/>
        <v>BXSTV_BP6_XDC</v>
      </c>
      <c r="B108" s="12" t="s">
        <v>253</v>
      </c>
      <c r="C108" s="13" t="s">
        <v>254</v>
      </c>
      <c r="D108" s="13" t="s">
        <v>255</v>
      </c>
      <c r="E108" s="14" t="str">
        <f>"BXSTV_BP6_"&amp;C3</f>
        <v>BXSTV_BP6_XDC</v>
      </c>
      <c r="F108" s="26">
        <v>0.83303414498317196</v>
      </c>
      <c r="G108" s="26">
        <v>0.83303414498317196</v>
      </c>
      <c r="H108" s="26">
        <v>0.83303414498317196</v>
      </c>
      <c r="I108" s="26">
        <v>0.83303414498317196</v>
      </c>
      <c r="J108" s="26">
        <v>3.3321365799326901</v>
      </c>
      <c r="K108" s="26">
        <v>0.894757798451981</v>
      </c>
      <c r="L108" s="26">
        <v>0.894757798451981</v>
      </c>
      <c r="M108" s="26">
        <v>0.894757798451981</v>
      </c>
      <c r="N108" s="26">
        <v>0.894757798451981</v>
      </c>
      <c r="O108" s="26">
        <v>3.5790311938079302</v>
      </c>
      <c r="P108" s="26">
        <v>0.66669760404954004</v>
      </c>
      <c r="Q108" s="26">
        <v>0.66669760404954004</v>
      </c>
      <c r="R108" s="26">
        <v>0.66669760404954004</v>
      </c>
      <c r="S108" s="26">
        <v>0.66669760404954004</v>
      </c>
      <c r="T108" s="26">
        <v>2.6667904161981602</v>
      </c>
      <c r="U108" s="26">
        <v>0.939677088963629</v>
      </c>
      <c r="V108" s="26">
        <v>0.939677088963629</v>
      </c>
      <c r="W108" s="26">
        <v>0.939677088963629</v>
      </c>
      <c r="X108" s="26">
        <v>0.939677088963629</v>
      </c>
      <c r="Y108" s="26">
        <v>3.7587083558545098</v>
      </c>
      <c r="Z108" s="26">
        <v>1.3383272199793399</v>
      </c>
      <c r="AA108" s="26">
        <v>1.3383272199793399</v>
      </c>
      <c r="AB108" s="26">
        <v>1.3383272199793399</v>
      </c>
      <c r="AC108" s="26">
        <v>1.3383272199793399</v>
      </c>
      <c r="AD108" s="26">
        <v>5.35330887991738</v>
      </c>
      <c r="AE108" s="26">
        <v>1.1455547084154101</v>
      </c>
      <c r="AF108" s="26">
        <v>1.1455547084154101</v>
      </c>
      <c r="AG108" s="26">
        <v>1.1455547084154101</v>
      </c>
      <c r="AH108" s="26">
        <v>1.1455547084154101</v>
      </c>
      <c r="AI108" s="26">
        <v>4.5822188336616296</v>
      </c>
      <c r="AJ108" s="26">
        <v>1.1411863391194601</v>
      </c>
      <c r="AK108" s="26">
        <v>1.1411863391194601</v>
      </c>
      <c r="AL108" s="26">
        <v>1.1411863391194601</v>
      </c>
      <c r="AM108" s="26">
        <v>1.1411863391194601</v>
      </c>
      <c r="AN108" s="26">
        <v>4.5647453564778404</v>
      </c>
      <c r="AO108" s="26" t="str">
        <f>IF(AND(AO111="",AO120=""),"",SUM(AO111,AO120))</f>
        <v/>
      </c>
      <c r="AP108" s="26" t="str">
        <f>IF(AND(AP111="",AP120=""),"",SUM(AP111,AP120))</f>
        <v/>
      </c>
      <c r="AQ108" s="26" t="str">
        <f>IF(AND(AQ111="",AQ120=""),"",SUM(AQ111,AQ120))</f>
        <v/>
      </c>
      <c r="AR108" s="26" t="str">
        <f>IF(AND(AR111="",AR120=""),"",SUM(AR111,AR120))</f>
        <v/>
      </c>
      <c r="AS108" s="26" t="str">
        <f>IF(AND(AS111="",AS120=""),"",SUM(AS111,AS120))</f>
        <v/>
      </c>
      <c r="AT108" s="26" t="str">
        <f>IF(AND(AT111="",AT120=""),"",SUM(AT111,AT120))</f>
        <v/>
      </c>
      <c r="AU108" s="26" t="str">
        <f>IF(AND(AU111="",AU120=""),"",SUM(AU111,AU120))</f>
        <v/>
      </c>
      <c r="AV108" s="26" t="str">
        <f>IF(AND(AV111="",AV120=""),"",SUM(AV111,AV120))</f>
        <v/>
      </c>
      <c r="AW108" s="26" t="str">
        <f>IF(AND(AW111="",AW120=""),"",SUM(AW111,AW120))</f>
        <v/>
      </c>
      <c r="AX108" s="26" t="str">
        <f>IF(AND(AX111="",AX120=""),"",SUM(AX111,AX120))</f>
        <v/>
      </c>
      <c r="AY108" s="26" t="str">
        <f>IF(AND(AY111="",AY120=""),"",SUM(AY111,AY120))</f>
        <v/>
      </c>
      <c r="AZ108" s="26" t="str">
        <f>IF(AND(AZ111="",AZ120=""),"",SUM(AZ111,AZ120))</f>
        <v/>
      </c>
      <c r="BA108" s="26" t="str">
        <f>IF(AND(BA111="",BA120=""),"",SUM(BA111,BA120))</f>
        <v/>
      </c>
      <c r="BB108" s="26" t="str">
        <f>IF(AND(BB111="",BB120=""),"",SUM(BB111,BB120))</f>
        <v/>
      </c>
      <c r="BC108" s="26" t="str">
        <f>IF(AND(BC111="",BC120=""),"",SUM(BC111,BC120))</f>
        <v/>
      </c>
      <c r="BD108" s="26" t="str">
        <f>IF(AND(BD111="",BD120=""),"",SUM(BD111,BD120))</f>
        <v/>
      </c>
      <c r="BE108" s="26" t="str">
        <f>IF(AND(BE111="",BE120=""),"",SUM(BE111,BE120))</f>
        <v/>
      </c>
      <c r="BF108" s="26" t="str">
        <f>IF(AND(BF111="",BF120=""),"",SUM(BF111,BF120))</f>
        <v/>
      </c>
      <c r="BG108" s="26" t="str">
        <f>IF(AND(BG111="",BG120=""),"",SUM(BG111,BG120))</f>
        <v/>
      </c>
      <c r="BH108" s="26" t="str">
        <f>IF(AND(BH111="",BH120=""),"",SUM(BH111,BH120))</f>
        <v/>
      </c>
      <c r="BI108" s="26" t="str">
        <f>IF(AND(BI111="",BI120=""),"",SUM(BI111,BI120))</f>
        <v/>
      </c>
      <c r="BJ108" s="26" t="str">
        <f>IF(AND(BJ111="",BJ120=""),"",SUM(BJ111,BJ120))</f>
        <v/>
      </c>
      <c r="BK108" s="26" t="str">
        <f>IF(AND(BK111="",BK120=""),"",SUM(BK111,BK120))</f>
        <v/>
      </c>
      <c r="BL108" s="26" t="str">
        <f>IF(AND(BL111="",BL120=""),"",SUM(BL111,BL120))</f>
        <v/>
      </c>
      <c r="BM108" s="26" t="str">
        <f>IF(AND(BM111="",BM120=""),"",SUM(BM111,BM120))</f>
        <v/>
      </c>
      <c r="BN108" s="26" t="str">
        <f>IF(AND(BN111="",BN120=""),"",SUM(BN111,BN120))</f>
        <v/>
      </c>
      <c r="BO108" s="26" t="str">
        <f>IF(AND(BO111="",BO120=""),"",SUM(BO111,BO120))</f>
        <v/>
      </c>
      <c r="BP108" s="26" t="str">
        <f>IF(AND(BP111="",BP120=""),"",SUM(BP111,BP120))</f>
        <v/>
      </c>
      <c r="BQ108" s="26" t="str">
        <f>IF(AND(BQ111="",BQ120=""),"",SUM(BQ111,BQ120))</f>
        <v/>
      </c>
      <c r="BR108" s="26" t="str">
        <f>IF(AND(BR111="",BR120=""),"",SUM(BR111,BR120))</f>
        <v/>
      </c>
      <c r="BS108" s="26" t="str">
        <f t="shared" si="178" ref="BS108:ED108">IF(AND(BS111="",BS120=""),"",SUM(BS111,BS120))</f>
        <v/>
      </c>
      <c r="BT108" s="26" t="str">
        <f t="shared" si="178"/>
        <v/>
      </c>
      <c r="BU108" s="26" t="str">
        <f t="shared" si="178"/>
        <v/>
      </c>
      <c r="BV108" s="26" t="str">
        <f t="shared" si="178"/>
        <v/>
      </c>
      <c r="BW108" s="26" t="str">
        <f t="shared" si="178"/>
        <v/>
      </c>
      <c r="BX108" s="26" t="str">
        <f t="shared" si="178"/>
        <v/>
      </c>
      <c r="BY108" s="26" t="str">
        <f t="shared" si="178"/>
        <v/>
      </c>
      <c r="BZ108" s="26" t="str">
        <f t="shared" si="178"/>
        <v/>
      </c>
      <c r="CA108" s="26" t="str">
        <f t="shared" si="178"/>
        <v/>
      </c>
      <c r="CB108" s="26" t="str">
        <f t="shared" si="178"/>
        <v/>
      </c>
      <c r="CC108" s="26" t="str">
        <f t="shared" si="178"/>
        <v/>
      </c>
      <c r="CD108" s="26" t="str">
        <f t="shared" si="178"/>
        <v/>
      </c>
      <c r="CE108" s="26" t="str">
        <f t="shared" si="178"/>
        <v/>
      </c>
      <c r="CF108" s="26" t="str">
        <f t="shared" si="178"/>
        <v/>
      </c>
      <c r="CG108" s="26" t="str">
        <f t="shared" si="178"/>
        <v/>
      </c>
      <c r="CH108" s="26" t="str">
        <f t="shared" si="178"/>
        <v/>
      </c>
      <c r="CI108" s="26" t="str">
        <f t="shared" si="178"/>
        <v/>
      </c>
      <c r="CJ108" s="26" t="str">
        <f t="shared" si="178"/>
        <v/>
      </c>
      <c r="CK108" s="26" t="str">
        <f t="shared" si="178"/>
        <v/>
      </c>
      <c r="CL108" s="26" t="str">
        <f t="shared" si="178"/>
        <v/>
      </c>
      <c r="CM108" s="26" t="str">
        <f t="shared" si="178"/>
        <v/>
      </c>
      <c r="CN108" s="26" t="str">
        <f t="shared" si="178"/>
        <v/>
      </c>
      <c r="CO108" s="26" t="str">
        <f t="shared" si="178"/>
        <v/>
      </c>
      <c r="CP108" s="26" t="str">
        <f t="shared" si="178"/>
        <v/>
      </c>
      <c r="CQ108" s="26" t="str">
        <f t="shared" si="178"/>
        <v/>
      </c>
      <c r="CR108" s="26" t="str">
        <f t="shared" si="178"/>
        <v/>
      </c>
      <c r="CS108" s="26" t="str">
        <f t="shared" si="178"/>
        <v/>
      </c>
      <c r="CT108" s="26" t="str">
        <f t="shared" si="178"/>
        <v/>
      </c>
      <c r="CU108" s="26" t="str">
        <f t="shared" si="178"/>
        <v/>
      </c>
      <c r="CV108" s="26" t="str">
        <f t="shared" si="178"/>
        <v/>
      </c>
      <c r="CW108" s="26" t="str">
        <f t="shared" si="178"/>
        <v/>
      </c>
      <c r="CX108" s="26" t="str">
        <f t="shared" si="178"/>
        <v/>
      </c>
      <c r="CY108" s="26" t="str">
        <f t="shared" si="178"/>
        <v/>
      </c>
      <c r="CZ108" s="26" t="str">
        <f t="shared" si="178"/>
        <v/>
      </c>
      <c r="DA108" s="26" t="str">
        <f t="shared" si="178"/>
        <v/>
      </c>
      <c r="DB108" s="26" t="str">
        <f t="shared" si="178"/>
        <v/>
      </c>
      <c r="DC108" s="26" t="str">
        <f t="shared" si="178"/>
        <v/>
      </c>
      <c r="DD108" s="26" t="str">
        <f t="shared" si="178"/>
        <v/>
      </c>
      <c r="DE108" s="26" t="str">
        <f t="shared" si="178"/>
        <v/>
      </c>
      <c r="DF108" s="26" t="str">
        <f t="shared" si="178"/>
        <v/>
      </c>
      <c r="DG108" s="26" t="str">
        <f t="shared" si="178"/>
        <v/>
      </c>
      <c r="DH108" s="26" t="str">
        <f t="shared" si="178"/>
        <v/>
      </c>
      <c r="DI108" s="26" t="str">
        <f t="shared" si="178"/>
        <v/>
      </c>
      <c r="DJ108" s="26" t="str">
        <f t="shared" si="178"/>
        <v/>
      </c>
      <c r="DK108" s="26" t="str">
        <f t="shared" si="178"/>
        <v/>
      </c>
      <c r="DL108" s="26" t="str">
        <f t="shared" si="178"/>
        <v/>
      </c>
      <c r="DM108" s="26" t="str">
        <f t="shared" si="178"/>
        <v/>
      </c>
      <c r="DN108" s="26" t="str">
        <f t="shared" si="178"/>
        <v/>
      </c>
      <c r="DO108" s="26" t="str">
        <f t="shared" si="178"/>
        <v/>
      </c>
      <c r="DP108" s="26" t="str">
        <f t="shared" si="178"/>
        <v/>
      </c>
      <c r="DQ108" s="26" t="str">
        <f t="shared" si="178"/>
        <v/>
      </c>
      <c r="DR108" s="26" t="str">
        <f t="shared" si="178"/>
        <v/>
      </c>
      <c r="DS108" s="26" t="str">
        <f t="shared" si="178"/>
        <v/>
      </c>
      <c r="DT108" s="26" t="str">
        <f t="shared" si="178"/>
        <v/>
      </c>
      <c r="DU108" s="26" t="str">
        <f t="shared" si="178"/>
        <v/>
      </c>
      <c r="DV108" s="26" t="str">
        <f t="shared" si="178"/>
        <v/>
      </c>
      <c r="DW108" s="26" t="str">
        <f t="shared" si="178"/>
        <v/>
      </c>
      <c r="DX108" s="26" t="str">
        <f t="shared" si="178"/>
        <v/>
      </c>
      <c r="DY108" s="26" t="str">
        <f t="shared" si="178"/>
        <v/>
      </c>
      <c r="DZ108" s="26" t="str">
        <f t="shared" si="178"/>
        <v/>
      </c>
      <c r="EA108" s="26" t="str">
        <f t="shared" si="178"/>
        <v/>
      </c>
      <c r="EB108" s="26" t="str">
        <f t="shared" si="178"/>
        <v/>
      </c>
      <c r="EC108" s="26" t="str">
        <f t="shared" si="178"/>
        <v/>
      </c>
      <c r="ED108" s="26" t="str">
        <f t="shared" si="178"/>
        <v/>
      </c>
      <c r="EE108" s="26" t="str">
        <f t="shared" si="179" ref="EE108:FI108">IF(AND(EE111="",EE120=""),"",SUM(EE111,EE120))</f>
        <v/>
      </c>
      <c r="EF108" s="26" t="str">
        <f t="shared" si="179"/>
        <v/>
      </c>
      <c r="EG108" s="26" t="str">
        <f t="shared" si="179"/>
        <v/>
      </c>
      <c r="EH108" s="26" t="str">
        <f t="shared" si="179"/>
        <v/>
      </c>
      <c r="EI108" s="26" t="str">
        <f t="shared" si="179"/>
        <v/>
      </c>
      <c r="EJ108" s="26" t="str">
        <f t="shared" si="179"/>
        <v/>
      </c>
      <c r="EK108" s="26" t="str">
        <f t="shared" si="179"/>
        <v/>
      </c>
      <c r="EL108" s="26" t="str">
        <f t="shared" si="179"/>
        <v/>
      </c>
      <c r="EM108" s="26" t="str">
        <f t="shared" si="179"/>
        <v/>
      </c>
      <c r="EN108" s="26" t="str">
        <f t="shared" si="179"/>
        <v/>
      </c>
      <c r="EO108" s="26" t="str">
        <f t="shared" si="179"/>
        <v/>
      </c>
      <c r="EP108" s="26" t="str">
        <f t="shared" si="179"/>
        <v/>
      </c>
      <c r="EQ108" s="26" t="str">
        <f t="shared" si="179"/>
        <v/>
      </c>
      <c r="ER108" s="26" t="str">
        <f t="shared" si="179"/>
        <v/>
      </c>
      <c r="ES108" s="26" t="str">
        <f t="shared" si="179"/>
        <v/>
      </c>
      <c r="ET108" s="26" t="str">
        <f t="shared" si="179"/>
        <v/>
      </c>
      <c r="EU108" s="26" t="str">
        <f t="shared" si="179"/>
        <v/>
      </c>
      <c r="EV108" s="26" t="str">
        <f t="shared" si="179"/>
        <v/>
      </c>
      <c r="EW108" s="26" t="str">
        <f t="shared" si="179"/>
        <v/>
      </c>
      <c r="EX108" s="26" t="str">
        <f t="shared" si="179"/>
        <v/>
      </c>
      <c r="EY108" s="26" t="str">
        <f t="shared" si="179"/>
        <v/>
      </c>
      <c r="EZ108" s="26" t="str">
        <f t="shared" si="179"/>
        <v/>
      </c>
      <c r="FA108" s="26" t="str">
        <f t="shared" si="179"/>
        <v/>
      </c>
      <c r="FB108" s="26" t="str">
        <f t="shared" si="179"/>
        <v/>
      </c>
      <c r="FC108" s="26" t="str">
        <f t="shared" si="179"/>
        <v/>
      </c>
      <c r="FD108" s="26" t="str">
        <f t="shared" si="179"/>
        <v/>
      </c>
      <c r="FE108" s="26" t="str">
        <f t="shared" si="179"/>
        <v/>
      </c>
      <c r="FF108" s="26" t="str">
        <f t="shared" si="179"/>
        <v/>
      </c>
      <c r="FG108" s="26" t="str">
        <f t="shared" si="179"/>
        <v/>
      </c>
      <c r="FH108" s="26" t="str">
        <f t="shared" si="179"/>
        <v/>
      </c>
      <c r="FI108" s="26" t="str">
        <f t="shared" si="179"/>
        <v/>
      </c>
    </row>
    <row r="109" spans="1:165" s="8" customFormat="1" ht="15" customHeight="1">
      <c r="A109" s="8" t="str">
        <f t="shared" si="135"/>
        <v>BMSTV_BP6_XDC</v>
      </c>
      <c r="B109" s="12" t="s">
        <v>256</v>
      </c>
      <c r="C109" s="13" t="s">
        <v>257</v>
      </c>
      <c r="D109" s="13" t="s">
        <v>258</v>
      </c>
      <c r="E109" s="14" t="str">
        <f>"BMSTV_BP6_"&amp;C3</f>
        <v>BMSTV_BP6_XDC</v>
      </c>
      <c r="F109" s="26">
        <v>3.4564932268960602</v>
      </c>
      <c r="G109" s="26">
        <v>3.4564932268960602</v>
      </c>
      <c r="H109" s="26">
        <v>3.4564932268960602</v>
      </c>
      <c r="I109" s="26">
        <v>3.4564932268960602</v>
      </c>
      <c r="J109" s="26">
        <v>13.8259729075842</v>
      </c>
      <c r="K109" s="26">
        <v>3.6723528915374102</v>
      </c>
      <c r="L109" s="26">
        <v>3.6723528915374102</v>
      </c>
      <c r="M109" s="26">
        <v>3.6723528915374102</v>
      </c>
      <c r="N109" s="26">
        <v>3.6723528915374102</v>
      </c>
      <c r="O109" s="26">
        <v>14.6894115661496</v>
      </c>
      <c r="P109" s="26">
        <v>4.1277674105564399</v>
      </c>
      <c r="Q109" s="26">
        <v>4.1277674105564399</v>
      </c>
      <c r="R109" s="26">
        <v>4.1277674105564399</v>
      </c>
      <c r="S109" s="26">
        <v>4.1277674105564399</v>
      </c>
      <c r="T109" s="26">
        <v>16.511069642225799</v>
      </c>
      <c r="U109" s="26">
        <v>5.1129401993311001</v>
      </c>
      <c r="V109" s="26">
        <v>5.1129401993311001</v>
      </c>
      <c r="W109" s="26">
        <v>5.1129401993311001</v>
      </c>
      <c r="X109" s="26">
        <v>5.1129401993311001</v>
      </c>
      <c r="Y109" s="26">
        <v>20.4517607973244</v>
      </c>
      <c r="Z109" s="26">
        <v>4.5442442728581698</v>
      </c>
      <c r="AA109" s="26">
        <v>4.5442442728581698</v>
      </c>
      <c r="AB109" s="26">
        <v>4.5442442728581698</v>
      </c>
      <c r="AC109" s="26">
        <v>4.5442442728581698</v>
      </c>
      <c r="AD109" s="26">
        <v>18.1769770914327</v>
      </c>
      <c r="AE109" s="26">
        <v>4.4136221792485699</v>
      </c>
      <c r="AF109" s="26">
        <v>4.4136221792485699</v>
      </c>
      <c r="AG109" s="26">
        <v>4.4136221792485699</v>
      </c>
      <c r="AH109" s="26">
        <v>4.4136221792485699</v>
      </c>
      <c r="AI109" s="26">
        <v>17.654488716994301</v>
      </c>
      <c r="AJ109" s="26">
        <v>5.1261996071459404</v>
      </c>
      <c r="AK109" s="26">
        <v>5.1261996071459404</v>
      </c>
      <c r="AL109" s="26">
        <v>5.1261996071459404</v>
      </c>
      <c r="AM109" s="26">
        <v>5.1261996071459404</v>
      </c>
      <c r="AN109" s="26">
        <v>20.504798428583801</v>
      </c>
      <c r="AO109" s="26" t="str">
        <f>IF(AND(AO112="",AO121=""),"",SUM(AO112,AO121))</f>
        <v/>
      </c>
      <c r="AP109" s="26" t="str">
        <f>IF(AND(AP112="",AP121=""),"",SUM(AP112,AP121))</f>
        <v/>
      </c>
      <c r="AQ109" s="26" t="str">
        <f>IF(AND(AQ112="",AQ121=""),"",SUM(AQ112,AQ121))</f>
        <v/>
      </c>
      <c r="AR109" s="26" t="str">
        <f>IF(AND(AR112="",AR121=""),"",SUM(AR112,AR121))</f>
        <v/>
      </c>
      <c r="AS109" s="26" t="str">
        <f>IF(AND(AS112="",AS121=""),"",SUM(AS112,AS121))</f>
        <v/>
      </c>
      <c r="AT109" s="26" t="str">
        <f>IF(AND(AT112="",AT121=""),"",SUM(AT112,AT121))</f>
        <v/>
      </c>
      <c r="AU109" s="26" t="str">
        <f>IF(AND(AU112="",AU121=""),"",SUM(AU112,AU121))</f>
        <v/>
      </c>
      <c r="AV109" s="26" t="str">
        <f>IF(AND(AV112="",AV121=""),"",SUM(AV112,AV121))</f>
        <v/>
      </c>
      <c r="AW109" s="26" t="str">
        <f>IF(AND(AW112="",AW121=""),"",SUM(AW112,AW121))</f>
        <v/>
      </c>
      <c r="AX109" s="26" t="str">
        <f>IF(AND(AX112="",AX121=""),"",SUM(AX112,AX121))</f>
        <v/>
      </c>
      <c r="AY109" s="26" t="str">
        <f>IF(AND(AY112="",AY121=""),"",SUM(AY112,AY121))</f>
        <v/>
      </c>
      <c r="AZ109" s="26" t="str">
        <f>IF(AND(AZ112="",AZ121=""),"",SUM(AZ112,AZ121))</f>
        <v/>
      </c>
      <c r="BA109" s="26" t="str">
        <f>IF(AND(BA112="",BA121=""),"",SUM(BA112,BA121))</f>
        <v/>
      </c>
      <c r="BB109" s="26" t="str">
        <f>IF(AND(BB112="",BB121=""),"",SUM(BB112,BB121))</f>
        <v/>
      </c>
      <c r="BC109" s="26" t="str">
        <f>IF(AND(BC112="",BC121=""),"",SUM(BC112,BC121))</f>
        <v/>
      </c>
      <c r="BD109" s="26" t="str">
        <f>IF(AND(BD112="",BD121=""),"",SUM(BD112,BD121))</f>
        <v/>
      </c>
      <c r="BE109" s="26" t="str">
        <f>IF(AND(BE112="",BE121=""),"",SUM(BE112,BE121))</f>
        <v/>
      </c>
      <c r="BF109" s="26" t="str">
        <f>IF(AND(BF112="",BF121=""),"",SUM(BF112,BF121))</f>
        <v/>
      </c>
      <c r="BG109" s="26" t="str">
        <f>IF(AND(BG112="",BG121=""),"",SUM(BG112,BG121))</f>
        <v/>
      </c>
      <c r="BH109" s="26" t="str">
        <f>IF(AND(BH112="",BH121=""),"",SUM(BH112,BH121))</f>
        <v/>
      </c>
      <c r="BI109" s="26" t="str">
        <f>IF(AND(BI112="",BI121=""),"",SUM(BI112,BI121))</f>
        <v/>
      </c>
      <c r="BJ109" s="26" t="str">
        <f>IF(AND(BJ112="",BJ121=""),"",SUM(BJ112,BJ121))</f>
        <v/>
      </c>
      <c r="BK109" s="26" t="str">
        <f>IF(AND(BK112="",BK121=""),"",SUM(BK112,BK121))</f>
        <v/>
      </c>
      <c r="BL109" s="26" t="str">
        <f>IF(AND(BL112="",BL121=""),"",SUM(BL112,BL121))</f>
        <v/>
      </c>
      <c r="BM109" s="26" t="str">
        <f>IF(AND(BM112="",BM121=""),"",SUM(BM112,BM121))</f>
        <v/>
      </c>
      <c r="BN109" s="26" t="str">
        <f>IF(AND(BN112="",BN121=""),"",SUM(BN112,BN121))</f>
        <v/>
      </c>
      <c r="BO109" s="26" t="str">
        <f>IF(AND(BO112="",BO121=""),"",SUM(BO112,BO121))</f>
        <v/>
      </c>
      <c r="BP109" s="26" t="str">
        <f>IF(AND(BP112="",BP121=""),"",SUM(BP112,BP121))</f>
        <v/>
      </c>
      <c r="BQ109" s="26" t="str">
        <f>IF(AND(BQ112="",BQ121=""),"",SUM(BQ112,BQ121))</f>
        <v/>
      </c>
      <c r="BR109" s="26" t="str">
        <f>IF(AND(BR112="",BR121=""),"",SUM(BR112,BR121))</f>
        <v/>
      </c>
      <c r="BS109" s="26" t="str">
        <f t="shared" si="180" ref="BS109:ED109">IF(AND(BS112="",BS121=""),"",SUM(BS112,BS121))</f>
        <v/>
      </c>
      <c r="BT109" s="26" t="str">
        <f t="shared" si="180"/>
        <v/>
      </c>
      <c r="BU109" s="26" t="str">
        <f t="shared" si="180"/>
        <v/>
      </c>
      <c r="BV109" s="26" t="str">
        <f t="shared" si="180"/>
        <v/>
      </c>
      <c r="BW109" s="26" t="str">
        <f t="shared" si="180"/>
        <v/>
      </c>
      <c r="BX109" s="26" t="str">
        <f t="shared" si="180"/>
        <v/>
      </c>
      <c r="BY109" s="26" t="str">
        <f t="shared" si="180"/>
        <v/>
      </c>
      <c r="BZ109" s="26" t="str">
        <f t="shared" si="180"/>
        <v/>
      </c>
      <c r="CA109" s="26" t="str">
        <f t="shared" si="180"/>
        <v/>
      </c>
      <c r="CB109" s="26" t="str">
        <f t="shared" si="180"/>
        <v/>
      </c>
      <c r="CC109" s="26" t="str">
        <f t="shared" si="180"/>
        <v/>
      </c>
      <c r="CD109" s="26" t="str">
        <f t="shared" si="180"/>
        <v/>
      </c>
      <c r="CE109" s="26" t="str">
        <f t="shared" si="180"/>
        <v/>
      </c>
      <c r="CF109" s="26" t="str">
        <f t="shared" si="180"/>
        <v/>
      </c>
      <c r="CG109" s="26" t="str">
        <f t="shared" si="180"/>
        <v/>
      </c>
      <c r="CH109" s="26" t="str">
        <f t="shared" si="180"/>
        <v/>
      </c>
      <c r="CI109" s="26" t="str">
        <f t="shared" si="180"/>
        <v/>
      </c>
      <c r="CJ109" s="26" t="str">
        <f t="shared" si="180"/>
        <v/>
      </c>
      <c r="CK109" s="26" t="str">
        <f t="shared" si="180"/>
        <v/>
      </c>
      <c r="CL109" s="26" t="str">
        <f t="shared" si="180"/>
        <v/>
      </c>
      <c r="CM109" s="26" t="str">
        <f t="shared" si="180"/>
        <v/>
      </c>
      <c r="CN109" s="26" t="str">
        <f t="shared" si="180"/>
        <v/>
      </c>
      <c r="CO109" s="26" t="str">
        <f t="shared" si="180"/>
        <v/>
      </c>
      <c r="CP109" s="26" t="str">
        <f t="shared" si="180"/>
        <v/>
      </c>
      <c r="CQ109" s="26" t="str">
        <f t="shared" si="180"/>
        <v/>
      </c>
      <c r="CR109" s="26" t="str">
        <f t="shared" si="180"/>
        <v/>
      </c>
      <c r="CS109" s="26" t="str">
        <f t="shared" si="180"/>
        <v/>
      </c>
      <c r="CT109" s="26" t="str">
        <f t="shared" si="180"/>
        <v/>
      </c>
      <c r="CU109" s="26" t="str">
        <f t="shared" si="180"/>
        <v/>
      </c>
      <c r="CV109" s="26" t="str">
        <f t="shared" si="180"/>
        <v/>
      </c>
      <c r="CW109" s="26" t="str">
        <f t="shared" si="180"/>
        <v/>
      </c>
      <c r="CX109" s="26" t="str">
        <f t="shared" si="180"/>
        <v/>
      </c>
      <c r="CY109" s="26" t="str">
        <f t="shared" si="180"/>
        <v/>
      </c>
      <c r="CZ109" s="26" t="str">
        <f t="shared" si="180"/>
        <v/>
      </c>
      <c r="DA109" s="26" t="str">
        <f t="shared" si="180"/>
        <v/>
      </c>
      <c r="DB109" s="26" t="str">
        <f t="shared" si="180"/>
        <v/>
      </c>
      <c r="DC109" s="26" t="str">
        <f t="shared" si="180"/>
        <v/>
      </c>
      <c r="DD109" s="26" t="str">
        <f t="shared" si="180"/>
        <v/>
      </c>
      <c r="DE109" s="26" t="str">
        <f t="shared" si="180"/>
        <v/>
      </c>
      <c r="DF109" s="26" t="str">
        <f t="shared" si="180"/>
        <v/>
      </c>
      <c r="DG109" s="26" t="str">
        <f t="shared" si="180"/>
        <v/>
      </c>
      <c r="DH109" s="26" t="str">
        <f t="shared" si="180"/>
        <v/>
      </c>
      <c r="DI109" s="26" t="str">
        <f t="shared" si="180"/>
        <v/>
      </c>
      <c r="DJ109" s="26" t="str">
        <f t="shared" si="180"/>
        <v/>
      </c>
      <c r="DK109" s="26" t="str">
        <f t="shared" si="180"/>
        <v/>
      </c>
      <c r="DL109" s="26" t="str">
        <f t="shared" si="180"/>
        <v/>
      </c>
      <c r="DM109" s="26" t="str">
        <f t="shared" si="180"/>
        <v/>
      </c>
      <c r="DN109" s="26" t="str">
        <f t="shared" si="180"/>
        <v/>
      </c>
      <c r="DO109" s="26" t="str">
        <f t="shared" si="180"/>
        <v/>
      </c>
      <c r="DP109" s="26" t="str">
        <f t="shared" si="180"/>
        <v/>
      </c>
      <c r="DQ109" s="26" t="str">
        <f t="shared" si="180"/>
        <v/>
      </c>
      <c r="DR109" s="26" t="str">
        <f t="shared" si="180"/>
        <v/>
      </c>
      <c r="DS109" s="26" t="str">
        <f t="shared" si="180"/>
        <v/>
      </c>
      <c r="DT109" s="26" t="str">
        <f t="shared" si="180"/>
        <v/>
      </c>
      <c r="DU109" s="26" t="str">
        <f t="shared" si="180"/>
        <v/>
      </c>
      <c r="DV109" s="26" t="str">
        <f t="shared" si="180"/>
        <v/>
      </c>
      <c r="DW109" s="26" t="str">
        <f t="shared" si="180"/>
        <v/>
      </c>
      <c r="DX109" s="26" t="str">
        <f t="shared" si="180"/>
        <v/>
      </c>
      <c r="DY109" s="26" t="str">
        <f t="shared" si="180"/>
        <v/>
      </c>
      <c r="DZ109" s="26" t="str">
        <f t="shared" si="180"/>
        <v/>
      </c>
      <c r="EA109" s="26" t="str">
        <f t="shared" si="180"/>
        <v/>
      </c>
      <c r="EB109" s="26" t="str">
        <f t="shared" si="180"/>
        <v/>
      </c>
      <c r="EC109" s="26" t="str">
        <f t="shared" si="180"/>
        <v/>
      </c>
      <c r="ED109" s="26" t="str">
        <f t="shared" si="180"/>
        <v/>
      </c>
      <c r="EE109" s="26" t="str">
        <f t="shared" si="181" ref="EE109:FI109">IF(AND(EE112="",EE121=""),"",SUM(EE112,EE121))</f>
        <v/>
      </c>
      <c r="EF109" s="26" t="str">
        <f t="shared" si="181"/>
        <v/>
      </c>
      <c r="EG109" s="26" t="str">
        <f t="shared" si="181"/>
        <v/>
      </c>
      <c r="EH109" s="26" t="str">
        <f t="shared" si="181"/>
        <v/>
      </c>
      <c r="EI109" s="26" t="str">
        <f t="shared" si="181"/>
        <v/>
      </c>
      <c r="EJ109" s="26" t="str">
        <f t="shared" si="181"/>
        <v/>
      </c>
      <c r="EK109" s="26" t="str">
        <f t="shared" si="181"/>
        <v/>
      </c>
      <c r="EL109" s="26" t="str">
        <f t="shared" si="181"/>
        <v/>
      </c>
      <c r="EM109" s="26" t="str">
        <f t="shared" si="181"/>
        <v/>
      </c>
      <c r="EN109" s="26" t="str">
        <f t="shared" si="181"/>
        <v/>
      </c>
      <c r="EO109" s="26" t="str">
        <f t="shared" si="181"/>
        <v/>
      </c>
      <c r="EP109" s="26" t="str">
        <f t="shared" si="181"/>
        <v/>
      </c>
      <c r="EQ109" s="26" t="str">
        <f t="shared" si="181"/>
        <v/>
      </c>
      <c r="ER109" s="26" t="str">
        <f t="shared" si="181"/>
        <v/>
      </c>
      <c r="ES109" s="26" t="str">
        <f t="shared" si="181"/>
        <v/>
      </c>
      <c r="ET109" s="26" t="str">
        <f t="shared" si="181"/>
        <v/>
      </c>
      <c r="EU109" s="26" t="str">
        <f t="shared" si="181"/>
        <v/>
      </c>
      <c r="EV109" s="26" t="str">
        <f t="shared" si="181"/>
        <v/>
      </c>
      <c r="EW109" s="26" t="str">
        <f t="shared" si="181"/>
        <v/>
      </c>
      <c r="EX109" s="26" t="str">
        <f t="shared" si="181"/>
        <v/>
      </c>
      <c r="EY109" s="26" t="str">
        <f t="shared" si="181"/>
        <v/>
      </c>
      <c r="EZ109" s="26" t="str">
        <f t="shared" si="181"/>
        <v/>
      </c>
      <c r="FA109" s="26" t="str">
        <f t="shared" si="181"/>
        <v/>
      </c>
      <c r="FB109" s="26" t="str">
        <f t="shared" si="181"/>
        <v/>
      </c>
      <c r="FC109" s="26" t="str">
        <f t="shared" si="181"/>
        <v/>
      </c>
      <c r="FD109" s="26" t="str">
        <f t="shared" si="181"/>
        <v/>
      </c>
      <c r="FE109" s="26" t="str">
        <f t="shared" si="181"/>
        <v/>
      </c>
      <c r="FF109" s="26" t="str">
        <f t="shared" si="181"/>
        <v/>
      </c>
      <c r="FG109" s="26" t="str">
        <f t="shared" si="181"/>
        <v/>
      </c>
      <c r="FH109" s="26" t="str">
        <f t="shared" si="181"/>
        <v/>
      </c>
      <c r="FI109" s="26" t="str">
        <f t="shared" si="181"/>
        <v/>
      </c>
    </row>
    <row r="110" spans="1:165" s="8" customFormat="1" ht="15" customHeight="1">
      <c r="A110" s="8" t="str">
        <f t="shared" si="135"/>
        <v>BSTVB_BP6_XDC</v>
      </c>
      <c r="B110" s="12" t="s">
        <v>259</v>
      </c>
      <c r="C110" s="13" t="s">
        <v>260</v>
      </c>
      <c r="D110" s="13" t="s">
        <v>261</v>
      </c>
      <c r="E110" s="14" t="str">
        <f>"BSTVB_BP6_"&amp;C3</f>
        <v>BSTVB_BP6_XDC</v>
      </c>
      <c r="F110" s="26">
        <v>-0.218869080272176</v>
      </c>
      <c r="G110" s="26">
        <v>-0.218869080272176</v>
      </c>
      <c r="H110" s="26">
        <v>-0.218869080272176</v>
      </c>
      <c r="I110" s="26">
        <v>-0.218869080272176</v>
      </c>
      <c r="J110" s="26">
        <v>-0.87547632108870999</v>
      </c>
      <c r="K110" s="26">
        <v>-0.25509248328730799</v>
      </c>
      <c r="L110" s="26">
        <v>-0.25509248328730799</v>
      </c>
      <c r="M110" s="26">
        <v>-0.25509248328730799</v>
      </c>
      <c r="N110" s="26">
        <v>-0.25509248328730799</v>
      </c>
      <c r="O110" s="26">
        <v>-1.02036993314923</v>
      </c>
      <c r="P110" s="26">
        <v>-0.80930005358512502</v>
      </c>
      <c r="Q110" s="26">
        <v>-0.80930005358512502</v>
      </c>
      <c r="R110" s="26">
        <v>-0.80930005358512502</v>
      </c>
      <c r="S110" s="26">
        <v>-0.80930005358512502</v>
      </c>
      <c r="T110" s="26">
        <v>-3.2372002143405099</v>
      </c>
      <c r="U110" s="26">
        <v>-0.42290927213150398</v>
      </c>
      <c r="V110" s="26">
        <v>-0.42290927213150398</v>
      </c>
      <c r="W110" s="26">
        <v>-0.42290927213150398</v>
      </c>
      <c r="X110" s="26">
        <v>-0.42290927213150398</v>
      </c>
      <c r="Y110" s="26">
        <v>-1.6916370885259999</v>
      </c>
      <c r="Z110" s="26">
        <v>-0.045884790718929903</v>
      </c>
      <c r="AA110" s="26">
        <v>-0.045884790718929903</v>
      </c>
      <c r="AB110" s="26">
        <v>-0.045884790718929903</v>
      </c>
      <c r="AC110" s="26">
        <v>-0.045884790718929903</v>
      </c>
      <c r="AD110" s="26">
        <v>-0.18353916287569999</v>
      </c>
      <c r="AE110" s="26">
        <v>-0.244669590478517</v>
      </c>
      <c r="AF110" s="26">
        <v>-0.244669590478517</v>
      </c>
      <c r="AG110" s="26">
        <v>-0.244669590478517</v>
      </c>
      <c r="AH110" s="26">
        <v>-0.244669590478517</v>
      </c>
      <c r="AI110" s="26">
        <v>-0.97867836191406898</v>
      </c>
      <c r="AJ110" s="26">
        <v>-0.67375194110964698</v>
      </c>
      <c r="AK110" s="26">
        <v>-0.67375194110964698</v>
      </c>
      <c r="AL110" s="26">
        <v>-0.67375194110964698</v>
      </c>
      <c r="AM110" s="26">
        <v>-0.67375194110964698</v>
      </c>
      <c r="AN110" s="26">
        <v>-2.6950077644385901</v>
      </c>
      <c r="AO110" s="26" t="str">
        <f>IF(AND(AO111="",AO112=""),"",SUM(AO111)-SUM(AO112))</f>
        <v/>
      </c>
      <c r="AP110" s="26" t="str">
        <f>IF(AND(AP111="",AP112=""),"",SUM(AP111)-SUM(AP112))</f>
        <v/>
      </c>
      <c r="AQ110" s="26" t="str">
        <f>IF(AND(AQ111="",AQ112=""),"",SUM(AQ111)-SUM(AQ112))</f>
        <v/>
      </c>
      <c r="AR110" s="26" t="str">
        <f>IF(AND(AR111="",AR112=""),"",SUM(AR111)-SUM(AR112))</f>
        <v/>
      </c>
      <c r="AS110" s="26" t="str">
        <f>IF(AND(AS111="",AS112=""),"",SUM(AS111)-SUM(AS112))</f>
        <v/>
      </c>
      <c r="AT110" s="26" t="str">
        <f>IF(AND(AT111="",AT112=""),"",SUM(AT111)-SUM(AT112))</f>
        <v/>
      </c>
      <c r="AU110" s="26" t="str">
        <f>IF(AND(AU111="",AU112=""),"",SUM(AU111)-SUM(AU112))</f>
        <v/>
      </c>
      <c r="AV110" s="26" t="str">
        <f>IF(AND(AV111="",AV112=""),"",SUM(AV111)-SUM(AV112))</f>
        <v/>
      </c>
      <c r="AW110" s="26" t="str">
        <f>IF(AND(AW111="",AW112=""),"",SUM(AW111)-SUM(AW112))</f>
        <v/>
      </c>
      <c r="AX110" s="26" t="str">
        <f>IF(AND(AX111="",AX112=""),"",SUM(AX111)-SUM(AX112))</f>
        <v/>
      </c>
      <c r="AY110" s="26" t="str">
        <f>IF(AND(AY111="",AY112=""),"",SUM(AY111)-SUM(AY112))</f>
        <v/>
      </c>
      <c r="AZ110" s="26" t="str">
        <f>IF(AND(AZ111="",AZ112=""),"",SUM(AZ111)-SUM(AZ112))</f>
        <v/>
      </c>
      <c r="BA110" s="26" t="str">
        <f>IF(AND(BA111="",BA112=""),"",SUM(BA111)-SUM(BA112))</f>
        <v/>
      </c>
      <c r="BB110" s="26" t="str">
        <f>IF(AND(BB111="",BB112=""),"",SUM(BB111)-SUM(BB112))</f>
        <v/>
      </c>
      <c r="BC110" s="26" t="str">
        <f>IF(AND(BC111="",BC112=""),"",SUM(BC111)-SUM(BC112))</f>
        <v/>
      </c>
      <c r="BD110" s="26" t="str">
        <f>IF(AND(BD111="",BD112=""),"",SUM(BD111)-SUM(BD112))</f>
        <v/>
      </c>
      <c r="BE110" s="26" t="str">
        <f>IF(AND(BE111="",BE112=""),"",SUM(BE111)-SUM(BE112))</f>
        <v/>
      </c>
      <c r="BF110" s="26" t="str">
        <f>IF(AND(BF111="",BF112=""),"",SUM(BF111)-SUM(BF112))</f>
        <v/>
      </c>
      <c r="BG110" s="26" t="str">
        <f>IF(AND(BG111="",BG112=""),"",SUM(BG111)-SUM(BG112))</f>
        <v/>
      </c>
      <c r="BH110" s="26" t="str">
        <f>IF(AND(BH111="",BH112=""),"",SUM(BH111)-SUM(BH112))</f>
        <v/>
      </c>
      <c r="BI110" s="26" t="str">
        <f>IF(AND(BI111="",BI112=""),"",SUM(BI111)-SUM(BI112))</f>
        <v/>
      </c>
      <c r="BJ110" s="26" t="str">
        <f>IF(AND(BJ111="",BJ112=""),"",SUM(BJ111)-SUM(BJ112))</f>
        <v/>
      </c>
      <c r="BK110" s="26" t="str">
        <f>IF(AND(BK111="",BK112=""),"",SUM(BK111)-SUM(BK112))</f>
        <v/>
      </c>
      <c r="BL110" s="26" t="str">
        <f>IF(AND(BL111="",BL112=""),"",SUM(BL111)-SUM(BL112))</f>
        <v/>
      </c>
      <c r="BM110" s="26" t="str">
        <f>IF(AND(BM111="",BM112=""),"",SUM(BM111)-SUM(BM112))</f>
        <v/>
      </c>
      <c r="BN110" s="26" t="str">
        <f>IF(AND(BN111="",BN112=""),"",SUM(BN111)-SUM(BN112))</f>
        <v/>
      </c>
      <c r="BO110" s="26" t="str">
        <f>IF(AND(BO111="",BO112=""),"",SUM(BO111)-SUM(BO112))</f>
        <v/>
      </c>
      <c r="BP110" s="26" t="str">
        <f>IF(AND(BP111="",BP112=""),"",SUM(BP111)-SUM(BP112))</f>
        <v/>
      </c>
      <c r="BQ110" s="26" t="str">
        <f>IF(AND(BQ111="",BQ112=""),"",SUM(BQ111)-SUM(BQ112))</f>
        <v/>
      </c>
      <c r="BR110" s="26" t="str">
        <f>IF(AND(BR111="",BR112=""),"",SUM(BR111)-SUM(BR112))</f>
        <v/>
      </c>
      <c r="BS110" s="26" t="str">
        <f t="shared" si="182" ref="BS110:ED110">IF(AND(BS111="",BS112=""),"",SUM(BS111)-SUM(BS112))</f>
        <v/>
      </c>
      <c r="BT110" s="26" t="str">
        <f t="shared" si="182"/>
        <v/>
      </c>
      <c r="BU110" s="26" t="str">
        <f t="shared" si="182"/>
        <v/>
      </c>
      <c r="BV110" s="26" t="str">
        <f t="shared" si="182"/>
        <v/>
      </c>
      <c r="BW110" s="26" t="str">
        <f t="shared" si="182"/>
        <v/>
      </c>
      <c r="BX110" s="26" t="str">
        <f t="shared" si="182"/>
        <v/>
      </c>
      <c r="BY110" s="26" t="str">
        <f t="shared" si="182"/>
        <v/>
      </c>
      <c r="BZ110" s="26" t="str">
        <f t="shared" si="182"/>
        <v/>
      </c>
      <c r="CA110" s="26" t="str">
        <f t="shared" si="182"/>
        <v/>
      </c>
      <c r="CB110" s="26" t="str">
        <f t="shared" si="182"/>
        <v/>
      </c>
      <c r="CC110" s="26" t="str">
        <f t="shared" si="182"/>
        <v/>
      </c>
      <c r="CD110" s="26" t="str">
        <f t="shared" si="182"/>
        <v/>
      </c>
      <c r="CE110" s="26" t="str">
        <f t="shared" si="182"/>
        <v/>
      </c>
      <c r="CF110" s="26" t="str">
        <f t="shared" si="182"/>
        <v/>
      </c>
      <c r="CG110" s="26" t="str">
        <f t="shared" si="182"/>
        <v/>
      </c>
      <c r="CH110" s="26" t="str">
        <f t="shared" si="182"/>
        <v/>
      </c>
      <c r="CI110" s="26" t="str">
        <f t="shared" si="182"/>
        <v/>
      </c>
      <c r="CJ110" s="26" t="str">
        <f t="shared" si="182"/>
        <v/>
      </c>
      <c r="CK110" s="26" t="str">
        <f t="shared" si="182"/>
        <v/>
      </c>
      <c r="CL110" s="26" t="str">
        <f t="shared" si="182"/>
        <v/>
      </c>
      <c r="CM110" s="26" t="str">
        <f t="shared" si="182"/>
        <v/>
      </c>
      <c r="CN110" s="26" t="str">
        <f t="shared" si="182"/>
        <v/>
      </c>
      <c r="CO110" s="26" t="str">
        <f t="shared" si="182"/>
        <v/>
      </c>
      <c r="CP110" s="26" t="str">
        <f t="shared" si="182"/>
        <v/>
      </c>
      <c r="CQ110" s="26" t="str">
        <f t="shared" si="182"/>
        <v/>
      </c>
      <c r="CR110" s="26" t="str">
        <f t="shared" si="182"/>
        <v/>
      </c>
      <c r="CS110" s="26" t="str">
        <f t="shared" si="182"/>
        <v/>
      </c>
      <c r="CT110" s="26" t="str">
        <f t="shared" si="182"/>
        <v/>
      </c>
      <c r="CU110" s="26" t="str">
        <f t="shared" si="182"/>
        <v/>
      </c>
      <c r="CV110" s="26" t="str">
        <f t="shared" si="182"/>
        <v/>
      </c>
      <c r="CW110" s="26" t="str">
        <f t="shared" si="182"/>
        <v/>
      </c>
      <c r="CX110" s="26" t="str">
        <f t="shared" si="182"/>
        <v/>
      </c>
      <c r="CY110" s="26" t="str">
        <f t="shared" si="182"/>
        <v/>
      </c>
      <c r="CZ110" s="26" t="str">
        <f t="shared" si="182"/>
        <v/>
      </c>
      <c r="DA110" s="26" t="str">
        <f t="shared" si="182"/>
        <v/>
      </c>
      <c r="DB110" s="26" t="str">
        <f t="shared" si="182"/>
        <v/>
      </c>
      <c r="DC110" s="26" t="str">
        <f t="shared" si="182"/>
        <v/>
      </c>
      <c r="DD110" s="26" t="str">
        <f t="shared" si="182"/>
        <v/>
      </c>
      <c r="DE110" s="26" t="str">
        <f t="shared" si="182"/>
        <v/>
      </c>
      <c r="DF110" s="26" t="str">
        <f t="shared" si="182"/>
        <v/>
      </c>
      <c r="DG110" s="26" t="str">
        <f t="shared" si="182"/>
        <v/>
      </c>
      <c r="DH110" s="26" t="str">
        <f t="shared" si="182"/>
        <v/>
      </c>
      <c r="DI110" s="26" t="str">
        <f t="shared" si="182"/>
        <v/>
      </c>
      <c r="DJ110" s="26" t="str">
        <f t="shared" si="182"/>
        <v/>
      </c>
      <c r="DK110" s="26" t="str">
        <f t="shared" si="182"/>
        <v/>
      </c>
      <c r="DL110" s="26" t="str">
        <f t="shared" si="182"/>
        <v/>
      </c>
      <c r="DM110" s="26" t="str">
        <f t="shared" si="182"/>
        <v/>
      </c>
      <c r="DN110" s="26" t="str">
        <f t="shared" si="182"/>
        <v/>
      </c>
      <c r="DO110" s="26" t="str">
        <f t="shared" si="182"/>
        <v/>
      </c>
      <c r="DP110" s="26" t="str">
        <f t="shared" si="182"/>
        <v/>
      </c>
      <c r="DQ110" s="26" t="str">
        <f t="shared" si="182"/>
        <v/>
      </c>
      <c r="DR110" s="26" t="str">
        <f t="shared" si="182"/>
        <v/>
      </c>
      <c r="DS110" s="26" t="str">
        <f t="shared" si="182"/>
        <v/>
      </c>
      <c r="DT110" s="26" t="str">
        <f t="shared" si="182"/>
        <v/>
      </c>
      <c r="DU110" s="26" t="str">
        <f t="shared" si="182"/>
        <v/>
      </c>
      <c r="DV110" s="26" t="str">
        <f t="shared" si="182"/>
        <v/>
      </c>
      <c r="DW110" s="26" t="str">
        <f t="shared" si="182"/>
        <v/>
      </c>
      <c r="DX110" s="26" t="str">
        <f t="shared" si="182"/>
        <v/>
      </c>
      <c r="DY110" s="26" t="str">
        <f t="shared" si="182"/>
        <v/>
      </c>
      <c r="DZ110" s="26" t="str">
        <f t="shared" si="182"/>
        <v/>
      </c>
      <c r="EA110" s="26" t="str">
        <f t="shared" si="182"/>
        <v/>
      </c>
      <c r="EB110" s="26" t="str">
        <f t="shared" si="182"/>
        <v/>
      </c>
      <c r="EC110" s="26" t="str">
        <f t="shared" si="182"/>
        <v/>
      </c>
      <c r="ED110" s="26" t="str">
        <f t="shared" si="182"/>
        <v/>
      </c>
      <c r="EE110" s="26" t="str">
        <f t="shared" si="183" ref="EE110:FI110">IF(AND(EE111="",EE112=""),"",SUM(EE111)-SUM(EE112))</f>
        <v/>
      </c>
      <c r="EF110" s="26" t="str">
        <f t="shared" si="183"/>
        <v/>
      </c>
      <c r="EG110" s="26" t="str">
        <f t="shared" si="183"/>
        <v/>
      </c>
      <c r="EH110" s="26" t="str">
        <f t="shared" si="183"/>
        <v/>
      </c>
      <c r="EI110" s="26" t="str">
        <f t="shared" si="183"/>
        <v/>
      </c>
      <c r="EJ110" s="26" t="str">
        <f t="shared" si="183"/>
        <v/>
      </c>
      <c r="EK110" s="26" t="str">
        <f t="shared" si="183"/>
        <v/>
      </c>
      <c r="EL110" s="26" t="str">
        <f t="shared" si="183"/>
        <v/>
      </c>
      <c r="EM110" s="26" t="str">
        <f t="shared" si="183"/>
        <v/>
      </c>
      <c r="EN110" s="26" t="str">
        <f t="shared" si="183"/>
        <v/>
      </c>
      <c r="EO110" s="26" t="str">
        <f t="shared" si="183"/>
        <v/>
      </c>
      <c r="EP110" s="26" t="str">
        <f t="shared" si="183"/>
        <v/>
      </c>
      <c r="EQ110" s="26" t="str">
        <f t="shared" si="183"/>
        <v/>
      </c>
      <c r="ER110" s="26" t="str">
        <f t="shared" si="183"/>
        <v/>
      </c>
      <c r="ES110" s="26" t="str">
        <f t="shared" si="183"/>
        <v/>
      </c>
      <c r="ET110" s="26" t="str">
        <f t="shared" si="183"/>
        <v/>
      </c>
      <c r="EU110" s="26" t="str">
        <f t="shared" si="183"/>
        <v/>
      </c>
      <c r="EV110" s="26" t="str">
        <f t="shared" si="183"/>
        <v/>
      </c>
      <c r="EW110" s="26" t="str">
        <f t="shared" si="183"/>
        <v/>
      </c>
      <c r="EX110" s="26" t="str">
        <f t="shared" si="183"/>
        <v/>
      </c>
      <c r="EY110" s="26" t="str">
        <f t="shared" si="183"/>
        <v/>
      </c>
      <c r="EZ110" s="26" t="str">
        <f t="shared" si="183"/>
        <v/>
      </c>
      <c r="FA110" s="26" t="str">
        <f t="shared" si="183"/>
        <v/>
      </c>
      <c r="FB110" s="26" t="str">
        <f t="shared" si="183"/>
        <v/>
      </c>
      <c r="FC110" s="26" t="str">
        <f t="shared" si="183"/>
        <v/>
      </c>
      <c r="FD110" s="26" t="str">
        <f t="shared" si="183"/>
        <v/>
      </c>
      <c r="FE110" s="26" t="str">
        <f t="shared" si="183"/>
        <v/>
      </c>
      <c r="FF110" s="26" t="str">
        <f t="shared" si="183"/>
        <v/>
      </c>
      <c r="FG110" s="26" t="str">
        <f t="shared" si="183"/>
        <v/>
      </c>
      <c r="FH110" s="26" t="str">
        <f t="shared" si="183"/>
        <v/>
      </c>
      <c r="FI110" s="26" t="str">
        <f t="shared" si="183"/>
        <v/>
      </c>
    </row>
    <row r="111" spans="1:165" s="8" customFormat="1" ht="15" customHeight="1">
      <c r="A111" s="8" t="str">
        <f t="shared" si="135"/>
        <v>BXSTVB_BP6_XDC</v>
      </c>
      <c r="B111" s="12" t="s">
        <v>262</v>
      </c>
      <c r="C111" s="13" t="s">
        <v>263</v>
      </c>
      <c r="D111" s="13" t="s">
        <v>264</v>
      </c>
      <c r="E111" s="14" t="str">
        <f>"BXSTVB_BP6_"&amp;C3</f>
        <v>BXSTVB_BP6_XDC</v>
      </c>
      <c r="F111" s="26">
        <v>0.59546964662388102</v>
      </c>
      <c r="G111" s="26">
        <v>0.59546964662388102</v>
      </c>
      <c r="H111" s="26">
        <v>0.59546964662388102</v>
      </c>
      <c r="I111" s="26">
        <v>0.59546964662388102</v>
      </c>
      <c r="J111" s="26">
        <v>2.3818785864955201</v>
      </c>
      <c r="K111" s="26">
        <v>0.64965533325010205</v>
      </c>
      <c r="L111" s="26">
        <v>0.64965533325010205</v>
      </c>
      <c r="M111" s="26">
        <v>0.64965533325010205</v>
      </c>
      <c r="N111" s="26">
        <v>0.64965533325010205</v>
      </c>
      <c r="O111" s="26">
        <v>2.59862133300041</v>
      </c>
      <c r="P111" s="26">
        <v>0.49754728197131498</v>
      </c>
      <c r="Q111" s="26">
        <v>0.49754728197131498</v>
      </c>
      <c r="R111" s="26">
        <v>0.49754728197131498</v>
      </c>
      <c r="S111" s="26">
        <v>0.49754728197131498</v>
      </c>
      <c r="T111" s="26">
        <v>1.9901891278852599</v>
      </c>
      <c r="U111" s="26">
        <v>0.85647975219959604</v>
      </c>
      <c r="V111" s="26">
        <v>0.85647975219959604</v>
      </c>
      <c r="W111" s="26">
        <v>0.85647975219959604</v>
      </c>
      <c r="X111" s="26">
        <v>0.85647975219959604</v>
      </c>
      <c r="Y111" s="26">
        <v>3.4259190087983802</v>
      </c>
      <c r="Z111" s="26">
        <v>1.1001940340308201</v>
      </c>
      <c r="AA111" s="26">
        <v>1.1001940340308201</v>
      </c>
      <c r="AB111" s="26">
        <v>1.1001940340308201</v>
      </c>
      <c r="AC111" s="26">
        <v>1.1001940340308201</v>
      </c>
      <c r="AD111" s="26">
        <v>4.40077613612329</v>
      </c>
      <c r="AE111" s="26">
        <v>0.81807368940057801</v>
      </c>
      <c r="AF111" s="26">
        <v>0.81807368940057801</v>
      </c>
      <c r="AG111" s="26">
        <v>0.81807368940057801</v>
      </c>
      <c r="AH111" s="26">
        <v>0.81807368940057801</v>
      </c>
      <c r="AI111" s="26">
        <v>3.2722947576023098</v>
      </c>
      <c r="AJ111" s="26">
        <v>0.924915825210332</v>
      </c>
      <c r="AK111" s="26">
        <v>0.924915825210332</v>
      </c>
      <c r="AL111" s="26">
        <v>0.924915825210332</v>
      </c>
      <c r="AM111" s="26">
        <v>0.924915825210332</v>
      </c>
      <c r="AN111" s="26">
        <v>3.6996633008413302</v>
      </c>
      <c r="AO111" s="26" t="str">
        <f>IF(AND(AO114="",AO117=""),"",SUM(AO114,AO117))</f>
        <v/>
      </c>
      <c r="AP111" s="26" t="str">
        <f>IF(AND(AP114="",AP117=""),"",SUM(AP114,AP117))</f>
        <v/>
      </c>
      <c r="AQ111" s="26" t="str">
        <f>IF(AND(AQ114="",AQ117=""),"",SUM(AQ114,AQ117))</f>
        <v/>
      </c>
      <c r="AR111" s="26" t="str">
        <f>IF(AND(AR114="",AR117=""),"",SUM(AR114,AR117))</f>
        <v/>
      </c>
      <c r="AS111" s="26" t="str">
        <f>IF(AND(AS114="",AS117=""),"",SUM(AS114,AS117))</f>
        <v/>
      </c>
      <c r="AT111" s="26" t="str">
        <f>IF(AND(AT114="",AT117=""),"",SUM(AT114,AT117))</f>
        <v/>
      </c>
      <c r="AU111" s="26" t="str">
        <f>IF(AND(AU114="",AU117=""),"",SUM(AU114,AU117))</f>
        <v/>
      </c>
      <c r="AV111" s="26" t="str">
        <f>IF(AND(AV114="",AV117=""),"",SUM(AV114,AV117))</f>
        <v/>
      </c>
      <c r="AW111" s="26" t="str">
        <f>IF(AND(AW114="",AW117=""),"",SUM(AW114,AW117))</f>
        <v/>
      </c>
      <c r="AX111" s="26" t="str">
        <f>IF(AND(AX114="",AX117=""),"",SUM(AX114,AX117))</f>
        <v/>
      </c>
      <c r="AY111" s="26" t="str">
        <f>IF(AND(AY114="",AY117=""),"",SUM(AY114,AY117))</f>
        <v/>
      </c>
      <c r="AZ111" s="26" t="str">
        <f>IF(AND(AZ114="",AZ117=""),"",SUM(AZ114,AZ117))</f>
        <v/>
      </c>
      <c r="BA111" s="26" t="str">
        <f>IF(AND(BA114="",BA117=""),"",SUM(BA114,BA117))</f>
        <v/>
      </c>
      <c r="BB111" s="26" t="str">
        <f>IF(AND(BB114="",BB117=""),"",SUM(BB114,BB117))</f>
        <v/>
      </c>
      <c r="BC111" s="26" t="str">
        <f>IF(AND(BC114="",BC117=""),"",SUM(BC114,BC117))</f>
        <v/>
      </c>
      <c r="BD111" s="26" t="str">
        <f>IF(AND(BD114="",BD117=""),"",SUM(BD114,BD117))</f>
        <v/>
      </c>
      <c r="BE111" s="26" t="str">
        <f>IF(AND(BE114="",BE117=""),"",SUM(BE114,BE117))</f>
        <v/>
      </c>
      <c r="BF111" s="26" t="str">
        <f>IF(AND(BF114="",BF117=""),"",SUM(BF114,BF117))</f>
        <v/>
      </c>
      <c r="BG111" s="26" t="str">
        <f>IF(AND(BG114="",BG117=""),"",SUM(BG114,BG117))</f>
        <v/>
      </c>
      <c r="BH111" s="26" t="str">
        <f>IF(AND(BH114="",BH117=""),"",SUM(BH114,BH117))</f>
        <v/>
      </c>
      <c r="BI111" s="26" t="str">
        <f>IF(AND(BI114="",BI117=""),"",SUM(BI114,BI117))</f>
        <v/>
      </c>
      <c r="BJ111" s="26" t="str">
        <f>IF(AND(BJ114="",BJ117=""),"",SUM(BJ114,BJ117))</f>
        <v/>
      </c>
      <c r="BK111" s="26" t="str">
        <f>IF(AND(BK114="",BK117=""),"",SUM(BK114,BK117))</f>
        <v/>
      </c>
      <c r="BL111" s="26" t="str">
        <f>IF(AND(BL114="",BL117=""),"",SUM(BL114,BL117))</f>
        <v/>
      </c>
      <c r="BM111" s="26" t="str">
        <f>IF(AND(BM114="",BM117=""),"",SUM(BM114,BM117))</f>
        <v/>
      </c>
      <c r="BN111" s="26" t="str">
        <f>IF(AND(BN114="",BN117=""),"",SUM(BN114,BN117))</f>
        <v/>
      </c>
      <c r="BO111" s="26" t="str">
        <f>IF(AND(BO114="",BO117=""),"",SUM(BO114,BO117))</f>
        <v/>
      </c>
      <c r="BP111" s="26" t="str">
        <f>IF(AND(BP114="",BP117=""),"",SUM(BP114,BP117))</f>
        <v/>
      </c>
      <c r="BQ111" s="26" t="str">
        <f>IF(AND(BQ114="",BQ117=""),"",SUM(BQ114,BQ117))</f>
        <v/>
      </c>
      <c r="BR111" s="26" t="str">
        <f>IF(AND(BR114="",BR117=""),"",SUM(BR114,BR117))</f>
        <v/>
      </c>
      <c r="BS111" s="26" t="str">
        <f t="shared" si="184" ref="BS111:ED111">IF(AND(BS114="",BS117=""),"",SUM(BS114,BS117))</f>
        <v/>
      </c>
      <c r="BT111" s="26" t="str">
        <f t="shared" si="184"/>
        <v/>
      </c>
      <c r="BU111" s="26" t="str">
        <f t="shared" si="184"/>
        <v/>
      </c>
      <c r="BV111" s="26" t="str">
        <f t="shared" si="184"/>
        <v/>
      </c>
      <c r="BW111" s="26" t="str">
        <f t="shared" si="184"/>
        <v/>
      </c>
      <c r="BX111" s="26" t="str">
        <f t="shared" si="184"/>
        <v/>
      </c>
      <c r="BY111" s="26" t="str">
        <f t="shared" si="184"/>
        <v/>
      </c>
      <c r="BZ111" s="26" t="str">
        <f t="shared" si="184"/>
        <v/>
      </c>
      <c r="CA111" s="26" t="str">
        <f t="shared" si="184"/>
        <v/>
      </c>
      <c r="CB111" s="26" t="str">
        <f t="shared" si="184"/>
        <v/>
      </c>
      <c r="CC111" s="26" t="str">
        <f t="shared" si="184"/>
        <v/>
      </c>
      <c r="CD111" s="26" t="str">
        <f t="shared" si="184"/>
        <v/>
      </c>
      <c r="CE111" s="26" t="str">
        <f t="shared" si="184"/>
        <v/>
      </c>
      <c r="CF111" s="26" t="str">
        <f t="shared" si="184"/>
        <v/>
      </c>
      <c r="CG111" s="26" t="str">
        <f t="shared" si="184"/>
        <v/>
      </c>
      <c r="CH111" s="26" t="str">
        <f t="shared" si="184"/>
        <v/>
      </c>
      <c r="CI111" s="26" t="str">
        <f t="shared" si="184"/>
        <v/>
      </c>
      <c r="CJ111" s="26" t="str">
        <f t="shared" si="184"/>
        <v/>
      </c>
      <c r="CK111" s="26" t="str">
        <f t="shared" si="184"/>
        <v/>
      </c>
      <c r="CL111" s="26" t="str">
        <f t="shared" si="184"/>
        <v/>
      </c>
      <c r="CM111" s="26" t="str">
        <f t="shared" si="184"/>
        <v/>
      </c>
      <c r="CN111" s="26" t="str">
        <f t="shared" si="184"/>
        <v/>
      </c>
      <c r="CO111" s="26" t="str">
        <f t="shared" si="184"/>
        <v/>
      </c>
      <c r="CP111" s="26" t="str">
        <f t="shared" si="184"/>
        <v/>
      </c>
      <c r="CQ111" s="26" t="str">
        <f t="shared" si="184"/>
        <v/>
      </c>
      <c r="CR111" s="26" t="str">
        <f t="shared" si="184"/>
        <v/>
      </c>
      <c r="CS111" s="26" t="str">
        <f t="shared" si="184"/>
        <v/>
      </c>
      <c r="CT111" s="26" t="str">
        <f t="shared" si="184"/>
        <v/>
      </c>
      <c r="CU111" s="26" t="str">
        <f t="shared" si="184"/>
        <v/>
      </c>
      <c r="CV111" s="26" t="str">
        <f t="shared" si="184"/>
        <v/>
      </c>
      <c r="CW111" s="26" t="str">
        <f t="shared" si="184"/>
        <v/>
      </c>
      <c r="CX111" s="26" t="str">
        <f t="shared" si="184"/>
        <v/>
      </c>
      <c r="CY111" s="26" t="str">
        <f t="shared" si="184"/>
        <v/>
      </c>
      <c r="CZ111" s="26" t="str">
        <f t="shared" si="184"/>
        <v/>
      </c>
      <c r="DA111" s="26" t="str">
        <f t="shared" si="184"/>
        <v/>
      </c>
      <c r="DB111" s="26" t="str">
        <f t="shared" si="184"/>
        <v/>
      </c>
      <c r="DC111" s="26" t="str">
        <f t="shared" si="184"/>
        <v/>
      </c>
      <c r="DD111" s="26" t="str">
        <f t="shared" si="184"/>
        <v/>
      </c>
      <c r="DE111" s="26" t="str">
        <f t="shared" si="184"/>
        <v/>
      </c>
      <c r="DF111" s="26" t="str">
        <f t="shared" si="184"/>
        <v/>
      </c>
      <c r="DG111" s="26" t="str">
        <f t="shared" si="184"/>
        <v/>
      </c>
      <c r="DH111" s="26" t="str">
        <f t="shared" si="184"/>
        <v/>
      </c>
      <c r="DI111" s="26" t="str">
        <f t="shared" si="184"/>
        <v/>
      </c>
      <c r="DJ111" s="26" t="str">
        <f t="shared" si="184"/>
        <v/>
      </c>
      <c r="DK111" s="26" t="str">
        <f t="shared" si="184"/>
        <v/>
      </c>
      <c r="DL111" s="26" t="str">
        <f t="shared" si="184"/>
        <v/>
      </c>
      <c r="DM111" s="26" t="str">
        <f t="shared" si="184"/>
        <v/>
      </c>
      <c r="DN111" s="26" t="str">
        <f t="shared" si="184"/>
        <v/>
      </c>
      <c r="DO111" s="26" t="str">
        <f t="shared" si="184"/>
        <v/>
      </c>
      <c r="DP111" s="26" t="str">
        <f t="shared" si="184"/>
        <v/>
      </c>
      <c r="DQ111" s="26" t="str">
        <f t="shared" si="184"/>
        <v/>
      </c>
      <c r="DR111" s="26" t="str">
        <f t="shared" si="184"/>
        <v/>
      </c>
      <c r="DS111" s="26" t="str">
        <f t="shared" si="184"/>
        <v/>
      </c>
      <c r="DT111" s="26" t="str">
        <f t="shared" si="184"/>
        <v/>
      </c>
      <c r="DU111" s="26" t="str">
        <f t="shared" si="184"/>
        <v/>
      </c>
      <c r="DV111" s="26" t="str">
        <f t="shared" si="184"/>
        <v/>
      </c>
      <c r="DW111" s="26" t="str">
        <f t="shared" si="184"/>
        <v/>
      </c>
      <c r="DX111" s="26" t="str">
        <f t="shared" si="184"/>
        <v/>
      </c>
      <c r="DY111" s="26" t="str">
        <f t="shared" si="184"/>
        <v/>
      </c>
      <c r="DZ111" s="26" t="str">
        <f t="shared" si="184"/>
        <v/>
      </c>
      <c r="EA111" s="26" t="str">
        <f t="shared" si="184"/>
        <v/>
      </c>
      <c r="EB111" s="26" t="str">
        <f t="shared" si="184"/>
        <v/>
      </c>
      <c r="EC111" s="26" t="str">
        <f t="shared" si="184"/>
        <v/>
      </c>
      <c r="ED111" s="26" t="str">
        <f t="shared" si="184"/>
        <v/>
      </c>
      <c r="EE111" s="26" t="str">
        <f t="shared" si="185" ref="EE111:FI111">IF(AND(EE114="",EE117=""),"",SUM(EE114,EE117))</f>
        <v/>
      </c>
      <c r="EF111" s="26" t="str">
        <f t="shared" si="185"/>
        <v/>
      </c>
      <c r="EG111" s="26" t="str">
        <f t="shared" si="185"/>
        <v/>
      </c>
      <c r="EH111" s="26" t="str">
        <f t="shared" si="185"/>
        <v/>
      </c>
      <c r="EI111" s="26" t="str">
        <f t="shared" si="185"/>
        <v/>
      </c>
      <c r="EJ111" s="26" t="str">
        <f t="shared" si="185"/>
        <v/>
      </c>
      <c r="EK111" s="26" t="str">
        <f t="shared" si="185"/>
        <v/>
      </c>
      <c r="EL111" s="26" t="str">
        <f t="shared" si="185"/>
        <v/>
      </c>
      <c r="EM111" s="26" t="str">
        <f t="shared" si="185"/>
        <v/>
      </c>
      <c r="EN111" s="26" t="str">
        <f t="shared" si="185"/>
        <v/>
      </c>
      <c r="EO111" s="26" t="str">
        <f t="shared" si="185"/>
        <v/>
      </c>
      <c r="EP111" s="26" t="str">
        <f t="shared" si="185"/>
        <v/>
      </c>
      <c r="EQ111" s="26" t="str">
        <f t="shared" si="185"/>
        <v/>
      </c>
      <c r="ER111" s="26" t="str">
        <f t="shared" si="185"/>
        <v/>
      </c>
      <c r="ES111" s="26" t="str">
        <f t="shared" si="185"/>
        <v/>
      </c>
      <c r="ET111" s="26" t="str">
        <f t="shared" si="185"/>
        <v/>
      </c>
      <c r="EU111" s="26" t="str">
        <f t="shared" si="185"/>
        <v/>
      </c>
      <c r="EV111" s="26" t="str">
        <f t="shared" si="185"/>
        <v/>
      </c>
      <c r="EW111" s="26" t="str">
        <f t="shared" si="185"/>
        <v/>
      </c>
      <c r="EX111" s="26" t="str">
        <f t="shared" si="185"/>
        <v/>
      </c>
      <c r="EY111" s="26" t="str">
        <f t="shared" si="185"/>
        <v/>
      </c>
      <c r="EZ111" s="26" t="str">
        <f t="shared" si="185"/>
        <v/>
      </c>
      <c r="FA111" s="26" t="str">
        <f t="shared" si="185"/>
        <v/>
      </c>
      <c r="FB111" s="26" t="str">
        <f t="shared" si="185"/>
        <v/>
      </c>
      <c r="FC111" s="26" t="str">
        <f t="shared" si="185"/>
        <v/>
      </c>
      <c r="FD111" s="26" t="str">
        <f t="shared" si="185"/>
        <v/>
      </c>
      <c r="FE111" s="26" t="str">
        <f t="shared" si="185"/>
        <v/>
      </c>
      <c r="FF111" s="26" t="str">
        <f t="shared" si="185"/>
        <v/>
      </c>
      <c r="FG111" s="26" t="str">
        <f t="shared" si="185"/>
        <v/>
      </c>
      <c r="FH111" s="26" t="str">
        <f t="shared" si="185"/>
        <v/>
      </c>
      <c r="FI111" s="26" t="str">
        <f t="shared" si="185"/>
        <v/>
      </c>
    </row>
    <row r="112" spans="1:165" s="8" customFormat="1" ht="15" customHeight="1">
      <c r="A112" s="8" t="str">
        <f t="shared" si="135"/>
        <v>BMSTVB_BP6_XDC</v>
      </c>
      <c r="B112" s="12" t="s">
        <v>265</v>
      </c>
      <c r="C112" s="13" t="s">
        <v>266</v>
      </c>
      <c r="D112" s="13" t="s">
        <v>267</v>
      </c>
      <c r="E112" s="14" t="str">
        <f>"BMSTVB_BP6_"&amp;C3</f>
        <v>BMSTVB_BP6_XDC</v>
      </c>
      <c r="F112" s="26">
        <v>0.81433872689605702</v>
      </c>
      <c r="G112" s="26">
        <v>0.81433872689605702</v>
      </c>
      <c r="H112" s="26">
        <v>0.81433872689605702</v>
      </c>
      <c r="I112" s="26">
        <v>0.81433872689605702</v>
      </c>
      <c r="J112" s="26">
        <v>3.2573549075842299</v>
      </c>
      <c r="K112" s="26">
        <v>0.90474781653740999</v>
      </c>
      <c r="L112" s="26">
        <v>0.90474781653740999</v>
      </c>
      <c r="M112" s="26">
        <v>0.90474781653740999</v>
      </c>
      <c r="N112" s="26">
        <v>0.90474781653740999</v>
      </c>
      <c r="O112" s="26">
        <v>3.61899126614964</v>
      </c>
      <c r="P112" s="26">
        <v>1.3068473355564401</v>
      </c>
      <c r="Q112" s="26">
        <v>1.3068473355564401</v>
      </c>
      <c r="R112" s="26">
        <v>1.3068473355564401</v>
      </c>
      <c r="S112" s="26">
        <v>1.3068473355564401</v>
      </c>
      <c r="T112" s="26">
        <v>5.22738934222577</v>
      </c>
      <c r="U112" s="26">
        <v>1.2793890243310999</v>
      </c>
      <c r="V112" s="26">
        <v>1.2793890243310999</v>
      </c>
      <c r="W112" s="26">
        <v>1.2793890243310999</v>
      </c>
      <c r="X112" s="26">
        <v>1.2793890243310999</v>
      </c>
      <c r="Y112" s="26">
        <v>5.1175560973243801</v>
      </c>
      <c r="Z112" s="26">
        <v>1.14607882474975</v>
      </c>
      <c r="AA112" s="26">
        <v>1.14607882474975</v>
      </c>
      <c r="AB112" s="26">
        <v>1.14607882474975</v>
      </c>
      <c r="AC112" s="26">
        <v>1.14607882474975</v>
      </c>
      <c r="AD112" s="26">
        <v>4.5843152989989902</v>
      </c>
      <c r="AE112" s="26">
        <v>1.0627432798791001</v>
      </c>
      <c r="AF112" s="26">
        <v>1.0627432798791001</v>
      </c>
      <c r="AG112" s="26">
        <v>1.0627432798791001</v>
      </c>
      <c r="AH112" s="26">
        <v>1.0627432798791001</v>
      </c>
      <c r="AI112" s="26">
        <v>4.25097311951638</v>
      </c>
      <c r="AJ112" s="26">
        <v>1.59866776631998</v>
      </c>
      <c r="AK112" s="26">
        <v>1.59866776631998</v>
      </c>
      <c r="AL112" s="26">
        <v>1.59866776631998</v>
      </c>
      <c r="AM112" s="26">
        <v>1.59866776631998</v>
      </c>
      <c r="AN112" s="26">
        <v>6.3946710652799199</v>
      </c>
      <c r="AO112" s="26" t="str">
        <f>IF(AND(AO115="",AO118=""),"",SUM(AO115,AO118))</f>
        <v/>
      </c>
      <c r="AP112" s="26" t="str">
        <f>IF(AND(AP115="",AP118=""),"",SUM(AP115,AP118))</f>
        <v/>
      </c>
      <c r="AQ112" s="26" t="str">
        <f>IF(AND(AQ115="",AQ118=""),"",SUM(AQ115,AQ118))</f>
        <v/>
      </c>
      <c r="AR112" s="26" t="str">
        <f>IF(AND(AR115="",AR118=""),"",SUM(AR115,AR118))</f>
        <v/>
      </c>
      <c r="AS112" s="26" t="str">
        <f>IF(AND(AS115="",AS118=""),"",SUM(AS115,AS118))</f>
        <v/>
      </c>
      <c r="AT112" s="26" t="str">
        <f>IF(AND(AT115="",AT118=""),"",SUM(AT115,AT118))</f>
        <v/>
      </c>
      <c r="AU112" s="26" t="str">
        <f>IF(AND(AU115="",AU118=""),"",SUM(AU115,AU118))</f>
        <v/>
      </c>
      <c r="AV112" s="26" t="str">
        <f>IF(AND(AV115="",AV118=""),"",SUM(AV115,AV118))</f>
        <v/>
      </c>
      <c r="AW112" s="26" t="str">
        <f>IF(AND(AW115="",AW118=""),"",SUM(AW115,AW118))</f>
        <v/>
      </c>
      <c r="AX112" s="26" t="str">
        <f>IF(AND(AX115="",AX118=""),"",SUM(AX115,AX118))</f>
        <v/>
      </c>
      <c r="AY112" s="26" t="str">
        <f>IF(AND(AY115="",AY118=""),"",SUM(AY115,AY118))</f>
        <v/>
      </c>
      <c r="AZ112" s="26" t="str">
        <f>IF(AND(AZ115="",AZ118=""),"",SUM(AZ115,AZ118))</f>
        <v/>
      </c>
      <c r="BA112" s="26" t="str">
        <f>IF(AND(BA115="",BA118=""),"",SUM(BA115,BA118))</f>
        <v/>
      </c>
      <c r="BB112" s="26" t="str">
        <f>IF(AND(BB115="",BB118=""),"",SUM(BB115,BB118))</f>
        <v/>
      </c>
      <c r="BC112" s="26" t="str">
        <f>IF(AND(BC115="",BC118=""),"",SUM(BC115,BC118))</f>
        <v/>
      </c>
      <c r="BD112" s="26" t="str">
        <f>IF(AND(BD115="",BD118=""),"",SUM(BD115,BD118))</f>
        <v/>
      </c>
      <c r="BE112" s="26" t="str">
        <f>IF(AND(BE115="",BE118=""),"",SUM(BE115,BE118))</f>
        <v/>
      </c>
      <c r="BF112" s="26" t="str">
        <f>IF(AND(BF115="",BF118=""),"",SUM(BF115,BF118))</f>
        <v/>
      </c>
      <c r="BG112" s="26" t="str">
        <f>IF(AND(BG115="",BG118=""),"",SUM(BG115,BG118))</f>
        <v/>
      </c>
      <c r="BH112" s="26" t="str">
        <f>IF(AND(BH115="",BH118=""),"",SUM(BH115,BH118))</f>
        <v/>
      </c>
      <c r="BI112" s="26" t="str">
        <f>IF(AND(BI115="",BI118=""),"",SUM(BI115,BI118))</f>
        <v/>
      </c>
      <c r="BJ112" s="26" t="str">
        <f>IF(AND(BJ115="",BJ118=""),"",SUM(BJ115,BJ118))</f>
        <v/>
      </c>
      <c r="BK112" s="26" t="str">
        <f>IF(AND(BK115="",BK118=""),"",SUM(BK115,BK118))</f>
        <v/>
      </c>
      <c r="BL112" s="26" t="str">
        <f>IF(AND(BL115="",BL118=""),"",SUM(BL115,BL118))</f>
        <v/>
      </c>
      <c r="BM112" s="26" t="str">
        <f>IF(AND(BM115="",BM118=""),"",SUM(BM115,BM118))</f>
        <v/>
      </c>
      <c r="BN112" s="26" t="str">
        <f>IF(AND(BN115="",BN118=""),"",SUM(BN115,BN118))</f>
        <v/>
      </c>
      <c r="BO112" s="26" t="str">
        <f>IF(AND(BO115="",BO118=""),"",SUM(BO115,BO118))</f>
        <v/>
      </c>
      <c r="BP112" s="26" t="str">
        <f>IF(AND(BP115="",BP118=""),"",SUM(BP115,BP118))</f>
        <v/>
      </c>
      <c r="BQ112" s="26" t="str">
        <f>IF(AND(BQ115="",BQ118=""),"",SUM(BQ115,BQ118))</f>
        <v/>
      </c>
      <c r="BR112" s="26" t="str">
        <f>IF(AND(BR115="",BR118=""),"",SUM(BR115,BR118))</f>
        <v/>
      </c>
      <c r="BS112" s="26" t="str">
        <f t="shared" si="186" ref="BS112:ED112">IF(AND(BS115="",BS118=""),"",SUM(BS115,BS118))</f>
        <v/>
      </c>
      <c r="BT112" s="26" t="str">
        <f t="shared" si="186"/>
        <v/>
      </c>
      <c r="BU112" s="26" t="str">
        <f t="shared" si="186"/>
        <v/>
      </c>
      <c r="BV112" s="26" t="str">
        <f t="shared" si="186"/>
        <v/>
      </c>
      <c r="BW112" s="26" t="str">
        <f t="shared" si="186"/>
        <v/>
      </c>
      <c r="BX112" s="26" t="str">
        <f t="shared" si="186"/>
        <v/>
      </c>
      <c r="BY112" s="26" t="str">
        <f t="shared" si="186"/>
        <v/>
      </c>
      <c r="BZ112" s="26" t="str">
        <f t="shared" si="186"/>
        <v/>
      </c>
      <c r="CA112" s="26" t="str">
        <f t="shared" si="186"/>
        <v/>
      </c>
      <c r="CB112" s="26" t="str">
        <f t="shared" si="186"/>
        <v/>
      </c>
      <c r="CC112" s="26" t="str">
        <f t="shared" si="186"/>
        <v/>
      </c>
      <c r="CD112" s="26" t="str">
        <f t="shared" si="186"/>
        <v/>
      </c>
      <c r="CE112" s="26" t="str">
        <f t="shared" si="186"/>
        <v/>
      </c>
      <c r="CF112" s="26" t="str">
        <f t="shared" si="186"/>
        <v/>
      </c>
      <c r="CG112" s="26" t="str">
        <f t="shared" si="186"/>
        <v/>
      </c>
      <c r="CH112" s="26" t="str">
        <f t="shared" si="186"/>
        <v/>
      </c>
      <c r="CI112" s="26" t="str">
        <f t="shared" si="186"/>
        <v/>
      </c>
      <c r="CJ112" s="26" t="str">
        <f t="shared" si="186"/>
        <v/>
      </c>
      <c r="CK112" s="26" t="str">
        <f t="shared" si="186"/>
        <v/>
      </c>
      <c r="CL112" s="26" t="str">
        <f t="shared" si="186"/>
        <v/>
      </c>
      <c r="CM112" s="26" t="str">
        <f t="shared" si="186"/>
        <v/>
      </c>
      <c r="CN112" s="26" t="str">
        <f t="shared" si="186"/>
        <v/>
      </c>
      <c r="CO112" s="26" t="str">
        <f t="shared" si="186"/>
        <v/>
      </c>
      <c r="CP112" s="26" t="str">
        <f t="shared" si="186"/>
        <v/>
      </c>
      <c r="CQ112" s="26" t="str">
        <f t="shared" si="186"/>
        <v/>
      </c>
      <c r="CR112" s="26" t="str">
        <f t="shared" si="186"/>
        <v/>
      </c>
      <c r="CS112" s="26" t="str">
        <f t="shared" si="186"/>
        <v/>
      </c>
      <c r="CT112" s="26" t="str">
        <f t="shared" si="186"/>
        <v/>
      </c>
      <c r="CU112" s="26" t="str">
        <f t="shared" si="186"/>
        <v/>
      </c>
      <c r="CV112" s="26" t="str">
        <f t="shared" si="186"/>
        <v/>
      </c>
      <c r="CW112" s="26" t="str">
        <f t="shared" si="186"/>
        <v/>
      </c>
      <c r="CX112" s="26" t="str">
        <f t="shared" si="186"/>
        <v/>
      </c>
      <c r="CY112" s="26" t="str">
        <f t="shared" si="186"/>
        <v/>
      </c>
      <c r="CZ112" s="26" t="str">
        <f t="shared" si="186"/>
        <v/>
      </c>
      <c r="DA112" s="26" t="str">
        <f t="shared" si="186"/>
        <v/>
      </c>
      <c r="DB112" s="26" t="str">
        <f t="shared" si="186"/>
        <v/>
      </c>
      <c r="DC112" s="26" t="str">
        <f t="shared" si="186"/>
        <v/>
      </c>
      <c r="DD112" s="26" t="str">
        <f t="shared" si="186"/>
        <v/>
      </c>
      <c r="DE112" s="26" t="str">
        <f t="shared" si="186"/>
        <v/>
      </c>
      <c r="DF112" s="26" t="str">
        <f t="shared" si="186"/>
        <v/>
      </c>
      <c r="DG112" s="26" t="str">
        <f t="shared" si="186"/>
        <v/>
      </c>
      <c r="DH112" s="26" t="str">
        <f t="shared" si="186"/>
        <v/>
      </c>
      <c r="DI112" s="26" t="str">
        <f t="shared" si="186"/>
        <v/>
      </c>
      <c r="DJ112" s="26" t="str">
        <f t="shared" si="186"/>
        <v/>
      </c>
      <c r="DK112" s="26" t="str">
        <f t="shared" si="186"/>
        <v/>
      </c>
      <c r="DL112" s="26" t="str">
        <f t="shared" si="186"/>
        <v/>
      </c>
      <c r="DM112" s="26" t="str">
        <f t="shared" si="186"/>
        <v/>
      </c>
      <c r="DN112" s="26" t="str">
        <f t="shared" si="186"/>
        <v/>
      </c>
      <c r="DO112" s="26" t="str">
        <f t="shared" si="186"/>
        <v/>
      </c>
      <c r="DP112" s="26" t="str">
        <f t="shared" si="186"/>
        <v/>
      </c>
      <c r="DQ112" s="26" t="str">
        <f t="shared" si="186"/>
        <v/>
      </c>
      <c r="DR112" s="26" t="str">
        <f t="shared" si="186"/>
        <v/>
      </c>
      <c r="DS112" s="26" t="str">
        <f t="shared" si="186"/>
        <v/>
      </c>
      <c r="DT112" s="26" t="str">
        <f t="shared" si="186"/>
        <v/>
      </c>
      <c r="DU112" s="26" t="str">
        <f t="shared" si="186"/>
        <v/>
      </c>
      <c r="DV112" s="26" t="str">
        <f t="shared" si="186"/>
        <v/>
      </c>
      <c r="DW112" s="26" t="str">
        <f t="shared" si="186"/>
        <v/>
      </c>
      <c r="DX112" s="26" t="str">
        <f t="shared" si="186"/>
        <v/>
      </c>
      <c r="DY112" s="26" t="str">
        <f t="shared" si="186"/>
        <v/>
      </c>
      <c r="DZ112" s="26" t="str">
        <f t="shared" si="186"/>
        <v/>
      </c>
      <c r="EA112" s="26" t="str">
        <f t="shared" si="186"/>
        <v/>
      </c>
      <c r="EB112" s="26" t="str">
        <f t="shared" si="186"/>
        <v/>
      </c>
      <c r="EC112" s="26" t="str">
        <f t="shared" si="186"/>
        <v/>
      </c>
      <c r="ED112" s="26" t="str">
        <f t="shared" si="186"/>
        <v/>
      </c>
      <c r="EE112" s="26" t="str">
        <f t="shared" si="187" ref="EE112:FI112">IF(AND(EE115="",EE118=""),"",SUM(EE115,EE118))</f>
        <v/>
      </c>
      <c r="EF112" s="26" t="str">
        <f t="shared" si="187"/>
        <v/>
      </c>
      <c r="EG112" s="26" t="str">
        <f t="shared" si="187"/>
        <v/>
      </c>
      <c r="EH112" s="26" t="str">
        <f t="shared" si="187"/>
        <v/>
      </c>
      <c r="EI112" s="26" t="str">
        <f t="shared" si="187"/>
        <v/>
      </c>
      <c r="EJ112" s="26" t="str">
        <f t="shared" si="187"/>
        <v/>
      </c>
      <c r="EK112" s="26" t="str">
        <f t="shared" si="187"/>
        <v/>
      </c>
      <c r="EL112" s="26" t="str">
        <f t="shared" si="187"/>
        <v/>
      </c>
      <c r="EM112" s="26" t="str">
        <f t="shared" si="187"/>
        <v/>
      </c>
      <c r="EN112" s="26" t="str">
        <f t="shared" si="187"/>
        <v/>
      </c>
      <c r="EO112" s="26" t="str">
        <f t="shared" si="187"/>
        <v/>
      </c>
      <c r="EP112" s="26" t="str">
        <f t="shared" si="187"/>
        <v/>
      </c>
      <c r="EQ112" s="26" t="str">
        <f t="shared" si="187"/>
        <v/>
      </c>
      <c r="ER112" s="26" t="str">
        <f t="shared" si="187"/>
        <v/>
      </c>
      <c r="ES112" s="26" t="str">
        <f t="shared" si="187"/>
        <v/>
      </c>
      <c r="ET112" s="26" t="str">
        <f t="shared" si="187"/>
        <v/>
      </c>
      <c r="EU112" s="26" t="str">
        <f t="shared" si="187"/>
        <v/>
      </c>
      <c r="EV112" s="26" t="str">
        <f t="shared" si="187"/>
        <v/>
      </c>
      <c r="EW112" s="26" t="str">
        <f t="shared" si="187"/>
        <v/>
      </c>
      <c r="EX112" s="26" t="str">
        <f t="shared" si="187"/>
        <v/>
      </c>
      <c r="EY112" s="26" t="str">
        <f t="shared" si="187"/>
        <v/>
      </c>
      <c r="EZ112" s="26" t="str">
        <f t="shared" si="187"/>
        <v/>
      </c>
      <c r="FA112" s="26" t="str">
        <f t="shared" si="187"/>
        <v/>
      </c>
      <c r="FB112" s="26" t="str">
        <f t="shared" si="187"/>
        <v/>
      </c>
      <c r="FC112" s="26" t="str">
        <f t="shared" si="187"/>
        <v/>
      </c>
      <c r="FD112" s="26" t="str">
        <f t="shared" si="187"/>
        <v/>
      </c>
      <c r="FE112" s="26" t="str">
        <f t="shared" si="187"/>
        <v/>
      </c>
      <c r="FF112" s="26" t="str">
        <f t="shared" si="187"/>
        <v/>
      </c>
      <c r="FG112" s="26" t="str">
        <f t="shared" si="187"/>
        <v/>
      </c>
      <c r="FH112" s="26" t="str">
        <f t="shared" si="187"/>
        <v/>
      </c>
      <c r="FI112" s="26" t="str">
        <f t="shared" si="187"/>
        <v/>
      </c>
    </row>
    <row r="113" spans="1:165" s="8" customFormat="1" ht="15" customHeight="1">
      <c r="A113" s="8" t="str">
        <f t="shared" si="135"/>
        <v>BSTVBS_BP6_XDC</v>
      </c>
      <c r="B113" s="15" t="s">
        <v>268</v>
      </c>
      <c r="C113" s="13" t="s">
        <v>269</v>
      </c>
      <c r="D113" s="13" t="s">
        <v>270</v>
      </c>
      <c r="E113" s="14" t="str">
        <f>"BSTVBS_BP6_"&amp;C3</f>
        <v>BSTVBS_BP6_XDC</v>
      </c>
      <c r="F113" s="26" t="str">
        <f>IF(AND(F114="",F115=""),"",SUM(F114)-SUM(F115))</f>
        <v/>
      </c>
      <c r="G113" s="26" t="str">
        <f t="shared" si="188" ref="G113:BR113">IF(AND(G114="",G115=""),"",SUM(G114)-SUM(G115))</f>
        <v/>
      </c>
      <c r="H113" s="26" t="str">
        <f t="shared" si="188"/>
        <v/>
      </c>
      <c r="I113" s="26" t="str">
        <f t="shared" si="188"/>
        <v/>
      </c>
      <c r="J113" s="26" t="str">
        <f t="shared" si="188"/>
        <v/>
      </c>
      <c r="K113" s="26" t="str">
        <f t="shared" si="188"/>
        <v/>
      </c>
      <c r="L113" s="26" t="str">
        <f t="shared" si="188"/>
        <v/>
      </c>
      <c r="M113" s="26" t="str">
        <f t="shared" si="188"/>
        <v/>
      </c>
      <c r="N113" s="26" t="str">
        <f t="shared" si="188"/>
        <v/>
      </c>
      <c r="O113" s="26" t="str">
        <f t="shared" si="188"/>
        <v/>
      </c>
      <c r="P113" s="26" t="str">
        <f t="shared" si="188"/>
        <v/>
      </c>
      <c r="Q113" s="26" t="str">
        <f t="shared" si="188"/>
        <v/>
      </c>
      <c r="R113" s="26" t="str">
        <f t="shared" si="188"/>
        <v/>
      </c>
      <c r="S113" s="26" t="str">
        <f t="shared" si="188"/>
        <v/>
      </c>
      <c r="T113" s="26" t="str">
        <f t="shared" si="188"/>
        <v/>
      </c>
      <c r="U113" s="26" t="str">
        <f t="shared" si="188"/>
        <v/>
      </c>
      <c r="V113" s="26" t="str">
        <f t="shared" si="188"/>
        <v/>
      </c>
      <c r="W113" s="26" t="str">
        <f t="shared" si="188"/>
        <v/>
      </c>
      <c r="X113" s="26" t="str">
        <f t="shared" si="188"/>
        <v/>
      </c>
      <c r="Y113" s="26" t="str">
        <f t="shared" si="188"/>
        <v/>
      </c>
      <c r="Z113" s="26" t="str">
        <f t="shared" si="188"/>
        <v/>
      </c>
      <c r="AA113" s="26" t="str">
        <f t="shared" si="188"/>
        <v/>
      </c>
      <c r="AB113" s="26" t="str">
        <f t="shared" si="188"/>
        <v/>
      </c>
      <c r="AC113" s="26" t="str">
        <f t="shared" si="188"/>
        <v/>
      </c>
      <c r="AD113" s="26" t="str">
        <f t="shared" si="188"/>
        <v/>
      </c>
      <c r="AE113" s="26" t="str">
        <f t="shared" si="188"/>
        <v/>
      </c>
      <c r="AF113" s="26" t="str">
        <f t="shared" si="188"/>
        <v/>
      </c>
      <c r="AG113" s="26" t="str">
        <f t="shared" si="188"/>
        <v/>
      </c>
      <c r="AH113" s="26" t="str">
        <f t="shared" si="188"/>
        <v/>
      </c>
      <c r="AI113" s="26" t="str">
        <f t="shared" si="188"/>
        <v/>
      </c>
      <c r="AJ113" s="26" t="str">
        <f t="shared" si="188"/>
        <v/>
      </c>
      <c r="AK113" s="26" t="str">
        <f t="shared" si="188"/>
        <v/>
      </c>
      <c r="AL113" s="26" t="str">
        <f t="shared" si="188"/>
        <v/>
      </c>
      <c r="AM113" s="26" t="str">
        <f t="shared" si="188"/>
        <v/>
      </c>
      <c r="AN113" s="26" t="str">
        <f t="shared" si="188"/>
        <v/>
      </c>
      <c r="AO113" s="26" t="str">
        <f t="shared" si="188"/>
        <v/>
      </c>
      <c r="AP113" s="26" t="str">
        <f t="shared" si="188"/>
        <v/>
      </c>
      <c r="AQ113" s="26" t="str">
        <f t="shared" si="188"/>
        <v/>
      </c>
      <c r="AR113" s="26" t="str">
        <f t="shared" si="188"/>
        <v/>
      </c>
      <c r="AS113" s="26" t="str">
        <f t="shared" si="188"/>
        <v/>
      </c>
      <c r="AT113" s="26" t="str">
        <f t="shared" si="188"/>
        <v/>
      </c>
      <c r="AU113" s="26" t="str">
        <f t="shared" si="188"/>
        <v/>
      </c>
      <c r="AV113" s="26" t="str">
        <f t="shared" si="188"/>
        <v/>
      </c>
      <c r="AW113" s="26" t="str">
        <f t="shared" si="188"/>
        <v/>
      </c>
      <c r="AX113" s="26" t="str">
        <f t="shared" si="188"/>
        <v/>
      </c>
      <c r="AY113" s="26" t="str">
        <f t="shared" si="188"/>
        <v/>
      </c>
      <c r="AZ113" s="26" t="str">
        <f t="shared" si="188"/>
        <v/>
      </c>
      <c r="BA113" s="26" t="str">
        <f t="shared" si="188"/>
        <v/>
      </c>
      <c r="BB113" s="26" t="str">
        <f t="shared" si="188"/>
        <v/>
      </c>
      <c r="BC113" s="26" t="str">
        <f t="shared" si="188"/>
        <v/>
      </c>
      <c r="BD113" s="26" t="str">
        <f t="shared" si="188"/>
        <v/>
      </c>
      <c r="BE113" s="26" t="str">
        <f t="shared" si="188"/>
        <v/>
      </c>
      <c r="BF113" s="26" t="str">
        <f t="shared" si="188"/>
        <v/>
      </c>
      <c r="BG113" s="26" t="str">
        <f t="shared" si="188"/>
        <v/>
      </c>
      <c r="BH113" s="26" t="str">
        <f t="shared" si="188"/>
        <v/>
      </c>
      <c r="BI113" s="26" t="str">
        <f t="shared" si="188"/>
        <v/>
      </c>
      <c r="BJ113" s="26" t="str">
        <f t="shared" si="188"/>
        <v/>
      </c>
      <c r="BK113" s="26" t="str">
        <f t="shared" si="188"/>
        <v/>
      </c>
      <c r="BL113" s="26" t="str">
        <f t="shared" si="188"/>
        <v/>
      </c>
      <c r="BM113" s="26" t="str">
        <f t="shared" si="188"/>
        <v/>
      </c>
      <c r="BN113" s="26" t="str">
        <f t="shared" si="188"/>
        <v/>
      </c>
      <c r="BO113" s="26" t="str">
        <f t="shared" si="188"/>
        <v/>
      </c>
      <c r="BP113" s="26" t="str">
        <f t="shared" si="188"/>
        <v/>
      </c>
      <c r="BQ113" s="26" t="str">
        <f t="shared" si="188"/>
        <v/>
      </c>
      <c r="BR113" s="26" t="str">
        <f t="shared" si="188"/>
        <v/>
      </c>
      <c r="BS113" s="26" t="str">
        <f t="shared" si="189" ref="BS113:ED113">IF(AND(BS114="",BS115=""),"",SUM(BS114)-SUM(BS115))</f>
        <v/>
      </c>
      <c r="BT113" s="26" t="str">
        <f t="shared" si="189"/>
        <v/>
      </c>
      <c r="BU113" s="26" t="str">
        <f t="shared" si="189"/>
        <v/>
      </c>
      <c r="BV113" s="26" t="str">
        <f t="shared" si="189"/>
        <v/>
      </c>
      <c r="BW113" s="26" t="str">
        <f t="shared" si="189"/>
        <v/>
      </c>
      <c r="BX113" s="26" t="str">
        <f t="shared" si="189"/>
        <v/>
      </c>
      <c r="BY113" s="26" t="str">
        <f t="shared" si="189"/>
        <v/>
      </c>
      <c r="BZ113" s="26" t="str">
        <f t="shared" si="189"/>
        <v/>
      </c>
      <c r="CA113" s="26" t="str">
        <f t="shared" si="189"/>
        <v/>
      </c>
      <c r="CB113" s="26" t="str">
        <f t="shared" si="189"/>
        <v/>
      </c>
      <c r="CC113" s="26" t="str">
        <f t="shared" si="189"/>
        <v/>
      </c>
      <c r="CD113" s="26" t="str">
        <f t="shared" si="189"/>
        <v/>
      </c>
      <c r="CE113" s="26" t="str">
        <f t="shared" si="189"/>
        <v/>
      </c>
      <c r="CF113" s="26" t="str">
        <f t="shared" si="189"/>
        <v/>
      </c>
      <c r="CG113" s="26" t="str">
        <f t="shared" si="189"/>
        <v/>
      </c>
      <c r="CH113" s="26" t="str">
        <f t="shared" si="189"/>
        <v/>
      </c>
      <c r="CI113" s="26" t="str">
        <f t="shared" si="189"/>
        <v/>
      </c>
      <c r="CJ113" s="26" t="str">
        <f t="shared" si="189"/>
        <v/>
      </c>
      <c r="CK113" s="26" t="str">
        <f t="shared" si="189"/>
        <v/>
      </c>
      <c r="CL113" s="26" t="str">
        <f t="shared" si="189"/>
        <v/>
      </c>
      <c r="CM113" s="26" t="str">
        <f t="shared" si="189"/>
        <v/>
      </c>
      <c r="CN113" s="26" t="str">
        <f t="shared" si="189"/>
        <v/>
      </c>
      <c r="CO113" s="26" t="str">
        <f t="shared" si="189"/>
        <v/>
      </c>
      <c r="CP113" s="26" t="str">
        <f t="shared" si="189"/>
        <v/>
      </c>
      <c r="CQ113" s="26" t="str">
        <f t="shared" si="189"/>
        <v/>
      </c>
      <c r="CR113" s="26" t="str">
        <f t="shared" si="189"/>
        <v/>
      </c>
      <c r="CS113" s="26" t="str">
        <f t="shared" si="189"/>
        <v/>
      </c>
      <c r="CT113" s="26" t="str">
        <f t="shared" si="189"/>
        <v/>
      </c>
      <c r="CU113" s="26" t="str">
        <f t="shared" si="189"/>
        <v/>
      </c>
      <c r="CV113" s="26" t="str">
        <f t="shared" si="189"/>
        <v/>
      </c>
      <c r="CW113" s="26" t="str">
        <f t="shared" si="189"/>
        <v/>
      </c>
      <c r="CX113" s="26" t="str">
        <f t="shared" si="189"/>
        <v/>
      </c>
      <c r="CY113" s="26" t="str">
        <f t="shared" si="189"/>
        <v/>
      </c>
      <c r="CZ113" s="26" t="str">
        <f t="shared" si="189"/>
        <v/>
      </c>
      <c r="DA113" s="26" t="str">
        <f t="shared" si="189"/>
        <v/>
      </c>
      <c r="DB113" s="26" t="str">
        <f t="shared" si="189"/>
        <v/>
      </c>
      <c r="DC113" s="26" t="str">
        <f t="shared" si="189"/>
        <v/>
      </c>
      <c r="DD113" s="26" t="str">
        <f t="shared" si="189"/>
        <v/>
      </c>
      <c r="DE113" s="26" t="str">
        <f t="shared" si="189"/>
        <v/>
      </c>
      <c r="DF113" s="26" t="str">
        <f t="shared" si="189"/>
        <v/>
      </c>
      <c r="DG113" s="26" t="str">
        <f t="shared" si="189"/>
        <v/>
      </c>
      <c r="DH113" s="26" t="str">
        <f t="shared" si="189"/>
        <v/>
      </c>
      <c r="DI113" s="26" t="str">
        <f t="shared" si="189"/>
        <v/>
      </c>
      <c r="DJ113" s="26" t="str">
        <f t="shared" si="189"/>
        <v/>
      </c>
      <c r="DK113" s="26" t="str">
        <f t="shared" si="189"/>
        <v/>
      </c>
      <c r="DL113" s="26" t="str">
        <f t="shared" si="189"/>
        <v/>
      </c>
      <c r="DM113" s="26" t="str">
        <f t="shared" si="189"/>
        <v/>
      </c>
      <c r="DN113" s="26" t="str">
        <f t="shared" si="189"/>
        <v/>
      </c>
      <c r="DO113" s="26" t="str">
        <f t="shared" si="189"/>
        <v/>
      </c>
      <c r="DP113" s="26" t="str">
        <f t="shared" si="189"/>
        <v/>
      </c>
      <c r="DQ113" s="26" t="str">
        <f t="shared" si="189"/>
        <v/>
      </c>
      <c r="DR113" s="26" t="str">
        <f t="shared" si="189"/>
        <v/>
      </c>
      <c r="DS113" s="26" t="str">
        <f t="shared" si="189"/>
        <v/>
      </c>
      <c r="DT113" s="26" t="str">
        <f t="shared" si="189"/>
        <v/>
      </c>
      <c r="DU113" s="26" t="str">
        <f t="shared" si="189"/>
        <v/>
      </c>
      <c r="DV113" s="26" t="str">
        <f t="shared" si="189"/>
        <v/>
      </c>
      <c r="DW113" s="26" t="str">
        <f t="shared" si="189"/>
        <v/>
      </c>
      <c r="DX113" s="26" t="str">
        <f t="shared" si="189"/>
        <v/>
      </c>
      <c r="DY113" s="26" t="str">
        <f t="shared" si="189"/>
        <v/>
      </c>
      <c r="DZ113" s="26" t="str">
        <f t="shared" si="189"/>
        <v/>
      </c>
      <c r="EA113" s="26" t="str">
        <f t="shared" si="189"/>
        <v/>
      </c>
      <c r="EB113" s="26" t="str">
        <f t="shared" si="189"/>
        <v/>
      </c>
      <c r="EC113" s="26" t="str">
        <f t="shared" si="189"/>
        <v/>
      </c>
      <c r="ED113" s="26" t="str">
        <f t="shared" si="189"/>
        <v/>
      </c>
      <c r="EE113" s="26" t="str">
        <f t="shared" si="190" ref="EE113:FI113">IF(AND(EE114="",EE115=""),"",SUM(EE114)-SUM(EE115))</f>
        <v/>
      </c>
      <c r="EF113" s="26" t="str">
        <f t="shared" si="190"/>
        <v/>
      </c>
      <c r="EG113" s="26" t="str">
        <f t="shared" si="190"/>
        <v/>
      </c>
      <c r="EH113" s="26" t="str">
        <f t="shared" si="190"/>
        <v/>
      </c>
      <c r="EI113" s="26" t="str">
        <f t="shared" si="190"/>
        <v/>
      </c>
      <c r="EJ113" s="26" t="str">
        <f t="shared" si="190"/>
        <v/>
      </c>
      <c r="EK113" s="26" t="str">
        <f t="shared" si="190"/>
        <v/>
      </c>
      <c r="EL113" s="26" t="str">
        <f t="shared" si="190"/>
        <v/>
      </c>
      <c r="EM113" s="26" t="str">
        <f t="shared" si="190"/>
        <v/>
      </c>
      <c r="EN113" s="26" t="str">
        <f t="shared" si="190"/>
        <v/>
      </c>
      <c r="EO113" s="26" t="str">
        <f t="shared" si="190"/>
        <v/>
      </c>
      <c r="EP113" s="26" t="str">
        <f t="shared" si="190"/>
        <v/>
      </c>
      <c r="EQ113" s="26" t="str">
        <f t="shared" si="190"/>
        <v/>
      </c>
      <c r="ER113" s="26" t="str">
        <f t="shared" si="190"/>
        <v/>
      </c>
      <c r="ES113" s="26" t="str">
        <f t="shared" si="190"/>
        <v/>
      </c>
      <c r="ET113" s="26" t="str">
        <f t="shared" si="190"/>
        <v/>
      </c>
      <c r="EU113" s="26" t="str">
        <f t="shared" si="190"/>
        <v/>
      </c>
      <c r="EV113" s="26" t="str">
        <f t="shared" si="190"/>
        <v/>
      </c>
      <c r="EW113" s="26" t="str">
        <f t="shared" si="190"/>
        <v/>
      </c>
      <c r="EX113" s="26" t="str">
        <f t="shared" si="190"/>
        <v/>
      </c>
      <c r="EY113" s="26" t="str">
        <f t="shared" si="190"/>
        <v/>
      </c>
      <c r="EZ113" s="26" t="str">
        <f t="shared" si="190"/>
        <v/>
      </c>
      <c r="FA113" s="26" t="str">
        <f t="shared" si="190"/>
        <v/>
      </c>
      <c r="FB113" s="26" t="str">
        <f t="shared" si="190"/>
        <v/>
      </c>
      <c r="FC113" s="26" t="str">
        <f t="shared" si="190"/>
        <v/>
      </c>
      <c r="FD113" s="26" t="str">
        <f t="shared" si="190"/>
        <v/>
      </c>
      <c r="FE113" s="26" t="str">
        <f t="shared" si="190"/>
        <v/>
      </c>
      <c r="FF113" s="26" t="str">
        <f t="shared" si="190"/>
        <v/>
      </c>
      <c r="FG113" s="26" t="str">
        <f t="shared" si="190"/>
        <v/>
      </c>
      <c r="FH113" s="26" t="str">
        <f t="shared" si="190"/>
        <v/>
      </c>
      <c r="FI113" s="26" t="str">
        <f t="shared" si="190"/>
        <v/>
      </c>
    </row>
    <row r="114" spans="1:165" s="8" customFormat="1" ht="15" customHeight="1">
      <c r="A114" s="8" t="str">
        <f t="shared" si="135"/>
        <v>BXSTVBS_BP6_XDC</v>
      </c>
      <c r="B114" s="15" t="s">
        <v>271</v>
      </c>
      <c r="C114" s="13" t="s">
        <v>272</v>
      </c>
      <c r="D114" s="13" t="s">
        <v>273</v>
      </c>
      <c r="E114" s="14" t="str">
        <f>"BXSTVBS_BP6_"&amp;C3</f>
        <v>BXSTVBS_BP6_XDC</v>
      </c>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165" s="8" customFormat="1" ht="15" customHeight="1">
      <c r="A115" s="8" t="str">
        <f t="shared" si="135"/>
        <v>BMSTVBS_BP6_XDC</v>
      </c>
      <c r="B115" s="15" t="s">
        <v>274</v>
      </c>
      <c r="C115" s="13" t="s">
        <v>275</v>
      </c>
      <c r="D115" s="13" t="s">
        <v>276</v>
      </c>
      <c r="E115" s="14" t="str">
        <f>"BMSTVBS_BP6_"&amp;C3</f>
        <v>BMSTVBS_BP6_XDC</v>
      </c>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165" s="8" customFormat="1" ht="15" customHeight="1">
      <c r="A116" s="8" t="str">
        <f t="shared" si="135"/>
        <v>BSTVBO_BP6_XDC</v>
      </c>
      <c r="B116" s="15" t="s">
        <v>277</v>
      </c>
      <c r="C116" s="13" t="s">
        <v>278</v>
      </c>
      <c r="D116" s="13" t="s">
        <v>279</v>
      </c>
      <c r="E116" s="14" t="str">
        <f>"BSTVBO_BP6_"&amp;C3</f>
        <v>BSTVBO_BP6_XDC</v>
      </c>
      <c r="F116" s="26">
        <v>-0.218869080272176</v>
      </c>
      <c r="G116" s="26">
        <v>-0.218869080272176</v>
      </c>
      <c r="H116" s="26">
        <v>-0.218869080272176</v>
      </c>
      <c r="I116" s="26">
        <v>-0.218869080272176</v>
      </c>
      <c r="J116" s="26">
        <v>-0.87547632108870999</v>
      </c>
      <c r="K116" s="26">
        <v>-0.25509248328730799</v>
      </c>
      <c r="L116" s="26">
        <v>-0.25509248328730799</v>
      </c>
      <c r="M116" s="26">
        <v>-0.25509248328730799</v>
      </c>
      <c r="N116" s="26">
        <v>-0.25509248328730799</v>
      </c>
      <c r="O116" s="26">
        <v>-1.02036993314923</v>
      </c>
      <c r="P116" s="26">
        <v>-0.80930005358512502</v>
      </c>
      <c r="Q116" s="26">
        <v>-0.80930005358512502</v>
      </c>
      <c r="R116" s="26">
        <v>-0.80930005358512502</v>
      </c>
      <c r="S116" s="26">
        <v>-0.80930005358512502</v>
      </c>
      <c r="T116" s="26">
        <v>-3.2372002143405099</v>
      </c>
      <c r="U116" s="26">
        <v>-0.42290927213150398</v>
      </c>
      <c r="V116" s="26">
        <v>-0.42290927213150398</v>
      </c>
      <c r="W116" s="26">
        <v>-0.42290927213150398</v>
      </c>
      <c r="X116" s="26">
        <v>-0.42290927213150398</v>
      </c>
      <c r="Y116" s="26">
        <v>-1.6916370885259999</v>
      </c>
      <c r="Z116" s="26">
        <v>-0.045884790718929903</v>
      </c>
      <c r="AA116" s="26">
        <v>-0.045884790718929903</v>
      </c>
      <c r="AB116" s="26">
        <v>-0.045884790718929903</v>
      </c>
      <c r="AC116" s="26">
        <v>-0.045884790718929903</v>
      </c>
      <c r="AD116" s="26">
        <v>-0.18353916287569999</v>
      </c>
      <c r="AE116" s="26">
        <v>-0.244669590478517</v>
      </c>
      <c r="AF116" s="26">
        <v>-0.244669590478517</v>
      </c>
      <c r="AG116" s="26">
        <v>-0.244669590478517</v>
      </c>
      <c r="AH116" s="26">
        <v>-0.244669590478517</v>
      </c>
      <c r="AI116" s="26">
        <v>-0.97867836191406898</v>
      </c>
      <c r="AJ116" s="26">
        <v>-0.67375194110964698</v>
      </c>
      <c r="AK116" s="26">
        <v>-0.67375194110964698</v>
      </c>
      <c r="AL116" s="26">
        <v>-0.67375194110964698</v>
      </c>
      <c r="AM116" s="26">
        <v>-0.67375194110964698</v>
      </c>
      <c r="AN116" s="26">
        <v>-2.6950077644385901</v>
      </c>
      <c r="AO116" s="26" t="str">
        <f>IF(AND(AO117="",AO118=""),"",SUM(AO117)-SUM(AO118))</f>
        <v/>
      </c>
      <c r="AP116" s="26" t="str">
        <f>IF(AND(AP117="",AP118=""),"",SUM(AP117)-SUM(AP118))</f>
        <v/>
      </c>
      <c r="AQ116" s="26" t="str">
        <f>IF(AND(AQ117="",AQ118=""),"",SUM(AQ117)-SUM(AQ118))</f>
        <v/>
      </c>
      <c r="AR116" s="26" t="str">
        <f>IF(AND(AR117="",AR118=""),"",SUM(AR117)-SUM(AR118))</f>
        <v/>
      </c>
      <c r="AS116" s="26" t="str">
        <f>IF(AND(AS117="",AS118=""),"",SUM(AS117)-SUM(AS118))</f>
        <v/>
      </c>
      <c r="AT116" s="26" t="str">
        <f>IF(AND(AT117="",AT118=""),"",SUM(AT117)-SUM(AT118))</f>
        <v/>
      </c>
      <c r="AU116" s="26" t="str">
        <f>IF(AND(AU117="",AU118=""),"",SUM(AU117)-SUM(AU118))</f>
        <v/>
      </c>
      <c r="AV116" s="26" t="str">
        <f>IF(AND(AV117="",AV118=""),"",SUM(AV117)-SUM(AV118))</f>
        <v/>
      </c>
      <c r="AW116" s="26" t="str">
        <f>IF(AND(AW117="",AW118=""),"",SUM(AW117)-SUM(AW118))</f>
        <v/>
      </c>
      <c r="AX116" s="26" t="str">
        <f>IF(AND(AX117="",AX118=""),"",SUM(AX117)-SUM(AX118))</f>
        <v/>
      </c>
      <c r="AY116" s="26" t="str">
        <f>IF(AND(AY117="",AY118=""),"",SUM(AY117)-SUM(AY118))</f>
        <v/>
      </c>
      <c r="AZ116" s="26" t="str">
        <f>IF(AND(AZ117="",AZ118=""),"",SUM(AZ117)-SUM(AZ118))</f>
        <v/>
      </c>
      <c r="BA116" s="26" t="str">
        <f>IF(AND(BA117="",BA118=""),"",SUM(BA117)-SUM(BA118))</f>
        <v/>
      </c>
      <c r="BB116" s="26" t="str">
        <f>IF(AND(BB117="",BB118=""),"",SUM(BB117)-SUM(BB118))</f>
        <v/>
      </c>
      <c r="BC116" s="26" t="str">
        <f>IF(AND(BC117="",BC118=""),"",SUM(BC117)-SUM(BC118))</f>
        <v/>
      </c>
      <c r="BD116" s="26" t="str">
        <f>IF(AND(BD117="",BD118=""),"",SUM(BD117)-SUM(BD118))</f>
        <v/>
      </c>
      <c r="BE116" s="26" t="str">
        <f>IF(AND(BE117="",BE118=""),"",SUM(BE117)-SUM(BE118))</f>
        <v/>
      </c>
      <c r="BF116" s="26" t="str">
        <f>IF(AND(BF117="",BF118=""),"",SUM(BF117)-SUM(BF118))</f>
        <v/>
      </c>
      <c r="BG116" s="26" t="str">
        <f>IF(AND(BG117="",BG118=""),"",SUM(BG117)-SUM(BG118))</f>
        <v/>
      </c>
      <c r="BH116" s="26" t="str">
        <f>IF(AND(BH117="",BH118=""),"",SUM(BH117)-SUM(BH118))</f>
        <v/>
      </c>
      <c r="BI116" s="26" t="str">
        <f>IF(AND(BI117="",BI118=""),"",SUM(BI117)-SUM(BI118))</f>
        <v/>
      </c>
      <c r="BJ116" s="26" t="str">
        <f>IF(AND(BJ117="",BJ118=""),"",SUM(BJ117)-SUM(BJ118))</f>
        <v/>
      </c>
      <c r="BK116" s="26" t="str">
        <f>IF(AND(BK117="",BK118=""),"",SUM(BK117)-SUM(BK118))</f>
        <v/>
      </c>
      <c r="BL116" s="26" t="str">
        <f>IF(AND(BL117="",BL118=""),"",SUM(BL117)-SUM(BL118))</f>
        <v/>
      </c>
      <c r="BM116" s="26" t="str">
        <f>IF(AND(BM117="",BM118=""),"",SUM(BM117)-SUM(BM118))</f>
        <v/>
      </c>
      <c r="BN116" s="26" t="str">
        <f>IF(AND(BN117="",BN118=""),"",SUM(BN117)-SUM(BN118))</f>
        <v/>
      </c>
      <c r="BO116" s="26" t="str">
        <f>IF(AND(BO117="",BO118=""),"",SUM(BO117)-SUM(BO118))</f>
        <v/>
      </c>
      <c r="BP116" s="26" t="str">
        <f>IF(AND(BP117="",BP118=""),"",SUM(BP117)-SUM(BP118))</f>
        <v/>
      </c>
      <c r="BQ116" s="26" t="str">
        <f>IF(AND(BQ117="",BQ118=""),"",SUM(BQ117)-SUM(BQ118))</f>
        <v/>
      </c>
      <c r="BR116" s="26" t="str">
        <f>IF(AND(BR117="",BR118=""),"",SUM(BR117)-SUM(BR118))</f>
        <v/>
      </c>
      <c r="BS116" s="26" t="str">
        <f t="shared" si="191" ref="BS116:ED116">IF(AND(BS117="",BS118=""),"",SUM(BS117)-SUM(BS118))</f>
        <v/>
      </c>
      <c r="BT116" s="26" t="str">
        <f t="shared" si="191"/>
        <v/>
      </c>
      <c r="BU116" s="26" t="str">
        <f t="shared" si="191"/>
        <v/>
      </c>
      <c r="BV116" s="26" t="str">
        <f t="shared" si="191"/>
        <v/>
      </c>
      <c r="BW116" s="26" t="str">
        <f t="shared" si="191"/>
        <v/>
      </c>
      <c r="BX116" s="26" t="str">
        <f t="shared" si="191"/>
        <v/>
      </c>
      <c r="BY116" s="26" t="str">
        <f t="shared" si="191"/>
        <v/>
      </c>
      <c r="BZ116" s="26" t="str">
        <f t="shared" si="191"/>
        <v/>
      </c>
      <c r="CA116" s="26" t="str">
        <f t="shared" si="191"/>
        <v/>
      </c>
      <c r="CB116" s="26" t="str">
        <f t="shared" si="191"/>
        <v/>
      </c>
      <c r="CC116" s="26" t="str">
        <f t="shared" si="191"/>
        <v/>
      </c>
      <c r="CD116" s="26" t="str">
        <f t="shared" si="191"/>
        <v/>
      </c>
      <c r="CE116" s="26" t="str">
        <f t="shared" si="191"/>
        <v/>
      </c>
      <c r="CF116" s="26" t="str">
        <f t="shared" si="191"/>
        <v/>
      </c>
      <c r="CG116" s="26" t="str">
        <f t="shared" si="191"/>
        <v/>
      </c>
      <c r="CH116" s="26" t="str">
        <f t="shared" si="191"/>
        <v/>
      </c>
      <c r="CI116" s="26" t="str">
        <f t="shared" si="191"/>
        <v/>
      </c>
      <c r="CJ116" s="26" t="str">
        <f t="shared" si="191"/>
        <v/>
      </c>
      <c r="CK116" s="26" t="str">
        <f t="shared" si="191"/>
        <v/>
      </c>
      <c r="CL116" s="26" t="str">
        <f t="shared" si="191"/>
        <v/>
      </c>
      <c r="CM116" s="26" t="str">
        <f t="shared" si="191"/>
        <v/>
      </c>
      <c r="CN116" s="26" t="str">
        <f t="shared" si="191"/>
        <v/>
      </c>
      <c r="CO116" s="26" t="str">
        <f t="shared" si="191"/>
        <v/>
      </c>
      <c r="CP116" s="26" t="str">
        <f t="shared" si="191"/>
        <v/>
      </c>
      <c r="CQ116" s="26" t="str">
        <f t="shared" si="191"/>
        <v/>
      </c>
      <c r="CR116" s="26" t="str">
        <f t="shared" si="191"/>
        <v/>
      </c>
      <c r="CS116" s="26" t="str">
        <f t="shared" si="191"/>
        <v/>
      </c>
      <c r="CT116" s="26" t="str">
        <f t="shared" si="191"/>
        <v/>
      </c>
      <c r="CU116" s="26" t="str">
        <f t="shared" si="191"/>
        <v/>
      </c>
      <c r="CV116" s="26" t="str">
        <f t="shared" si="191"/>
        <v/>
      </c>
      <c r="CW116" s="26" t="str">
        <f t="shared" si="191"/>
        <v/>
      </c>
      <c r="CX116" s="26" t="str">
        <f t="shared" si="191"/>
        <v/>
      </c>
      <c r="CY116" s="26" t="str">
        <f t="shared" si="191"/>
        <v/>
      </c>
      <c r="CZ116" s="26" t="str">
        <f t="shared" si="191"/>
        <v/>
      </c>
      <c r="DA116" s="26" t="str">
        <f t="shared" si="191"/>
        <v/>
      </c>
      <c r="DB116" s="26" t="str">
        <f t="shared" si="191"/>
        <v/>
      </c>
      <c r="DC116" s="26" t="str">
        <f t="shared" si="191"/>
        <v/>
      </c>
      <c r="DD116" s="26" t="str">
        <f t="shared" si="191"/>
        <v/>
      </c>
      <c r="DE116" s="26" t="str">
        <f t="shared" si="191"/>
        <v/>
      </c>
      <c r="DF116" s="26" t="str">
        <f t="shared" si="191"/>
        <v/>
      </c>
      <c r="DG116" s="26" t="str">
        <f t="shared" si="191"/>
        <v/>
      </c>
      <c r="DH116" s="26" t="str">
        <f t="shared" si="191"/>
        <v/>
      </c>
      <c r="DI116" s="26" t="str">
        <f t="shared" si="191"/>
        <v/>
      </c>
      <c r="DJ116" s="26" t="str">
        <f t="shared" si="191"/>
        <v/>
      </c>
      <c r="DK116" s="26" t="str">
        <f t="shared" si="191"/>
        <v/>
      </c>
      <c r="DL116" s="26" t="str">
        <f t="shared" si="191"/>
        <v/>
      </c>
      <c r="DM116" s="26" t="str">
        <f t="shared" si="191"/>
        <v/>
      </c>
      <c r="DN116" s="26" t="str">
        <f t="shared" si="191"/>
        <v/>
      </c>
      <c r="DO116" s="26" t="str">
        <f t="shared" si="191"/>
        <v/>
      </c>
      <c r="DP116" s="26" t="str">
        <f t="shared" si="191"/>
        <v/>
      </c>
      <c r="DQ116" s="26" t="str">
        <f t="shared" si="191"/>
        <v/>
      </c>
      <c r="DR116" s="26" t="str">
        <f t="shared" si="191"/>
        <v/>
      </c>
      <c r="DS116" s="26" t="str">
        <f t="shared" si="191"/>
        <v/>
      </c>
      <c r="DT116" s="26" t="str">
        <f t="shared" si="191"/>
        <v/>
      </c>
      <c r="DU116" s="26" t="str">
        <f t="shared" si="191"/>
        <v/>
      </c>
      <c r="DV116" s="26" t="str">
        <f t="shared" si="191"/>
        <v/>
      </c>
      <c r="DW116" s="26" t="str">
        <f t="shared" si="191"/>
        <v/>
      </c>
      <c r="DX116" s="26" t="str">
        <f t="shared" si="191"/>
        <v/>
      </c>
      <c r="DY116" s="26" t="str">
        <f t="shared" si="191"/>
        <v/>
      </c>
      <c r="DZ116" s="26" t="str">
        <f t="shared" si="191"/>
        <v/>
      </c>
      <c r="EA116" s="26" t="str">
        <f t="shared" si="191"/>
        <v/>
      </c>
      <c r="EB116" s="26" t="str">
        <f t="shared" si="191"/>
        <v/>
      </c>
      <c r="EC116" s="26" t="str">
        <f t="shared" si="191"/>
        <v/>
      </c>
      <c r="ED116" s="26" t="str">
        <f t="shared" si="191"/>
        <v/>
      </c>
      <c r="EE116" s="26" t="str">
        <f t="shared" si="192" ref="EE116:FI116">IF(AND(EE117="",EE118=""),"",SUM(EE117)-SUM(EE118))</f>
        <v/>
      </c>
      <c r="EF116" s="26" t="str">
        <f t="shared" si="192"/>
        <v/>
      </c>
      <c r="EG116" s="26" t="str">
        <f t="shared" si="192"/>
        <v/>
      </c>
      <c r="EH116" s="26" t="str">
        <f t="shared" si="192"/>
        <v/>
      </c>
      <c r="EI116" s="26" t="str">
        <f t="shared" si="192"/>
        <v/>
      </c>
      <c r="EJ116" s="26" t="str">
        <f t="shared" si="192"/>
        <v/>
      </c>
      <c r="EK116" s="26" t="str">
        <f t="shared" si="192"/>
        <v/>
      </c>
      <c r="EL116" s="26" t="str">
        <f t="shared" si="192"/>
        <v/>
      </c>
      <c r="EM116" s="26" t="str">
        <f t="shared" si="192"/>
        <v/>
      </c>
      <c r="EN116" s="26" t="str">
        <f t="shared" si="192"/>
        <v/>
      </c>
      <c r="EO116" s="26" t="str">
        <f t="shared" si="192"/>
        <v/>
      </c>
      <c r="EP116" s="26" t="str">
        <f t="shared" si="192"/>
        <v/>
      </c>
      <c r="EQ116" s="26" t="str">
        <f t="shared" si="192"/>
        <v/>
      </c>
      <c r="ER116" s="26" t="str">
        <f t="shared" si="192"/>
        <v/>
      </c>
      <c r="ES116" s="26" t="str">
        <f t="shared" si="192"/>
        <v/>
      </c>
      <c r="ET116" s="26" t="str">
        <f t="shared" si="192"/>
        <v/>
      </c>
      <c r="EU116" s="26" t="str">
        <f t="shared" si="192"/>
        <v/>
      </c>
      <c r="EV116" s="26" t="str">
        <f t="shared" si="192"/>
        <v/>
      </c>
      <c r="EW116" s="26" t="str">
        <f t="shared" si="192"/>
        <v/>
      </c>
      <c r="EX116" s="26" t="str">
        <f t="shared" si="192"/>
        <v/>
      </c>
      <c r="EY116" s="26" t="str">
        <f t="shared" si="192"/>
        <v/>
      </c>
      <c r="EZ116" s="26" t="str">
        <f t="shared" si="192"/>
        <v/>
      </c>
      <c r="FA116" s="26" t="str">
        <f t="shared" si="192"/>
        <v/>
      </c>
      <c r="FB116" s="26" t="str">
        <f t="shared" si="192"/>
        <v/>
      </c>
      <c r="FC116" s="26" t="str">
        <f t="shared" si="192"/>
        <v/>
      </c>
      <c r="FD116" s="26" t="str">
        <f t="shared" si="192"/>
        <v/>
      </c>
      <c r="FE116" s="26" t="str">
        <f t="shared" si="192"/>
        <v/>
      </c>
      <c r="FF116" s="26" t="str">
        <f t="shared" si="192"/>
        <v/>
      </c>
      <c r="FG116" s="26" t="str">
        <f t="shared" si="192"/>
        <v/>
      </c>
      <c r="FH116" s="26" t="str">
        <f t="shared" si="192"/>
        <v/>
      </c>
      <c r="FI116" s="26" t="str">
        <f t="shared" si="192"/>
        <v/>
      </c>
    </row>
    <row r="117" spans="1:165" s="8" customFormat="1" ht="15" customHeight="1">
      <c r="A117" s="8" t="str">
        <f t="shared" si="135"/>
        <v>BXSTVBO_BP6_XDC</v>
      </c>
      <c r="B117" s="15" t="s">
        <v>271</v>
      </c>
      <c r="C117" s="13" t="s">
        <v>280</v>
      </c>
      <c r="D117" s="13" t="s">
        <v>281</v>
      </c>
      <c r="E117" s="14" t="str">
        <f>"BXSTVBO_BP6_"&amp;C3</f>
        <v>BXSTVBO_BP6_XDC</v>
      </c>
      <c r="F117" s="1">
        <v>0.59546964662388102</v>
      </c>
      <c r="G117" s="1">
        <v>0.59546964662388102</v>
      </c>
      <c r="H117" s="1">
        <v>0.59546964662388102</v>
      </c>
      <c r="I117" s="1">
        <v>0.59546964662388102</v>
      </c>
      <c r="J117" s="1">
        <v>2.3818785864955201</v>
      </c>
      <c r="K117" s="1">
        <v>0.64965533325010205</v>
      </c>
      <c r="L117" s="1">
        <v>0.64965533325010205</v>
      </c>
      <c r="M117" s="1">
        <v>0.64965533325010205</v>
      </c>
      <c r="N117" s="1">
        <v>0.64965533325010205</v>
      </c>
      <c r="O117" s="1">
        <v>2.59862133300041</v>
      </c>
      <c r="P117" s="1">
        <v>0.49754728197131498</v>
      </c>
      <c r="Q117" s="1">
        <v>0.49754728197131498</v>
      </c>
      <c r="R117" s="1">
        <v>0.49754728197131498</v>
      </c>
      <c r="S117" s="1">
        <v>0.49754728197131498</v>
      </c>
      <c r="T117" s="1">
        <v>1.9901891278852599</v>
      </c>
      <c r="U117" s="1">
        <v>0.85647975219959604</v>
      </c>
      <c r="V117" s="1">
        <v>0.85647975219959604</v>
      </c>
      <c r="W117" s="1">
        <v>0.85647975219959604</v>
      </c>
      <c r="X117" s="1">
        <v>0.85647975219959604</v>
      </c>
      <c r="Y117" s="1">
        <v>3.4259190087983802</v>
      </c>
      <c r="Z117" s="1">
        <v>1.1001940340308201</v>
      </c>
      <c r="AA117" s="1">
        <v>1.1001940340308201</v>
      </c>
      <c r="AB117" s="1">
        <v>1.1001940340308201</v>
      </c>
      <c r="AC117" s="1">
        <v>1.1001940340308201</v>
      </c>
      <c r="AD117" s="1">
        <v>4.40077613612329</v>
      </c>
      <c r="AE117" s="1">
        <v>0.81807368940057801</v>
      </c>
      <c r="AF117" s="1">
        <v>0.81807368940057801</v>
      </c>
      <c r="AG117" s="1">
        <v>0.81807368940057801</v>
      </c>
      <c r="AH117" s="1">
        <v>0.81807368940057801</v>
      </c>
      <c r="AI117" s="1">
        <v>3.2722947576023098</v>
      </c>
      <c r="AJ117" s="1">
        <v>0.924915825210332</v>
      </c>
      <c r="AK117" s="1">
        <v>0.924915825210332</v>
      </c>
      <c r="AL117" s="1">
        <v>0.924915825210332</v>
      </c>
      <c r="AM117" s="1">
        <v>0.924915825210332</v>
      </c>
      <c r="AN117" s="1">
        <v>3.6996633008413302</v>
      </c>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165" s="8" customFormat="1" ht="15" customHeight="1">
      <c r="A118" s="8" t="str">
        <f t="shared" si="135"/>
        <v>BMSTVBO_BP6_XDC</v>
      </c>
      <c r="B118" s="15" t="s">
        <v>274</v>
      </c>
      <c r="C118" s="13" t="s">
        <v>282</v>
      </c>
      <c r="D118" s="13" t="s">
        <v>283</v>
      </c>
      <c r="E118" s="14" t="str">
        <f>"BMSTVBO_BP6_"&amp;C3</f>
        <v>BMSTVBO_BP6_XDC</v>
      </c>
      <c r="F118" s="1">
        <v>0.81433872689605702</v>
      </c>
      <c r="G118" s="1">
        <v>0.81433872689605702</v>
      </c>
      <c r="H118" s="1">
        <v>0.81433872689605702</v>
      </c>
      <c r="I118" s="1">
        <v>0.81433872689605702</v>
      </c>
      <c r="J118" s="1">
        <v>3.2573549075842299</v>
      </c>
      <c r="K118" s="1">
        <v>0.90474781653740999</v>
      </c>
      <c r="L118" s="1">
        <v>0.90474781653740999</v>
      </c>
      <c r="M118" s="1">
        <v>0.90474781653740999</v>
      </c>
      <c r="N118" s="1">
        <v>0.90474781653740999</v>
      </c>
      <c r="O118" s="1">
        <v>3.61899126614964</v>
      </c>
      <c r="P118" s="1">
        <v>1.3068473355564401</v>
      </c>
      <c r="Q118" s="1">
        <v>1.3068473355564401</v>
      </c>
      <c r="R118" s="1">
        <v>1.3068473355564401</v>
      </c>
      <c r="S118" s="1">
        <v>1.3068473355564401</v>
      </c>
      <c r="T118" s="1">
        <v>5.22738934222577</v>
      </c>
      <c r="U118" s="1">
        <v>1.2793890243310999</v>
      </c>
      <c r="V118" s="1">
        <v>1.2793890243310999</v>
      </c>
      <c r="W118" s="1">
        <v>1.2793890243310999</v>
      </c>
      <c r="X118" s="1">
        <v>1.2793890243310999</v>
      </c>
      <c r="Y118" s="1">
        <v>5.1175560973243801</v>
      </c>
      <c r="Z118" s="1">
        <v>1.14607882474975</v>
      </c>
      <c r="AA118" s="1">
        <v>1.14607882474975</v>
      </c>
      <c r="AB118" s="1">
        <v>1.14607882474975</v>
      </c>
      <c r="AC118" s="1">
        <v>1.14607882474975</v>
      </c>
      <c r="AD118" s="1">
        <v>4.5843152989989902</v>
      </c>
      <c r="AE118" s="1">
        <v>1.0627432798791001</v>
      </c>
      <c r="AF118" s="1">
        <v>1.0627432798791001</v>
      </c>
      <c r="AG118" s="1">
        <v>1.0627432798791001</v>
      </c>
      <c r="AH118" s="1">
        <v>1.0627432798791001</v>
      </c>
      <c r="AI118" s="1">
        <v>4.25097311951638</v>
      </c>
      <c r="AJ118" s="1">
        <v>1.59866776631998</v>
      </c>
      <c r="AK118" s="1">
        <v>1.59866776631998</v>
      </c>
      <c r="AL118" s="1">
        <v>1.59866776631998</v>
      </c>
      <c r="AM118" s="1">
        <v>1.59866776631998</v>
      </c>
      <c r="AN118" s="1">
        <v>6.3946710652799199</v>
      </c>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165" s="8" customFormat="1" ht="15" customHeight="1">
      <c r="A119" s="8" t="str">
        <f t="shared" si="135"/>
        <v>BSTVP_BP6_XDC</v>
      </c>
      <c r="B119" s="12" t="s">
        <v>284</v>
      </c>
      <c r="C119" s="13" t="s">
        <v>285</v>
      </c>
      <c r="D119" s="13" t="s">
        <v>286</v>
      </c>
      <c r="E119" s="14" t="str">
        <f>"BSTVP_BP6_"&amp;C3</f>
        <v>BSTVP_BP6_XDC</v>
      </c>
      <c r="F119" s="26">
        <v>-2.40459000164071</v>
      </c>
      <c r="G119" s="26">
        <v>-2.40459000164071</v>
      </c>
      <c r="H119" s="26">
        <v>-2.40459000164071</v>
      </c>
      <c r="I119" s="26">
        <v>-2.40459000164071</v>
      </c>
      <c r="J119" s="26">
        <v>-9.6183600065628294</v>
      </c>
      <c r="K119" s="26">
        <v>-2.5225026097981198</v>
      </c>
      <c r="L119" s="26">
        <v>-2.5225026097981198</v>
      </c>
      <c r="M119" s="26">
        <v>-2.5225026097981198</v>
      </c>
      <c r="N119" s="26">
        <v>-2.5225026097981198</v>
      </c>
      <c r="O119" s="26">
        <v>-10.090010439192501</v>
      </c>
      <c r="P119" s="26">
        <v>-2.6517697529217799</v>
      </c>
      <c r="Q119" s="26">
        <v>-2.6517697529217799</v>
      </c>
      <c r="R119" s="26">
        <v>-2.6517697529217799</v>
      </c>
      <c r="S119" s="26">
        <v>-2.6517697529217799</v>
      </c>
      <c r="T119" s="26">
        <v>-10.6070790116871</v>
      </c>
      <c r="U119" s="26">
        <v>-3.75035383823597</v>
      </c>
      <c r="V119" s="26">
        <v>-3.75035383823597</v>
      </c>
      <c r="W119" s="26">
        <v>-3.75035383823597</v>
      </c>
      <c r="X119" s="26">
        <v>-3.75035383823597</v>
      </c>
      <c r="Y119" s="26">
        <v>-15.0014153529439</v>
      </c>
      <c r="Z119" s="26">
        <v>-3.1600322621599002</v>
      </c>
      <c r="AA119" s="26">
        <v>-3.1600322621599002</v>
      </c>
      <c r="AB119" s="26">
        <v>-3.1600322621599002</v>
      </c>
      <c r="AC119" s="26">
        <v>-3.1600322621599002</v>
      </c>
      <c r="AD119" s="26">
        <v>-12.640129048639601</v>
      </c>
      <c r="AE119" s="26">
        <v>-3.02339788035464</v>
      </c>
      <c r="AF119" s="26">
        <v>-3.02339788035464</v>
      </c>
      <c r="AG119" s="26">
        <v>-3.02339788035464</v>
      </c>
      <c r="AH119" s="26">
        <v>-3.02339788035464</v>
      </c>
      <c r="AI119" s="26">
        <v>-12.093591521418601</v>
      </c>
      <c r="AJ119" s="26">
        <v>-3.3112613269168398</v>
      </c>
      <c r="AK119" s="26">
        <v>-3.3112613269168398</v>
      </c>
      <c r="AL119" s="26">
        <v>-3.3112613269168398</v>
      </c>
      <c r="AM119" s="26">
        <v>-3.3112613269168398</v>
      </c>
      <c r="AN119" s="26">
        <v>-13.245045307667301</v>
      </c>
      <c r="AO119" s="26" t="str">
        <f>IF(AND(AO120="",AO121=""),"",SUM(AO120)-SUM(AO121))</f>
        <v/>
      </c>
      <c r="AP119" s="26" t="str">
        <f>IF(AND(AP120="",AP121=""),"",SUM(AP120)-SUM(AP121))</f>
        <v/>
      </c>
      <c r="AQ119" s="26" t="str">
        <f>IF(AND(AQ120="",AQ121=""),"",SUM(AQ120)-SUM(AQ121))</f>
        <v/>
      </c>
      <c r="AR119" s="26" t="str">
        <f>IF(AND(AR120="",AR121=""),"",SUM(AR120)-SUM(AR121))</f>
        <v/>
      </c>
      <c r="AS119" s="26" t="str">
        <f>IF(AND(AS120="",AS121=""),"",SUM(AS120)-SUM(AS121))</f>
        <v/>
      </c>
      <c r="AT119" s="26" t="str">
        <f>IF(AND(AT120="",AT121=""),"",SUM(AT120)-SUM(AT121))</f>
        <v/>
      </c>
      <c r="AU119" s="26" t="str">
        <f>IF(AND(AU120="",AU121=""),"",SUM(AU120)-SUM(AU121))</f>
        <v/>
      </c>
      <c r="AV119" s="26" t="str">
        <f>IF(AND(AV120="",AV121=""),"",SUM(AV120)-SUM(AV121))</f>
        <v/>
      </c>
      <c r="AW119" s="26" t="str">
        <f>IF(AND(AW120="",AW121=""),"",SUM(AW120)-SUM(AW121))</f>
        <v/>
      </c>
      <c r="AX119" s="26" t="str">
        <f>IF(AND(AX120="",AX121=""),"",SUM(AX120)-SUM(AX121))</f>
        <v/>
      </c>
      <c r="AY119" s="26" t="str">
        <f>IF(AND(AY120="",AY121=""),"",SUM(AY120)-SUM(AY121))</f>
        <v/>
      </c>
      <c r="AZ119" s="26" t="str">
        <f>IF(AND(AZ120="",AZ121=""),"",SUM(AZ120)-SUM(AZ121))</f>
        <v/>
      </c>
      <c r="BA119" s="26" t="str">
        <f>IF(AND(BA120="",BA121=""),"",SUM(BA120)-SUM(BA121))</f>
        <v/>
      </c>
      <c r="BB119" s="26" t="str">
        <f>IF(AND(BB120="",BB121=""),"",SUM(BB120)-SUM(BB121))</f>
        <v/>
      </c>
      <c r="BC119" s="26" t="str">
        <f>IF(AND(BC120="",BC121=""),"",SUM(BC120)-SUM(BC121))</f>
        <v/>
      </c>
      <c r="BD119" s="26" t="str">
        <f>IF(AND(BD120="",BD121=""),"",SUM(BD120)-SUM(BD121))</f>
        <v/>
      </c>
      <c r="BE119" s="26" t="str">
        <f>IF(AND(BE120="",BE121=""),"",SUM(BE120)-SUM(BE121))</f>
        <v/>
      </c>
      <c r="BF119" s="26" t="str">
        <f>IF(AND(BF120="",BF121=""),"",SUM(BF120)-SUM(BF121))</f>
        <v/>
      </c>
      <c r="BG119" s="26" t="str">
        <f>IF(AND(BG120="",BG121=""),"",SUM(BG120)-SUM(BG121))</f>
        <v/>
      </c>
      <c r="BH119" s="26" t="str">
        <f>IF(AND(BH120="",BH121=""),"",SUM(BH120)-SUM(BH121))</f>
        <v/>
      </c>
      <c r="BI119" s="26" t="str">
        <f>IF(AND(BI120="",BI121=""),"",SUM(BI120)-SUM(BI121))</f>
        <v/>
      </c>
      <c r="BJ119" s="26" t="str">
        <f>IF(AND(BJ120="",BJ121=""),"",SUM(BJ120)-SUM(BJ121))</f>
        <v/>
      </c>
      <c r="BK119" s="26" t="str">
        <f>IF(AND(BK120="",BK121=""),"",SUM(BK120)-SUM(BK121))</f>
        <v/>
      </c>
      <c r="BL119" s="26" t="str">
        <f>IF(AND(BL120="",BL121=""),"",SUM(BL120)-SUM(BL121))</f>
        <v/>
      </c>
      <c r="BM119" s="26" t="str">
        <f>IF(AND(BM120="",BM121=""),"",SUM(BM120)-SUM(BM121))</f>
        <v/>
      </c>
      <c r="BN119" s="26" t="str">
        <f>IF(AND(BN120="",BN121=""),"",SUM(BN120)-SUM(BN121))</f>
        <v/>
      </c>
      <c r="BO119" s="26" t="str">
        <f>IF(AND(BO120="",BO121=""),"",SUM(BO120)-SUM(BO121))</f>
        <v/>
      </c>
      <c r="BP119" s="26" t="str">
        <f>IF(AND(BP120="",BP121=""),"",SUM(BP120)-SUM(BP121))</f>
        <v/>
      </c>
      <c r="BQ119" s="26" t="str">
        <f>IF(AND(BQ120="",BQ121=""),"",SUM(BQ120)-SUM(BQ121))</f>
        <v/>
      </c>
      <c r="BR119" s="26" t="str">
        <f>IF(AND(BR120="",BR121=""),"",SUM(BR120)-SUM(BR121))</f>
        <v/>
      </c>
      <c r="BS119" s="26" t="str">
        <f t="shared" si="193" ref="BS119:ED119">IF(AND(BS120="",BS121=""),"",SUM(BS120)-SUM(BS121))</f>
        <v/>
      </c>
      <c r="BT119" s="26" t="str">
        <f t="shared" si="193"/>
        <v/>
      </c>
      <c r="BU119" s="26" t="str">
        <f t="shared" si="193"/>
        <v/>
      </c>
      <c r="BV119" s="26" t="str">
        <f t="shared" si="193"/>
        <v/>
      </c>
      <c r="BW119" s="26" t="str">
        <f t="shared" si="193"/>
        <v/>
      </c>
      <c r="BX119" s="26" t="str">
        <f t="shared" si="193"/>
        <v/>
      </c>
      <c r="BY119" s="26" t="str">
        <f t="shared" si="193"/>
        <v/>
      </c>
      <c r="BZ119" s="26" t="str">
        <f t="shared" si="193"/>
        <v/>
      </c>
      <c r="CA119" s="26" t="str">
        <f t="shared" si="193"/>
        <v/>
      </c>
      <c r="CB119" s="26" t="str">
        <f t="shared" si="193"/>
        <v/>
      </c>
      <c r="CC119" s="26" t="str">
        <f t="shared" si="193"/>
        <v/>
      </c>
      <c r="CD119" s="26" t="str">
        <f t="shared" si="193"/>
        <v/>
      </c>
      <c r="CE119" s="26" t="str">
        <f t="shared" si="193"/>
        <v/>
      </c>
      <c r="CF119" s="26" t="str">
        <f t="shared" si="193"/>
        <v/>
      </c>
      <c r="CG119" s="26" t="str">
        <f t="shared" si="193"/>
        <v/>
      </c>
      <c r="CH119" s="26" t="str">
        <f t="shared" si="193"/>
        <v/>
      </c>
      <c r="CI119" s="26" t="str">
        <f t="shared" si="193"/>
        <v/>
      </c>
      <c r="CJ119" s="26" t="str">
        <f t="shared" si="193"/>
        <v/>
      </c>
      <c r="CK119" s="26" t="str">
        <f t="shared" si="193"/>
        <v/>
      </c>
      <c r="CL119" s="26" t="str">
        <f t="shared" si="193"/>
        <v/>
      </c>
      <c r="CM119" s="26" t="str">
        <f t="shared" si="193"/>
        <v/>
      </c>
      <c r="CN119" s="26" t="str">
        <f t="shared" si="193"/>
        <v/>
      </c>
      <c r="CO119" s="26" t="str">
        <f t="shared" si="193"/>
        <v/>
      </c>
      <c r="CP119" s="26" t="str">
        <f t="shared" si="193"/>
        <v/>
      </c>
      <c r="CQ119" s="26" t="str">
        <f t="shared" si="193"/>
        <v/>
      </c>
      <c r="CR119" s="26" t="str">
        <f t="shared" si="193"/>
        <v/>
      </c>
      <c r="CS119" s="26" t="str">
        <f t="shared" si="193"/>
        <v/>
      </c>
      <c r="CT119" s="26" t="str">
        <f t="shared" si="193"/>
        <v/>
      </c>
      <c r="CU119" s="26" t="str">
        <f t="shared" si="193"/>
        <v/>
      </c>
      <c r="CV119" s="26" t="str">
        <f t="shared" si="193"/>
        <v/>
      </c>
      <c r="CW119" s="26" t="str">
        <f t="shared" si="193"/>
        <v/>
      </c>
      <c r="CX119" s="26" t="str">
        <f t="shared" si="193"/>
        <v/>
      </c>
      <c r="CY119" s="26" t="str">
        <f t="shared" si="193"/>
        <v/>
      </c>
      <c r="CZ119" s="26" t="str">
        <f t="shared" si="193"/>
        <v/>
      </c>
      <c r="DA119" s="26" t="str">
        <f t="shared" si="193"/>
        <v/>
      </c>
      <c r="DB119" s="26" t="str">
        <f t="shared" si="193"/>
        <v/>
      </c>
      <c r="DC119" s="26" t="str">
        <f t="shared" si="193"/>
        <v/>
      </c>
      <c r="DD119" s="26" t="str">
        <f t="shared" si="193"/>
        <v/>
      </c>
      <c r="DE119" s="26" t="str">
        <f t="shared" si="193"/>
        <v/>
      </c>
      <c r="DF119" s="26" t="str">
        <f t="shared" si="193"/>
        <v/>
      </c>
      <c r="DG119" s="26" t="str">
        <f t="shared" si="193"/>
        <v/>
      </c>
      <c r="DH119" s="26" t="str">
        <f t="shared" si="193"/>
        <v/>
      </c>
      <c r="DI119" s="26" t="str">
        <f t="shared" si="193"/>
        <v/>
      </c>
      <c r="DJ119" s="26" t="str">
        <f t="shared" si="193"/>
        <v/>
      </c>
      <c r="DK119" s="26" t="str">
        <f t="shared" si="193"/>
        <v/>
      </c>
      <c r="DL119" s="26" t="str">
        <f t="shared" si="193"/>
        <v/>
      </c>
      <c r="DM119" s="26" t="str">
        <f t="shared" si="193"/>
        <v/>
      </c>
      <c r="DN119" s="26" t="str">
        <f t="shared" si="193"/>
        <v/>
      </c>
      <c r="DO119" s="26" t="str">
        <f t="shared" si="193"/>
        <v/>
      </c>
      <c r="DP119" s="26" t="str">
        <f t="shared" si="193"/>
        <v/>
      </c>
      <c r="DQ119" s="26" t="str">
        <f t="shared" si="193"/>
        <v/>
      </c>
      <c r="DR119" s="26" t="str">
        <f t="shared" si="193"/>
        <v/>
      </c>
      <c r="DS119" s="26" t="str">
        <f t="shared" si="193"/>
        <v/>
      </c>
      <c r="DT119" s="26" t="str">
        <f t="shared" si="193"/>
        <v/>
      </c>
      <c r="DU119" s="26" t="str">
        <f t="shared" si="193"/>
        <v/>
      </c>
      <c r="DV119" s="26" t="str">
        <f t="shared" si="193"/>
        <v/>
      </c>
      <c r="DW119" s="26" t="str">
        <f t="shared" si="193"/>
        <v/>
      </c>
      <c r="DX119" s="26" t="str">
        <f t="shared" si="193"/>
        <v/>
      </c>
      <c r="DY119" s="26" t="str">
        <f t="shared" si="193"/>
        <v/>
      </c>
      <c r="DZ119" s="26" t="str">
        <f t="shared" si="193"/>
        <v/>
      </c>
      <c r="EA119" s="26" t="str">
        <f t="shared" si="193"/>
        <v/>
      </c>
      <c r="EB119" s="26" t="str">
        <f t="shared" si="193"/>
        <v/>
      </c>
      <c r="EC119" s="26" t="str">
        <f t="shared" si="193"/>
        <v/>
      </c>
      <c r="ED119" s="26" t="str">
        <f t="shared" si="193"/>
        <v/>
      </c>
      <c r="EE119" s="26" t="str">
        <f t="shared" si="194" ref="EE119:FI119">IF(AND(EE120="",EE121=""),"",SUM(EE120)-SUM(EE121))</f>
        <v/>
      </c>
      <c r="EF119" s="26" t="str">
        <f t="shared" si="194"/>
        <v/>
      </c>
      <c r="EG119" s="26" t="str">
        <f t="shared" si="194"/>
        <v/>
      </c>
      <c r="EH119" s="26" t="str">
        <f t="shared" si="194"/>
        <v/>
      </c>
      <c r="EI119" s="26" t="str">
        <f t="shared" si="194"/>
        <v/>
      </c>
      <c r="EJ119" s="26" t="str">
        <f t="shared" si="194"/>
        <v/>
      </c>
      <c r="EK119" s="26" t="str">
        <f t="shared" si="194"/>
        <v/>
      </c>
      <c r="EL119" s="26" t="str">
        <f t="shared" si="194"/>
        <v/>
      </c>
      <c r="EM119" s="26" t="str">
        <f t="shared" si="194"/>
        <v/>
      </c>
      <c r="EN119" s="26" t="str">
        <f t="shared" si="194"/>
        <v/>
      </c>
      <c r="EO119" s="26" t="str">
        <f t="shared" si="194"/>
        <v/>
      </c>
      <c r="EP119" s="26" t="str">
        <f t="shared" si="194"/>
        <v/>
      </c>
      <c r="EQ119" s="26" t="str">
        <f t="shared" si="194"/>
        <v/>
      </c>
      <c r="ER119" s="26" t="str">
        <f t="shared" si="194"/>
        <v/>
      </c>
      <c r="ES119" s="26" t="str">
        <f t="shared" si="194"/>
        <v/>
      </c>
      <c r="ET119" s="26" t="str">
        <f t="shared" si="194"/>
        <v/>
      </c>
      <c r="EU119" s="26" t="str">
        <f t="shared" si="194"/>
        <v/>
      </c>
      <c r="EV119" s="26" t="str">
        <f t="shared" si="194"/>
        <v/>
      </c>
      <c r="EW119" s="26" t="str">
        <f t="shared" si="194"/>
        <v/>
      </c>
      <c r="EX119" s="26" t="str">
        <f t="shared" si="194"/>
        <v/>
      </c>
      <c r="EY119" s="26" t="str">
        <f t="shared" si="194"/>
        <v/>
      </c>
      <c r="EZ119" s="26" t="str">
        <f t="shared" si="194"/>
        <v/>
      </c>
      <c r="FA119" s="26" t="str">
        <f t="shared" si="194"/>
        <v/>
      </c>
      <c r="FB119" s="26" t="str">
        <f t="shared" si="194"/>
        <v/>
      </c>
      <c r="FC119" s="26" t="str">
        <f t="shared" si="194"/>
        <v/>
      </c>
      <c r="FD119" s="26" t="str">
        <f t="shared" si="194"/>
        <v/>
      </c>
      <c r="FE119" s="26" t="str">
        <f t="shared" si="194"/>
        <v/>
      </c>
      <c r="FF119" s="26" t="str">
        <f t="shared" si="194"/>
        <v/>
      </c>
      <c r="FG119" s="26" t="str">
        <f t="shared" si="194"/>
        <v/>
      </c>
      <c r="FH119" s="26" t="str">
        <f t="shared" si="194"/>
        <v/>
      </c>
      <c r="FI119" s="26" t="str">
        <f t="shared" si="194"/>
        <v/>
      </c>
    </row>
    <row r="120" spans="1:165" s="8" customFormat="1" ht="15" customHeight="1">
      <c r="A120" s="8" t="str">
        <f t="shared" si="135"/>
        <v>BXSTVP_BP6_XDC</v>
      </c>
      <c r="B120" s="12" t="s">
        <v>262</v>
      </c>
      <c r="C120" s="13" t="s">
        <v>287</v>
      </c>
      <c r="D120" s="13" t="s">
        <v>288</v>
      </c>
      <c r="E120" s="14" t="str">
        <f>"BXSTVP_BP6_"&amp;C3</f>
        <v>BXSTVP_BP6_XDC</v>
      </c>
      <c r="F120" s="26">
        <v>0.237564498359291</v>
      </c>
      <c r="G120" s="26">
        <v>0.237564498359291</v>
      </c>
      <c r="H120" s="26">
        <v>0.237564498359291</v>
      </c>
      <c r="I120" s="26">
        <v>0.237564498359291</v>
      </c>
      <c r="J120" s="26">
        <v>0.95025799343716499</v>
      </c>
      <c r="K120" s="26">
        <v>0.24510246520187901</v>
      </c>
      <c r="L120" s="26">
        <v>0.24510246520187901</v>
      </c>
      <c r="M120" s="26">
        <v>0.24510246520187901</v>
      </c>
      <c r="N120" s="26">
        <v>0.24510246520187901</v>
      </c>
      <c r="O120" s="26">
        <v>0.98040986080751602</v>
      </c>
      <c r="P120" s="26">
        <v>0.169150322078225</v>
      </c>
      <c r="Q120" s="26">
        <v>0.169150322078225</v>
      </c>
      <c r="R120" s="26">
        <v>0.169150322078225</v>
      </c>
      <c r="S120" s="26">
        <v>0.169150322078225</v>
      </c>
      <c r="T120" s="26">
        <v>0.67660128831289801</v>
      </c>
      <c r="U120" s="26">
        <v>0.083197336764033195</v>
      </c>
      <c r="V120" s="26">
        <v>0.083197336764033195</v>
      </c>
      <c r="W120" s="26">
        <v>0.083197336764033195</v>
      </c>
      <c r="X120" s="26">
        <v>0.083197336764033195</v>
      </c>
      <c r="Y120" s="26">
        <v>0.332789347056133</v>
      </c>
      <c r="Z120" s="26">
        <v>0.23813318594852301</v>
      </c>
      <c r="AA120" s="26">
        <v>0.23813318594852301</v>
      </c>
      <c r="AB120" s="26">
        <v>0.23813318594852301</v>
      </c>
      <c r="AC120" s="26">
        <v>0.23813318594852301</v>
      </c>
      <c r="AD120" s="26">
        <v>0.95253274379409103</v>
      </c>
      <c r="AE120" s="26">
        <v>0.32748101901482901</v>
      </c>
      <c r="AF120" s="26">
        <v>0.32748101901482901</v>
      </c>
      <c r="AG120" s="26">
        <v>0.32748101901482901</v>
      </c>
      <c r="AH120" s="26">
        <v>0.32748101901482901</v>
      </c>
      <c r="AI120" s="26">
        <v>1.30992407605932</v>
      </c>
      <c r="AJ120" s="26">
        <v>0.21627051390912799</v>
      </c>
      <c r="AK120" s="26">
        <v>0.21627051390912799</v>
      </c>
      <c r="AL120" s="26">
        <v>0.21627051390912799</v>
      </c>
      <c r="AM120" s="26">
        <v>0.21627051390912799</v>
      </c>
      <c r="AN120" s="26">
        <v>0.86508205563651297</v>
      </c>
      <c r="AO120" s="26" t="str">
        <f>IF(AND(AO123="",AND(AO126="",AO129="")),"",SUM(AO123,AO126,AO129))</f>
        <v/>
      </c>
      <c r="AP120" s="26" t="str">
        <f>IF(AND(AP123="",AND(AP126="",AP129="")),"",SUM(AP123,AP126,AP129))</f>
        <v/>
      </c>
      <c r="AQ120" s="26" t="str">
        <f>IF(AND(AQ123="",AND(AQ126="",AQ129="")),"",SUM(AQ123,AQ126,AQ129))</f>
        <v/>
      </c>
      <c r="AR120" s="26" t="str">
        <f>IF(AND(AR123="",AND(AR126="",AR129="")),"",SUM(AR123,AR126,AR129))</f>
        <v/>
      </c>
      <c r="AS120" s="26" t="str">
        <f>IF(AND(AS123="",AND(AS126="",AS129="")),"",SUM(AS123,AS126,AS129))</f>
        <v/>
      </c>
      <c r="AT120" s="26" t="str">
        <f>IF(AND(AT123="",AND(AT126="",AT129="")),"",SUM(AT123,AT126,AT129))</f>
        <v/>
      </c>
      <c r="AU120" s="26" t="str">
        <f>IF(AND(AU123="",AND(AU126="",AU129="")),"",SUM(AU123,AU126,AU129))</f>
        <v/>
      </c>
      <c r="AV120" s="26" t="str">
        <f>IF(AND(AV123="",AND(AV126="",AV129="")),"",SUM(AV123,AV126,AV129))</f>
        <v/>
      </c>
      <c r="AW120" s="26" t="str">
        <f>IF(AND(AW123="",AND(AW126="",AW129="")),"",SUM(AW123,AW126,AW129))</f>
        <v/>
      </c>
      <c r="AX120" s="26" t="str">
        <f>IF(AND(AX123="",AND(AX126="",AX129="")),"",SUM(AX123,AX126,AX129))</f>
        <v/>
      </c>
      <c r="AY120" s="26" t="str">
        <f>IF(AND(AY123="",AND(AY126="",AY129="")),"",SUM(AY123,AY126,AY129))</f>
        <v/>
      </c>
      <c r="AZ120" s="26" t="str">
        <f>IF(AND(AZ123="",AND(AZ126="",AZ129="")),"",SUM(AZ123,AZ126,AZ129))</f>
        <v/>
      </c>
      <c r="BA120" s="26" t="str">
        <f>IF(AND(BA123="",AND(BA126="",BA129="")),"",SUM(BA123,BA126,BA129))</f>
        <v/>
      </c>
      <c r="BB120" s="26" t="str">
        <f>IF(AND(BB123="",AND(BB126="",BB129="")),"",SUM(BB123,BB126,BB129))</f>
        <v/>
      </c>
      <c r="BC120" s="26" t="str">
        <f>IF(AND(BC123="",AND(BC126="",BC129="")),"",SUM(BC123,BC126,BC129))</f>
        <v/>
      </c>
      <c r="BD120" s="26" t="str">
        <f>IF(AND(BD123="",AND(BD126="",BD129="")),"",SUM(BD123,BD126,BD129))</f>
        <v/>
      </c>
      <c r="BE120" s="26" t="str">
        <f>IF(AND(BE123="",AND(BE126="",BE129="")),"",SUM(BE123,BE126,BE129))</f>
        <v/>
      </c>
      <c r="BF120" s="26" t="str">
        <f>IF(AND(BF123="",AND(BF126="",BF129="")),"",SUM(BF123,BF126,BF129))</f>
        <v/>
      </c>
      <c r="BG120" s="26" t="str">
        <f>IF(AND(BG123="",AND(BG126="",BG129="")),"",SUM(BG123,BG126,BG129))</f>
        <v/>
      </c>
      <c r="BH120" s="26" t="str">
        <f>IF(AND(BH123="",AND(BH126="",BH129="")),"",SUM(BH123,BH126,BH129))</f>
        <v/>
      </c>
      <c r="BI120" s="26" t="str">
        <f>IF(AND(BI123="",AND(BI126="",BI129="")),"",SUM(BI123,BI126,BI129))</f>
        <v/>
      </c>
      <c r="BJ120" s="26" t="str">
        <f>IF(AND(BJ123="",AND(BJ126="",BJ129="")),"",SUM(BJ123,BJ126,BJ129))</f>
        <v/>
      </c>
      <c r="BK120" s="26" t="str">
        <f>IF(AND(BK123="",AND(BK126="",BK129="")),"",SUM(BK123,BK126,BK129))</f>
        <v/>
      </c>
      <c r="BL120" s="26" t="str">
        <f>IF(AND(BL123="",AND(BL126="",BL129="")),"",SUM(BL123,BL126,BL129))</f>
        <v/>
      </c>
      <c r="BM120" s="26" t="str">
        <f>IF(AND(BM123="",AND(BM126="",BM129="")),"",SUM(BM123,BM126,BM129))</f>
        <v/>
      </c>
      <c r="BN120" s="26" t="str">
        <f>IF(AND(BN123="",AND(BN126="",BN129="")),"",SUM(BN123,BN126,BN129))</f>
        <v/>
      </c>
      <c r="BO120" s="26" t="str">
        <f>IF(AND(BO123="",AND(BO126="",BO129="")),"",SUM(BO123,BO126,BO129))</f>
        <v/>
      </c>
      <c r="BP120" s="26" t="str">
        <f>IF(AND(BP123="",AND(BP126="",BP129="")),"",SUM(BP123,BP126,BP129))</f>
        <v/>
      </c>
      <c r="BQ120" s="26" t="str">
        <f>IF(AND(BQ123="",AND(BQ126="",BQ129="")),"",SUM(BQ123,BQ126,BQ129))</f>
        <v/>
      </c>
      <c r="BR120" s="26" t="str">
        <f>IF(AND(BR123="",AND(BR126="",BR129="")),"",SUM(BR123,BR126,BR129))</f>
        <v/>
      </c>
      <c r="BS120" s="26" t="str">
        <f t="shared" si="195" ref="BS120:ED120">IF(AND(BS123="",AND(BS126="",BS129="")),"",SUM(BS123,BS126,BS129))</f>
        <v/>
      </c>
      <c r="BT120" s="26" t="str">
        <f t="shared" si="195"/>
        <v/>
      </c>
      <c r="BU120" s="26" t="str">
        <f t="shared" si="195"/>
        <v/>
      </c>
      <c r="BV120" s="26" t="str">
        <f t="shared" si="195"/>
        <v/>
      </c>
      <c r="BW120" s="26" t="str">
        <f t="shared" si="195"/>
        <v/>
      </c>
      <c r="BX120" s="26" t="str">
        <f t="shared" si="195"/>
        <v/>
      </c>
      <c r="BY120" s="26" t="str">
        <f t="shared" si="195"/>
        <v/>
      </c>
      <c r="BZ120" s="26" t="str">
        <f t="shared" si="195"/>
        <v/>
      </c>
      <c r="CA120" s="26" t="str">
        <f t="shared" si="195"/>
        <v/>
      </c>
      <c r="CB120" s="26" t="str">
        <f t="shared" si="195"/>
        <v/>
      </c>
      <c r="CC120" s="26" t="str">
        <f t="shared" si="195"/>
        <v/>
      </c>
      <c r="CD120" s="26" t="str">
        <f t="shared" si="195"/>
        <v/>
      </c>
      <c r="CE120" s="26" t="str">
        <f t="shared" si="195"/>
        <v/>
      </c>
      <c r="CF120" s="26" t="str">
        <f t="shared" si="195"/>
        <v/>
      </c>
      <c r="CG120" s="26" t="str">
        <f t="shared" si="195"/>
        <v/>
      </c>
      <c r="CH120" s="26" t="str">
        <f t="shared" si="195"/>
        <v/>
      </c>
      <c r="CI120" s="26" t="str">
        <f t="shared" si="195"/>
        <v/>
      </c>
      <c r="CJ120" s="26" t="str">
        <f t="shared" si="195"/>
        <v/>
      </c>
      <c r="CK120" s="26" t="str">
        <f t="shared" si="195"/>
        <v/>
      </c>
      <c r="CL120" s="26" t="str">
        <f t="shared" si="195"/>
        <v/>
      </c>
      <c r="CM120" s="26" t="str">
        <f t="shared" si="195"/>
        <v/>
      </c>
      <c r="CN120" s="26" t="str">
        <f t="shared" si="195"/>
        <v/>
      </c>
      <c r="CO120" s="26" t="str">
        <f t="shared" si="195"/>
        <v/>
      </c>
      <c r="CP120" s="26" t="str">
        <f t="shared" si="195"/>
        <v/>
      </c>
      <c r="CQ120" s="26" t="str">
        <f t="shared" si="195"/>
        <v/>
      </c>
      <c r="CR120" s="26" t="str">
        <f t="shared" si="195"/>
        <v/>
      </c>
      <c r="CS120" s="26" t="str">
        <f t="shared" si="195"/>
        <v/>
      </c>
      <c r="CT120" s="26" t="str">
        <f t="shared" si="195"/>
        <v/>
      </c>
      <c r="CU120" s="26" t="str">
        <f t="shared" si="195"/>
        <v/>
      </c>
      <c r="CV120" s="26" t="str">
        <f t="shared" si="195"/>
        <v/>
      </c>
      <c r="CW120" s="26" t="str">
        <f t="shared" si="195"/>
        <v/>
      </c>
      <c r="CX120" s="26" t="str">
        <f t="shared" si="195"/>
        <v/>
      </c>
      <c r="CY120" s="26" t="str">
        <f t="shared" si="195"/>
        <v/>
      </c>
      <c r="CZ120" s="26" t="str">
        <f t="shared" si="195"/>
        <v/>
      </c>
      <c r="DA120" s="26" t="str">
        <f t="shared" si="195"/>
        <v/>
      </c>
      <c r="DB120" s="26" t="str">
        <f t="shared" si="195"/>
        <v/>
      </c>
      <c r="DC120" s="26" t="str">
        <f t="shared" si="195"/>
        <v/>
      </c>
      <c r="DD120" s="26" t="str">
        <f t="shared" si="195"/>
        <v/>
      </c>
      <c r="DE120" s="26" t="str">
        <f t="shared" si="195"/>
        <v/>
      </c>
      <c r="DF120" s="26" t="str">
        <f t="shared" si="195"/>
        <v/>
      </c>
      <c r="DG120" s="26" t="str">
        <f t="shared" si="195"/>
        <v/>
      </c>
      <c r="DH120" s="26" t="str">
        <f t="shared" si="195"/>
        <v/>
      </c>
      <c r="DI120" s="26" t="str">
        <f t="shared" si="195"/>
        <v/>
      </c>
      <c r="DJ120" s="26" t="str">
        <f t="shared" si="195"/>
        <v/>
      </c>
      <c r="DK120" s="26" t="str">
        <f t="shared" si="195"/>
        <v/>
      </c>
      <c r="DL120" s="26" t="str">
        <f t="shared" si="195"/>
        <v/>
      </c>
      <c r="DM120" s="26" t="str">
        <f t="shared" si="195"/>
        <v/>
      </c>
      <c r="DN120" s="26" t="str">
        <f t="shared" si="195"/>
        <v/>
      </c>
      <c r="DO120" s="26" t="str">
        <f t="shared" si="195"/>
        <v/>
      </c>
      <c r="DP120" s="26" t="str">
        <f t="shared" si="195"/>
        <v/>
      </c>
      <c r="DQ120" s="26" t="str">
        <f t="shared" si="195"/>
        <v/>
      </c>
      <c r="DR120" s="26" t="str">
        <f t="shared" si="195"/>
        <v/>
      </c>
      <c r="DS120" s="26" t="str">
        <f t="shared" si="195"/>
        <v/>
      </c>
      <c r="DT120" s="26" t="str">
        <f t="shared" si="195"/>
        <v/>
      </c>
      <c r="DU120" s="26" t="str">
        <f t="shared" si="195"/>
        <v/>
      </c>
      <c r="DV120" s="26" t="str">
        <f t="shared" si="195"/>
        <v/>
      </c>
      <c r="DW120" s="26" t="str">
        <f t="shared" si="195"/>
        <v/>
      </c>
      <c r="DX120" s="26" t="str">
        <f t="shared" si="195"/>
        <v/>
      </c>
      <c r="DY120" s="26" t="str">
        <f t="shared" si="195"/>
        <v/>
      </c>
      <c r="DZ120" s="26" t="str">
        <f t="shared" si="195"/>
        <v/>
      </c>
      <c r="EA120" s="26" t="str">
        <f t="shared" si="195"/>
        <v/>
      </c>
      <c r="EB120" s="26" t="str">
        <f t="shared" si="195"/>
        <v/>
      </c>
      <c r="EC120" s="26" t="str">
        <f t="shared" si="195"/>
        <v/>
      </c>
      <c r="ED120" s="26" t="str">
        <f t="shared" si="195"/>
        <v/>
      </c>
      <c r="EE120" s="26" t="str">
        <f t="shared" si="196" ref="EE120:FI120">IF(AND(EE123="",AND(EE126="",EE129="")),"",SUM(EE123,EE126,EE129))</f>
        <v/>
      </c>
      <c r="EF120" s="26" t="str">
        <f t="shared" si="196"/>
        <v/>
      </c>
      <c r="EG120" s="26" t="str">
        <f t="shared" si="196"/>
        <v/>
      </c>
      <c r="EH120" s="26" t="str">
        <f t="shared" si="196"/>
        <v/>
      </c>
      <c r="EI120" s="26" t="str">
        <f t="shared" si="196"/>
        <v/>
      </c>
      <c r="EJ120" s="26" t="str">
        <f t="shared" si="196"/>
        <v/>
      </c>
      <c r="EK120" s="26" t="str">
        <f t="shared" si="196"/>
        <v/>
      </c>
      <c r="EL120" s="26" t="str">
        <f t="shared" si="196"/>
        <v/>
      </c>
      <c r="EM120" s="26" t="str">
        <f t="shared" si="196"/>
        <v/>
      </c>
      <c r="EN120" s="26" t="str">
        <f t="shared" si="196"/>
        <v/>
      </c>
      <c r="EO120" s="26" t="str">
        <f t="shared" si="196"/>
        <v/>
      </c>
      <c r="EP120" s="26" t="str">
        <f t="shared" si="196"/>
        <v/>
      </c>
      <c r="EQ120" s="26" t="str">
        <f t="shared" si="196"/>
        <v/>
      </c>
      <c r="ER120" s="26" t="str">
        <f t="shared" si="196"/>
        <v/>
      </c>
      <c r="ES120" s="26" t="str">
        <f t="shared" si="196"/>
        <v/>
      </c>
      <c r="ET120" s="26" t="str">
        <f t="shared" si="196"/>
        <v/>
      </c>
      <c r="EU120" s="26" t="str">
        <f t="shared" si="196"/>
        <v/>
      </c>
      <c r="EV120" s="26" t="str">
        <f t="shared" si="196"/>
        <v/>
      </c>
      <c r="EW120" s="26" t="str">
        <f t="shared" si="196"/>
        <v/>
      </c>
      <c r="EX120" s="26" t="str">
        <f t="shared" si="196"/>
        <v/>
      </c>
      <c r="EY120" s="26" t="str">
        <f t="shared" si="196"/>
        <v/>
      </c>
      <c r="EZ120" s="26" t="str">
        <f t="shared" si="196"/>
        <v/>
      </c>
      <c r="FA120" s="26" t="str">
        <f t="shared" si="196"/>
        <v/>
      </c>
      <c r="FB120" s="26" t="str">
        <f t="shared" si="196"/>
        <v/>
      </c>
      <c r="FC120" s="26" t="str">
        <f t="shared" si="196"/>
        <v/>
      </c>
      <c r="FD120" s="26" t="str">
        <f t="shared" si="196"/>
        <v/>
      </c>
      <c r="FE120" s="26" t="str">
        <f t="shared" si="196"/>
        <v/>
      </c>
      <c r="FF120" s="26" t="str">
        <f t="shared" si="196"/>
        <v/>
      </c>
      <c r="FG120" s="26" t="str">
        <f t="shared" si="196"/>
        <v/>
      </c>
      <c r="FH120" s="26" t="str">
        <f t="shared" si="196"/>
        <v/>
      </c>
      <c r="FI120" s="26" t="str">
        <f t="shared" si="196"/>
        <v/>
      </c>
    </row>
    <row r="121" spans="1:165" s="8" customFormat="1" ht="15" customHeight="1">
      <c r="A121" s="8" t="str">
        <f t="shared" si="135"/>
        <v>BMSTVP_BP6_XDC</v>
      </c>
      <c r="B121" s="12" t="s">
        <v>265</v>
      </c>
      <c r="C121" s="13" t="s">
        <v>289</v>
      </c>
      <c r="D121" s="13" t="s">
        <v>290</v>
      </c>
      <c r="E121" s="14" t="str">
        <f>"BMSTVP_BP6_"&amp;C3</f>
        <v>BMSTVP_BP6_XDC</v>
      </c>
      <c r="F121" s="26">
        <v>2.6421545000000002</v>
      </c>
      <c r="G121" s="26">
        <v>2.6421545000000002</v>
      </c>
      <c r="H121" s="26">
        <v>2.6421545000000002</v>
      </c>
      <c r="I121" s="26">
        <v>2.6421545000000002</v>
      </c>
      <c r="J121" s="26">
        <v>10.568618000000001</v>
      </c>
      <c r="K121" s="26">
        <v>2.7676050750000001</v>
      </c>
      <c r="L121" s="26">
        <v>2.7676050750000001</v>
      </c>
      <c r="M121" s="26">
        <v>2.7676050750000001</v>
      </c>
      <c r="N121" s="26">
        <v>2.7676050750000001</v>
      </c>
      <c r="O121" s="26">
        <v>11.0704203</v>
      </c>
      <c r="P121" s="26">
        <v>2.8209200750000001</v>
      </c>
      <c r="Q121" s="26">
        <v>2.8209200750000001</v>
      </c>
      <c r="R121" s="26">
        <v>2.8209200750000001</v>
      </c>
      <c r="S121" s="26">
        <v>2.8209200750000001</v>
      </c>
      <c r="T121" s="26">
        <v>11.2836803</v>
      </c>
      <c r="U121" s="26">
        <v>3.8335511750000002</v>
      </c>
      <c r="V121" s="26">
        <v>3.8335511750000002</v>
      </c>
      <c r="W121" s="26">
        <v>3.8335511750000002</v>
      </c>
      <c r="X121" s="26">
        <v>3.8335511750000002</v>
      </c>
      <c r="Y121" s="26">
        <v>15.334204700000001</v>
      </c>
      <c r="Z121" s="26">
        <v>3.3981654481084198</v>
      </c>
      <c r="AA121" s="26">
        <v>3.3981654481084198</v>
      </c>
      <c r="AB121" s="26">
        <v>3.3981654481084198</v>
      </c>
      <c r="AC121" s="26">
        <v>3.3981654481084198</v>
      </c>
      <c r="AD121" s="26">
        <v>13.592661792433701</v>
      </c>
      <c r="AE121" s="26">
        <v>3.3508788993694698</v>
      </c>
      <c r="AF121" s="26">
        <v>3.3508788993694698</v>
      </c>
      <c r="AG121" s="26">
        <v>3.3508788993694698</v>
      </c>
      <c r="AH121" s="26">
        <v>3.3508788993694698</v>
      </c>
      <c r="AI121" s="26">
        <v>13.403515597477901</v>
      </c>
      <c r="AJ121" s="26">
        <v>3.5275318408259699</v>
      </c>
      <c r="AK121" s="26">
        <v>3.5275318408259699</v>
      </c>
      <c r="AL121" s="26">
        <v>3.5275318408259699</v>
      </c>
      <c r="AM121" s="26">
        <v>3.5275318408259699</v>
      </c>
      <c r="AN121" s="26">
        <v>14.110127363303899</v>
      </c>
      <c r="AO121" s="26" t="str">
        <f>IF(AND(AO124="",AND(AO127="",AO130="")),"",SUM(AO124,AO127,AO130))</f>
        <v/>
      </c>
      <c r="AP121" s="26" t="str">
        <f>IF(AND(AP124="",AND(AP127="",AP130="")),"",SUM(AP124,AP127,AP130))</f>
        <v/>
      </c>
      <c r="AQ121" s="26" t="str">
        <f>IF(AND(AQ124="",AND(AQ127="",AQ130="")),"",SUM(AQ124,AQ127,AQ130))</f>
        <v/>
      </c>
      <c r="AR121" s="26" t="str">
        <f>IF(AND(AR124="",AND(AR127="",AR130="")),"",SUM(AR124,AR127,AR130))</f>
        <v/>
      </c>
      <c r="AS121" s="26" t="str">
        <f>IF(AND(AS124="",AND(AS127="",AS130="")),"",SUM(AS124,AS127,AS130))</f>
        <v/>
      </c>
      <c r="AT121" s="26" t="str">
        <f>IF(AND(AT124="",AND(AT127="",AT130="")),"",SUM(AT124,AT127,AT130))</f>
        <v/>
      </c>
      <c r="AU121" s="26" t="str">
        <f>IF(AND(AU124="",AND(AU127="",AU130="")),"",SUM(AU124,AU127,AU130))</f>
        <v/>
      </c>
      <c r="AV121" s="26" t="str">
        <f>IF(AND(AV124="",AND(AV127="",AV130="")),"",SUM(AV124,AV127,AV130))</f>
        <v/>
      </c>
      <c r="AW121" s="26" t="str">
        <f>IF(AND(AW124="",AND(AW127="",AW130="")),"",SUM(AW124,AW127,AW130))</f>
        <v/>
      </c>
      <c r="AX121" s="26" t="str">
        <f>IF(AND(AX124="",AND(AX127="",AX130="")),"",SUM(AX124,AX127,AX130))</f>
        <v/>
      </c>
      <c r="AY121" s="26" t="str">
        <f>IF(AND(AY124="",AND(AY127="",AY130="")),"",SUM(AY124,AY127,AY130))</f>
        <v/>
      </c>
      <c r="AZ121" s="26" t="str">
        <f>IF(AND(AZ124="",AND(AZ127="",AZ130="")),"",SUM(AZ124,AZ127,AZ130))</f>
        <v/>
      </c>
      <c r="BA121" s="26" t="str">
        <f>IF(AND(BA124="",AND(BA127="",BA130="")),"",SUM(BA124,BA127,BA130))</f>
        <v/>
      </c>
      <c r="BB121" s="26" t="str">
        <f>IF(AND(BB124="",AND(BB127="",BB130="")),"",SUM(BB124,BB127,BB130))</f>
        <v/>
      </c>
      <c r="BC121" s="26" t="str">
        <f>IF(AND(BC124="",AND(BC127="",BC130="")),"",SUM(BC124,BC127,BC130))</f>
        <v/>
      </c>
      <c r="BD121" s="26" t="str">
        <f>IF(AND(BD124="",AND(BD127="",BD130="")),"",SUM(BD124,BD127,BD130))</f>
        <v/>
      </c>
      <c r="BE121" s="26" t="str">
        <f>IF(AND(BE124="",AND(BE127="",BE130="")),"",SUM(BE124,BE127,BE130))</f>
        <v/>
      </c>
      <c r="BF121" s="26" t="str">
        <f>IF(AND(BF124="",AND(BF127="",BF130="")),"",SUM(BF124,BF127,BF130))</f>
        <v/>
      </c>
      <c r="BG121" s="26" t="str">
        <f>IF(AND(BG124="",AND(BG127="",BG130="")),"",SUM(BG124,BG127,BG130))</f>
        <v/>
      </c>
      <c r="BH121" s="26" t="str">
        <f>IF(AND(BH124="",AND(BH127="",BH130="")),"",SUM(BH124,BH127,BH130))</f>
        <v/>
      </c>
      <c r="BI121" s="26" t="str">
        <f>IF(AND(BI124="",AND(BI127="",BI130="")),"",SUM(BI124,BI127,BI130))</f>
        <v/>
      </c>
      <c r="BJ121" s="26" t="str">
        <f>IF(AND(BJ124="",AND(BJ127="",BJ130="")),"",SUM(BJ124,BJ127,BJ130))</f>
        <v/>
      </c>
      <c r="BK121" s="26" t="str">
        <f>IF(AND(BK124="",AND(BK127="",BK130="")),"",SUM(BK124,BK127,BK130))</f>
        <v/>
      </c>
      <c r="BL121" s="26" t="str">
        <f>IF(AND(BL124="",AND(BL127="",BL130="")),"",SUM(BL124,BL127,BL130))</f>
        <v/>
      </c>
      <c r="BM121" s="26" t="str">
        <f>IF(AND(BM124="",AND(BM127="",BM130="")),"",SUM(BM124,BM127,BM130))</f>
        <v/>
      </c>
      <c r="BN121" s="26" t="str">
        <f>IF(AND(BN124="",AND(BN127="",BN130="")),"",SUM(BN124,BN127,BN130))</f>
        <v/>
      </c>
      <c r="BO121" s="26" t="str">
        <f>IF(AND(BO124="",AND(BO127="",BO130="")),"",SUM(BO124,BO127,BO130))</f>
        <v/>
      </c>
      <c r="BP121" s="26" t="str">
        <f>IF(AND(BP124="",AND(BP127="",BP130="")),"",SUM(BP124,BP127,BP130))</f>
        <v/>
      </c>
      <c r="BQ121" s="26" t="str">
        <f>IF(AND(BQ124="",AND(BQ127="",BQ130="")),"",SUM(BQ124,BQ127,BQ130))</f>
        <v/>
      </c>
      <c r="BR121" s="26" t="str">
        <f>IF(AND(BR124="",AND(BR127="",BR130="")),"",SUM(BR124,BR127,BR130))</f>
        <v/>
      </c>
      <c r="BS121" s="26" t="str">
        <f t="shared" si="197" ref="BS121:ED121">IF(AND(BS124="",AND(BS127="",BS130="")),"",SUM(BS124,BS127,BS130))</f>
        <v/>
      </c>
      <c r="BT121" s="26" t="str">
        <f t="shared" si="197"/>
        <v/>
      </c>
      <c r="BU121" s="26" t="str">
        <f t="shared" si="197"/>
        <v/>
      </c>
      <c r="BV121" s="26" t="str">
        <f t="shared" si="197"/>
        <v/>
      </c>
      <c r="BW121" s="26" t="str">
        <f t="shared" si="197"/>
        <v/>
      </c>
      <c r="BX121" s="26" t="str">
        <f t="shared" si="197"/>
        <v/>
      </c>
      <c r="BY121" s="26" t="str">
        <f t="shared" si="197"/>
        <v/>
      </c>
      <c r="BZ121" s="26" t="str">
        <f t="shared" si="197"/>
        <v/>
      </c>
      <c r="CA121" s="26" t="str">
        <f t="shared" si="197"/>
        <v/>
      </c>
      <c r="CB121" s="26" t="str">
        <f t="shared" si="197"/>
        <v/>
      </c>
      <c r="CC121" s="26" t="str">
        <f t="shared" si="197"/>
        <v/>
      </c>
      <c r="CD121" s="26" t="str">
        <f t="shared" si="197"/>
        <v/>
      </c>
      <c r="CE121" s="26" t="str">
        <f t="shared" si="197"/>
        <v/>
      </c>
      <c r="CF121" s="26" t="str">
        <f t="shared" si="197"/>
        <v/>
      </c>
      <c r="CG121" s="26" t="str">
        <f t="shared" si="197"/>
        <v/>
      </c>
      <c r="CH121" s="26" t="str">
        <f t="shared" si="197"/>
        <v/>
      </c>
      <c r="CI121" s="26" t="str">
        <f t="shared" si="197"/>
        <v/>
      </c>
      <c r="CJ121" s="26" t="str">
        <f t="shared" si="197"/>
        <v/>
      </c>
      <c r="CK121" s="26" t="str">
        <f t="shared" si="197"/>
        <v/>
      </c>
      <c r="CL121" s="26" t="str">
        <f t="shared" si="197"/>
        <v/>
      </c>
      <c r="CM121" s="26" t="str">
        <f t="shared" si="197"/>
        <v/>
      </c>
      <c r="CN121" s="26" t="str">
        <f t="shared" si="197"/>
        <v/>
      </c>
      <c r="CO121" s="26" t="str">
        <f t="shared" si="197"/>
        <v/>
      </c>
      <c r="CP121" s="26" t="str">
        <f t="shared" si="197"/>
        <v/>
      </c>
      <c r="CQ121" s="26" t="str">
        <f t="shared" si="197"/>
        <v/>
      </c>
      <c r="CR121" s="26" t="str">
        <f t="shared" si="197"/>
        <v/>
      </c>
      <c r="CS121" s="26" t="str">
        <f t="shared" si="197"/>
        <v/>
      </c>
      <c r="CT121" s="26" t="str">
        <f t="shared" si="197"/>
        <v/>
      </c>
      <c r="CU121" s="26" t="str">
        <f t="shared" si="197"/>
        <v/>
      </c>
      <c r="CV121" s="26" t="str">
        <f t="shared" si="197"/>
        <v/>
      </c>
      <c r="CW121" s="26" t="str">
        <f t="shared" si="197"/>
        <v/>
      </c>
      <c r="CX121" s="26" t="str">
        <f t="shared" si="197"/>
        <v/>
      </c>
      <c r="CY121" s="26" t="str">
        <f t="shared" si="197"/>
        <v/>
      </c>
      <c r="CZ121" s="26" t="str">
        <f t="shared" si="197"/>
        <v/>
      </c>
      <c r="DA121" s="26" t="str">
        <f t="shared" si="197"/>
        <v/>
      </c>
      <c r="DB121" s="26" t="str">
        <f t="shared" si="197"/>
        <v/>
      </c>
      <c r="DC121" s="26" t="str">
        <f t="shared" si="197"/>
        <v/>
      </c>
      <c r="DD121" s="26" t="str">
        <f t="shared" si="197"/>
        <v/>
      </c>
      <c r="DE121" s="26" t="str">
        <f t="shared" si="197"/>
        <v/>
      </c>
      <c r="DF121" s="26" t="str">
        <f t="shared" si="197"/>
        <v/>
      </c>
      <c r="DG121" s="26" t="str">
        <f t="shared" si="197"/>
        <v/>
      </c>
      <c r="DH121" s="26" t="str">
        <f t="shared" si="197"/>
        <v/>
      </c>
      <c r="DI121" s="26" t="str">
        <f t="shared" si="197"/>
        <v/>
      </c>
      <c r="DJ121" s="26" t="str">
        <f t="shared" si="197"/>
        <v/>
      </c>
      <c r="DK121" s="26" t="str">
        <f t="shared" si="197"/>
        <v/>
      </c>
      <c r="DL121" s="26" t="str">
        <f t="shared" si="197"/>
        <v/>
      </c>
      <c r="DM121" s="26" t="str">
        <f t="shared" si="197"/>
        <v/>
      </c>
      <c r="DN121" s="26" t="str">
        <f t="shared" si="197"/>
        <v/>
      </c>
      <c r="DO121" s="26" t="str">
        <f t="shared" si="197"/>
        <v/>
      </c>
      <c r="DP121" s="26" t="str">
        <f t="shared" si="197"/>
        <v/>
      </c>
      <c r="DQ121" s="26" t="str">
        <f t="shared" si="197"/>
        <v/>
      </c>
      <c r="DR121" s="26" t="str">
        <f t="shared" si="197"/>
        <v/>
      </c>
      <c r="DS121" s="26" t="str">
        <f t="shared" si="197"/>
        <v/>
      </c>
      <c r="DT121" s="26" t="str">
        <f t="shared" si="197"/>
        <v/>
      </c>
      <c r="DU121" s="26" t="str">
        <f t="shared" si="197"/>
        <v/>
      </c>
      <c r="DV121" s="26" t="str">
        <f t="shared" si="197"/>
        <v/>
      </c>
      <c r="DW121" s="26" t="str">
        <f t="shared" si="197"/>
        <v/>
      </c>
      <c r="DX121" s="26" t="str">
        <f t="shared" si="197"/>
        <v/>
      </c>
      <c r="DY121" s="26" t="str">
        <f t="shared" si="197"/>
        <v/>
      </c>
      <c r="DZ121" s="26" t="str">
        <f t="shared" si="197"/>
        <v/>
      </c>
      <c r="EA121" s="26" t="str">
        <f t="shared" si="197"/>
        <v/>
      </c>
      <c r="EB121" s="26" t="str">
        <f t="shared" si="197"/>
        <v/>
      </c>
      <c r="EC121" s="26" t="str">
        <f t="shared" si="197"/>
        <v/>
      </c>
      <c r="ED121" s="26" t="str">
        <f t="shared" si="197"/>
        <v/>
      </c>
      <c r="EE121" s="26" t="str">
        <f t="shared" si="198" ref="EE121:FI121">IF(AND(EE124="",AND(EE127="",EE130="")),"",SUM(EE124,EE127,EE130))</f>
        <v/>
      </c>
      <c r="EF121" s="26" t="str">
        <f t="shared" si="198"/>
        <v/>
      </c>
      <c r="EG121" s="26" t="str">
        <f t="shared" si="198"/>
        <v/>
      </c>
      <c r="EH121" s="26" t="str">
        <f t="shared" si="198"/>
        <v/>
      </c>
      <c r="EI121" s="26" t="str">
        <f t="shared" si="198"/>
        <v/>
      </c>
      <c r="EJ121" s="26" t="str">
        <f t="shared" si="198"/>
        <v/>
      </c>
      <c r="EK121" s="26" t="str">
        <f t="shared" si="198"/>
        <v/>
      </c>
      <c r="EL121" s="26" t="str">
        <f t="shared" si="198"/>
        <v/>
      </c>
      <c r="EM121" s="26" t="str">
        <f t="shared" si="198"/>
        <v/>
      </c>
      <c r="EN121" s="26" t="str">
        <f t="shared" si="198"/>
        <v/>
      </c>
      <c r="EO121" s="26" t="str">
        <f t="shared" si="198"/>
        <v/>
      </c>
      <c r="EP121" s="26" t="str">
        <f t="shared" si="198"/>
        <v/>
      </c>
      <c r="EQ121" s="26" t="str">
        <f t="shared" si="198"/>
        <v/>
      </c>
      <c r="ER121" s="26" t="str">
        <f t="shared" si="198"/>
        <v/>
      </c>
      <c r="ES121" s="26" t="str">
        <f t="shared" si="198"/>
        <v/>
      </c>
      <c r="ET121" s="26" t="str">
        <f t="shared" si="198"/>
        <v/>
      </c>
      <c r="EU121" s="26" t="str">
        <f t="shared" si="198"/>
        <v/>
      </c>
      <c r="EV121" s="26" t="str">
        <f t="shared" si="198"/>
        <v/>
      </c>
      <c r="EW121" s="26" t="str">
        <f t="shared" si="198"/>
        <v/>
      </c>
      <c r="EX121" s="26" t="str">
        <f t="shared" si="198"/>
        <v/>
      </c>
      <c r="EY121" s="26" t="str">
        <f t="shared" si="198"/>
        <v/>
      </c>
      <c r="EZ121" s="26" t="str">
        <f t="shared" si="198"/>
        <v/>
      </c>
      <c r="FA121" s="26" t="str">
        <f t="shared" si="198"/>
        <v/>
      </c>
      <c r="FB121" s="26" t="str">
        <f t="shared" si="198"/>
        <v/>
      </c>
      <c r="FC121" s="26" t="str">
        <f t="shared" si="198"/>
        <v/>
      </c>
      <c r="FD121" s="26" t="str">
        <f t="shared" si="198"/>
        <v/>
      </c>
      <c r="FE121" s="26" t="str">
        <f t="shared" si="198"/>
        <v/>
      </c>
      <c r="FF121" s="26" t="str">
        <f t="shared" si="198"/>
        <v/>
      </c>
      <c r="FG121" s="26" t="str">
        <f t="shared" si="198"/>
        <v/>
      </c>
      <c r="FH121" s="26" t="str">
        <f t="shared" si="198"/>
        <v/>
      </c>
      <c r="FI121" s="26" t="str">
        <f t="shared" si="198"/>
        <v/>
      </c>
    </row>
    <row r="122" spans="1:165" s="8" customFormat="1" ht="15" customHeight="1">
      <c r="A122" s="8" t="str">
        <f t="shared" si="135"/>
        <v>BSTVPH_BP6_XDC</v>
      </c>
      <c r="B122" s="15" t="s">
        <v>291</v>
      </c>
      <c r="C122" s="13" t="s">
        <v>292</v>
      </c>
      <c r="D122" s="13" t="s">
        <v>293</v>
      </c>
      <c r="E122" s="14" t="str">
        <f>"BSTVPH_BP6_"&amp;C3</f>
        <v>BSTVPH_BP6_XDC</v>
      </c>
      <c r="F122" s="26" t="str">
        <f>IF(AND(F123="",F124=""),"",SUM(F123)-SUM(F124))</f>
        <v/>
      </c>
      <c r="G122" s="26" t="str">
        <f t="shared" si="199" ref="G122:BR122">IF(AND(G123="",G124=""),"",SUM(G123)-SUM(G124))</f>
        <v/>
      </c>
      <c r="H122" s="26" t="str">
        <f t="shared" si="199"/>
        <v/>
      </c>
      <c r="I122" s="26" t="str">
        <f t="shared" si="199"/>
        <v/>
      </c>
      <c r="J122" s="26" t="str">
        <f t="shared" si="199"/>
        <v/>
      </c>
      <c r="K122" s="26" t="str">
        <f t="shared" si="199"/>
        <v/>
      </c>
      <c r="L122" s="26" t="str">
        <f t="shared" si="199"/>
        <v/>
      </c>
      <c r="M122" s="26" t="str">
        <f t="shared" si="199"/>
        <v/>
      </c>
      <c r="N122" s="26" t="str">
        <f t="shared" si="199"/>
        <v/>
      </c>
      <c r="O122" s="26" t="str">
        <f t="shared" si="199"/>
        <v/>
      </c>
      <c r="P122" s="26" t="str">
        <f t="shared" si="199"/>
        <v/>
      </c>
      <c r="Q122" s="26" t="str">
        <f t="shared" si="199"/>
        <v/>
      </c>
      <c r="R122" s="26" t="str">
        <f t="shared" si="199"/>
        <v/>
      </c>
      <c r="S122" s="26" t="str">
        <f t="shared" si="199"/>
        <v/>
      </c>
      <c r="T122" s="26" t="str">
        <f t="shared" si="199"/>
        <v/>
      </c>
      <c r="U122" s="26" t="str">
        <f t="shared" si="199"/>
        <v/>
      </c>
      <c r="V122" s="26" t="str">
        <f t="shared" si="199"/>
        <v/>
      </c>
      <c r="W122" s="26" t="str">
        <f t="shared" si="199"/>
        <v/>
      </c>
      <c r="X122" s="26" t="str">
        <f t="shared" si="199"/>
        <v/>
      </c>
      <c r="Y122" s="26" t="str">
        <f t="shared" si="199"/>
        <v/>
      </c>
      <c r="Z122" s="26" t="str">
        <f t="shared" si="199"/>
        <v/>
      </c>
      <c r="AA122" s="26" t="str">
        <f t="shared" si="199"/>
        <v/>
      </c>
      <c r="AB122" s="26" t="str">
        <f t="shared" si="199"/>
        <v/>
      </c>
      <c r="AC122" s="26" t="str">
        <f t="shared" si="199"/>
        <v/>
      </c>
      <c r="AD122" s="26" t="str">
        <f t="shared" si="199"/>
        <v/>
      </c>
      <c r="AE122" s="26" t="str">
        <f t="shared" si="199"/>
        <v/>
      </c>
      <c r="AF122" s="26" t="str">
        <f t="shared" si="199"/>
        <v/>
      </c>
      <c r="AG122" s="26" t="str">
        <f t="shared" si="199"/>
        <v/>
      </c>
      <c r="AH122" s="26" t="str">
        <f t="shared" si="199"/>
        <v/>
      </c>
      <c r="AI122" s="26" t="str">
        <f t="shared" si="199"/>
        <v/>
      </c>
      <c r="AJ122" s="26" t="str">
        <f t="shared" si="199"/>
        <v/>
      </c>
      <c r="AK122" s="26" t="str">
        <f t="shared" si="199"/>
        <v/>
      </c>
      <c r="AL122" s="26" t="str">
        <f t="shared" si="199"/>
        <v/>
      </c>
      <c r="AM122" s="26" t="str">
        <f t="shared" si="199"/>
        <v/>
      </c>
      <c r="AN122" s="26" t="str">
        <f t="shared" si="199"/>
        <v/>
      </c>
      <c r="AO122" s="26" t="str">
        <f t="shared" si="199"/>
        <v/>
      </c>
      <c r="AP122" s="26" t="str">
        <f t="shared" si="199"/>
        <v/>
      </c>
      <c r="AQ122" s="26" t="str">
        <f t="shared" si="199"/>
        <v/>
      </c>
      <c r="AR122" s="26" t="str">
        <f t="shared" si="199"/>
        <v/>
      </c>
      <c r="AS122" s="26" t="str">
        <f t="shared" si="199"/>
        <v/>
      </c>
      <c r="AT122" s="26" t="str">
        <f t="shared" si="199"/>
        <v/>
      </c>
      <c r="AU122" s="26" t="str">
        <f t="shared" si="199"/>
        <v/>
      </c>
      <c r="AV122" s="26" t="str">
        <f t="shared" si="199"/>
        <v/>
      </c>
      <c r="AW122" s="26" t="str">
        <f t="shared" si="199"/>
        <v/>
      </c>
      <c r="AX122" s="26" t="str">
        <f t="shared" si="199"/>
        <v/>
      </c>
      <c r="AY122" s="26" t="str">
        <f t="shared" si="199"/>
        <v/>
      </c>
      <c r="AZ122" s="26" t="str">
        <f t="shared" si="199"/>
        <v/>
      </c>
      <c r="BA122" s="26" t="str">
        <f t="shared" si="199"/>
        <v/>
      </c>
      <c r="BB122" s="26" t="str">
        <f t="shared" si="199"/>
        <v/>
      </c>
      <c r="BC122" s="26" t="str">
        <f t="shared" si="199"/>
        <v/>
      </c>
      <c r="BD122" s="26" t="str">
        <f t="shared" si="199"/>
        <v/>
      </c>
      <c r="BE122" s="26" t="str">
        <f t="shared" si="199"/>
        <v/>
      </c>
      <c r="BF122" s="26" t="str">
        <f t="shared" si="199"/>
        <v/>
      </c>
      <c r="BG122" s="26" t="str">
        <f t="shared" si="199"/>
        <v/>
      </c>
      <c r="BH122" s="26" t="str">
        <f t="shared" si="199"/>
        <v/>
      </c>
      <c r="BI122" s="26" t="str">
        <f t="shared" si="199"/>
        <v/>
      </c>
      <c r="BJ122" s="26" t="str">
        <f t="shared" si="199"/>
        <v/>
      </c>
      <c r="BK122" s="26" t="str">
        <f t="shared" si="199"/>
        <v/>
      </c>
      <c r="BL122" s="26" t="str">
        <f t="shared" si="199"/>
        <v/>
      </c>
      <c r="BM122" s="26" t="str">
        <f t="shared" si="199"/>
        <v/>
      </c>
      <c r="BN122" s="26" t="str">
        <f t="shared" si="199"/>
        <v/>
      </c>
      <c r="BO122" s="26" t="str">
        <f t="shared" si="199"/>
        <v/>
      </c>
      <c r="BP122" s="26" t="str">
        <f t="shared" si="199"/>
        <v/>
      </c>
      <c r="BQ122" s="26" t="str">
        <f t="shared" si="199"/>
        <v/>
      </c>
      <c r="BR122" s="26" t="str">
        <f t="shared" si="199"/>
        <v/>
      </c>
      <c r="BS122" s="26" t="str">
        <f t="shared" si="200" ref="BS122:ED122">IF(AND(BS123="",BS124=""),"",SUM(BS123)-SUM(BS124))</f>
        <v/>
      </c>
      <c r="BT122" s="26" t="str">
        <f t="shared" si="200"/>
        <v/>
      </c>
      <c r="BU122" s="26" t="str">
        <f t="shared" si="200"/>
        <v/>
      </c>
      <c r="BV122" s="26" t="str">
        <f t="shared" si="200"/>
        <v/>
      </c>
      <c r="BW122" s="26" t="str">
        <f t="shared" si="200"/>
        <v/>
      </c>
      <c r="BX122" s="26" t="str">
        <f t="shared" si="200"/>
        <v/>
      </c>
      <c r="BY122" s="26" t="str">
        <f t="shared" si="200"/>
        <v/>
      </c>
      <c r="BZ122" s="26" t="str">
        <f t="shared" si="200"/>
        <v/>
      </c>
      <c r="CA122" s="26" t="str">
        <f t="shared" si="200"/>
        <v/>
      </c>
      <c r="CB122" s="26" t="str">
        <f t="shared" si="200"/>
        <v/>
      </c>
      <c r="CC122" s="26" t="str">
        <f t="shared" si="200"/>
        <v/>
      </c>
      <c r="CD122" s="26" t="str">
        <f t="shared" si="200"/>
        <v/>
      </c>
      <c r="CE122" s="26" t="str">
        <f t="shared" si="200"/>
        <v/>
      </c>
      <c r="CF122" s="26" t="str">
        <f t="shared" si="200"/>
        <v/>
      </c>
      <c r="CG122" s="26" t="str">
        <f t="shared" si="200"/>
        <v/>
      </c>
      <c r="CH122" s="26" t="str">
        <f t="shared" si="200"/>
        <v/>
      </c>
      <c r="CI122" s="26" t="str">
        <f t="shared" si="200"/>
        <v/>
      </c>
      <c r="CJ122" s="26" t="str">
        <f t="shared" si="200"/>
        <v/>
      </c>
      <c r="CK122" s="26" t="str">
        <f t="shared" si="200"/>
        <v/>
      </c>
      <c r="CL122" s="26" t="str">
        <f t="shared" si="200"/>
        <v/>
      </c>
      <c r="CM122" s="26" t="str">
        <f t="shared" si="200"/>
        <v/>
      </c>
      <c r="CN122" s="26" t="str">
        <f t="shared" si="200"/>
        <v/>
      </c>
      <c r="CO122" s="26" t="str">
        <f t="shared" si="200"/>
        <v/>
      </c>
      <c r="CP122" s="26" t="str">
        <f t="shared" si="200"/>
        <v/>
      </c>
      <c r="CQ122" s="26" t="str">
        <f t="shared" si="200"/>
        <v/>
      </c>
      <c r="CR122" s="26" t="str">
        <f t="shared" si="200"/>
        <v/>
      </c>
      <c r="CS122" s="26" t="str">
        <f t="shared" si="200"/>
        <v/>
      </c>
      <c r="CT122" s="26" t="str">
        <f t="shared" si="200"/>
        <v/>
      </c>
      <c r="CU122" s="26" t="str">
        <f t="shared" si="200"/>
        <v/>
      </c>
      <c r="CV122" s="26" t="str">
        <f t="shared" si="200"/>
        <v/>
      </c>
      <c r="CW122" s="26" t="str">
        <f t="shared" si="200"/>
        <v/>
      </c>
      <c r="CX122" s="26" t="str">
        <f t="shared" si="200"/>
        <v/>
      </c>
      <c r="CY122" s="26" t="str">
        <f t="shared" si="200"/>
        <v/>
      </c>
      <c r="CZ122" s="26" t="str">
        <f t="shared" si="200"/>
        <v/>
      </c>
      <c r="DA122" s="26" t="str">
        <f t="shared" si="200"/>
        <v/>
      </c>
      <c r="DB122" s="26" t="str">
        <f t="shared" si="200"/>
        <v/>
      </c>
      <c r="DC122" s="26" t="str">
        <f t="shared" si="200"/>
        <v/>
      </c>
      <c r="DD122" s="26" t="str">
        <f t="shared" si="200"/>
        <v/>
      </c>
      <c r="DE122" s="26" t="str">
        <f t="shared" si="200"/>
        <v/>
      </c>
      <c r="DF122" s="26" t="str">
        <f t="shared" si="200"/>
        <v/>
      </c>
      <c r="DG122" s="26" t="str">
        <f t="shared" si="200"/>
        <v/>
      </c>
      <c r="DH122" s="26" t="str">
        <f t="shared" si="200"/>
        <v/>
      </c>
      <c r="DI122" s="26" t="str">
        <f t="shared" si="200"/>
        <v/>
      </c>
      <c r="DJ122" s="26" t="str">
        <f t="shared" si="200"/>
        <v/>
      </c>
      <c r="DK122" s="26" t="str">
        <f t="shared" si="200"/>
        <v/>
      </c>
      <c r="DL122" s="26" t="str">
        <f t="shared" si="200"/>
        <v/>
      </c>
      <c r="DM122" s="26" t="str">
        <f t="shared" si="200"/>
        <v/>
      </c>
      <c r="DN122" s="26" t="str">
        <f t="shared" si="200"/>
        <v/>
      </c>
      <c r="DO122" s="26" t="str">
        <f t="shared" si="200"/>
        <v/>
      </c>
      <c r="DP122" s="26" t="str">
        <f t="shared" si="200"/>
        <v/>
      </c>
      <c r="DQ122" s="26" t="str">
        <f t="shared" si="200"/>
        <v/>
      </c>
      <c r="DR122" s="26" t="str">
        <f t="shared" si="200"/>
        <v/>
      </c>
      <c r="DS122" s="26" t="str">
        <f t="shared" si="200"/>
        <v/>
      </c>
      <c r="DT122" s="26" t="str">
        <f t="shared" si="200"/>
        <v/>
      </c>
      <c r="DU122" s="26" t="str">
        <f t="shared" si="200"/>
        <v/>
      </c>
      <c r="DV122" s="26" t="str">
        <f t="shared" si="200"/>
        <v/>
      </c>
      <c r="DW122" s="26" t="str">
        <f t="shared" si="200"/>
        <v/>
      </c>
      <c r="DX122" s="26" t="str">
        <f t="shared" si="200"/>
        <v/>
      </c>
      <c r="DY122" s="26" t="str">
        <f t="shared" si="200"/>
        <v/>
      </c>
      <c r="DZ122" s="26" t="str">
        <f t="shared" si="200"/>
        <v/>
      </c>
      <c r="EA122" s="26" t="str">
        <f t="shared" si="200"/>
        <v/>
      </c>
      <c r="EB122" s="26" t="str">
        <f t="shared" si="200"/>
        <v/>
      </c>
      <c r="EC122" s="26" t="str">
        <f t="shared" si="200"/>
        <v/>
      </c>
      <c r="ED122" s="26" t="str">
        <f t="shared" si="200"/>
        <v/>
      </c>
      <c r="EE122" s="26" t="str">
        <f t="shared" si="201" ref="EE122:FI122">IF(AND(EE123="",EE124=""),"",SUM(EE123)-SUM(EE124))</f>
        <v/>
      </c>
      <c r="EF122" s="26" t="str">
        <f t="shared" si="201"/>
        <v/>
      </c>
      <c r="EG122" s="26" t="str">
        <f t="shared" si="201"/>
        <v/>
      </c>
      <c r="EH122" s="26" t="str">
        <f t="shared" si="201"/>
        <v/>
      </c>
      <c r="EI122" s="26" t="str">
        <f t="shared" si="201"/>
        <v/>
      </c>
      <c r="EJ122" s="26" t="str">
        <f t="shared" si="201"/>
        <v/>
      </c>
      <c r="EK122" s="26" t="str">
        <f t="shared" si="201"/>
        <v/>
      </c>
      <c r="EL122" s="26" t="str">
        <f t="shared" si="201"/>
        <v/>
      </c>
      <c r="EM122" s="26" t="str">
        <f t="shared" si="201"/>
        <v/>
      </c>
      <c r="EN122" s="26" t="str">
        <f t="shared" si="201"/>
        <v/>
      </c>
      <c r="EO122" s="26" t="str">
        <f t="shared" si="201"/>
        <v/>
      </c>
      <c r="EP122" s="26" t="str">
        <f t="shared" si="201"/>
        <v/>
      </c>
      <c r="EQ122" s="26" t="str">
        <f t="shared" si="201"/>
        <v/>
      </c>
      <c r="ER122" s="26" t="str">
        <f t="shared" si="201"/>
        <v/>
      </c>
      <c r="ES122" s="26" t="str">
        <f t="shared" si="201"/>
        <v/>
      </c>
      <c r="ET122" s="26" t="str">
        <f t="shared" si="201"/>
        <v/>
      </c>
      <c r="EU122" s="26" t="str">
        <f t="shared" si="201"/>
        <v/>
      </c>
      <c r="EV122" s="26" t="str">
        <f t="shared" si="201"/>
        <v/>
      </c>
      <c r="EW122" s="26" t="str">
        <f t="shared" si="201"/>
        <v/>
      </c>
      <c r="EX122" s="26" t="str">
        <f t="shared" si="201"/>
        <v/>
      </c>
      <c r="EY122" s="26" t="str">
        <f t="shared" si="201"/>
        <v/>
      </c>
      <c r="EZ122" s="26" t="str">
        <f t="shared" si="201"/>
        <v/>
      </c>
      <c r="FA122" s="26" t="str">
        <f t="shared" si="201"/>
        <v/>
      </c>
      <c r="FB122" s="26" t="str">
        <f t="shared" si="201"/>
        <v/>
      </c>
      <c r="FC122" s="26" t="str">
        <f t="shared" si="201"/>
        <v/>
      </c>
      <c r="FD122" s="26" t="str">
        <f t="shared" si="201"/>
        <v/>
      </c>
      <c r="FE122" s="26" t="str">
        <f t="shared" si="201"/>
        <v/>
      </c>
      <c r="FF122" s="26" t="str">
        <f t="shared" si="201"/>
        <v/>
      </c>
      <c r="FG122" s="26" t="str">
        <f t="shared" si="201"/>
        <v/>
      </c>
      <c r="FH122" s="26" t="str">
        <f t="shared" si="201"/>
        <v/>
      </c>
      <c r="FI122" s="26" t="str">
        <f t="shared" si="201"/>
        <v/>
      </c>
    </row>
    <row r="123" spans="1:165" s="8" customFormat="1" ht="15" customHeight="1">
      <c r="A123" s="8" t="str">
        <f t="shared" si="135"/>
        <v>BXSTVPH_BP6_XDC</v>
      </c>
      <c r="B123" s="15" t="s">
        <v>271</v>
      </c>
      <c r="C123" s="13" t="s">
        <v>294</v>
      </c>
      <c r="D123" s="13" t="s">
        <v>295</v>
      </c>
      <c r="E123" s="14" t="str">
        <f>"BXSTVPH_BP6_"&amp;C3</f>
        <v>BXSTVPH_BP6_XDC</v>
      </c>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165" s="8" customFormat="1" ht="15" customHeight="1">
      <c r="A124" s="8" t="str">
        <f t="shared" si="135"/>
        <v>BMSTVPH_BP6_XDC</v>
      </c>
      <c r="B124" s="15" t="s">
        <v>274</v>
      </c>
      <c r="C124" s="13" t="s">
        <v>296</v>
      </c>
      <c r="D124" s="13" t="s">
        <v>297</v>
      </c>
      <c r="E124" s="14" t="str">
        <f>"BMSTVPH_BP6_"&amp;C3</f>
        <v>BMSTVPH_BP6_XDC</v>
      </c>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165" s="8" customFormat="1" ht="15" customHeight="1">
      <c r="A125" s="8" t="str">
        <f t="shared" si="135"/>
        <v>BSTVPED_BP6_XDC</v>
      </c>
      <c r="B125" s="15" t="s">
        <v>298</v>
      </c>
      <c r="C125" s="13" t="s">
        <v>299</v>
      </c>
      <c r="D125" s="13" t="s">
        <v>300</v>
      </c>
      <c r="E125" s="14" t="str">
        <f>"BSTVPED_BP6_"&amp;C3</f>
        <v>BSTVPED_BP6_XDC</v>
      </c>
      <c r="F125" s="26">
        <v>-0.34056375</v>
      </c>
      <c r="G125" s="26">
        <v>-0.34056375</v>
      </c>
      <c r="H125" s="26">
        <v>-0.34056375</v>
      </c>
      <c r="I125" s="26">
        <v>-0.34056375</v>
      </c>
      <c r="J125" s="26">
        <v>-1.362255</v>
      </c>
      <c r="K125" s="26">
        <v>-0.28725000000000001</v>
      </c>
      <c r="L125" s="26">
        <v>-0.28725000000000001</v>
      </c>
      <c r="M125" s="26">
        <v>-0.28725000000000001</v>
      </c>
      <c r="N125" s="26">
        <v>-0.28725000000000001</v>
      </c>
      <c r="O125" s="26">
        <v>-1.149</v>
      </c>
      <c r="P125" s="26">
        <v>-0.34056500000000001</v>
      </c>
      <c r="Q125" s="26">
        <v>-0.34056500000000001</v>
      </c>
      <c r="R125" s="26">
        <v>-0.34056500000000001</v>
      </c>
      <c r="S125" s="26">
        <v>-0.34056500000000001</v>
      </c>
      <c r="T125" s="26">
        <v>-1.36226</v>
      </c>
      <c r="U125" s="26">
        <v>-0.48316874999999998</v>
      </c>
      <c r="V125" s="26">
        <v>-0.48316874999999998</v>
      </c>
      <c r="W125" s="26">
        <v>-0.48316874999999998</v>
      </c>
      <c r="X125" s="26">
        <v>-0.48316874999999998</v>
      </c>
      <c r="Y125" s="26">
        <v>-1.9326749999999999</v>
      </c>
      <c r="Z125" s="26">
        <v>-0.375</v>
      </c>
      <c r="AA125" s="26">
        <v>-0.375</v>
      </c>
      <c r="AB125" s="26">
        <v>-0.375</v>
      </c>
      <c r="AC125" s="26">
        <v>-0.375</v>
      </c>
      <c r="AD125" s="26">
        <v>-1.50</v>
      </c>
      <c r="AE125" s="26">
        <v>-0.39957791666666698</v>
      </c>
      <c r="AF125" s="26">
        <v>-0.39957791666666698</v>
      </c>
      <c r="AG125" s="26">
        <v>-0.39957791666666698</v>
      </c>
      <c r="AH125" s="26">
        <v>-0.39957791666666698</v>
      </c>
      <c r="AI125" s="26">
        <v>-1.5983116666666699</v>
      </c>
      <c r="AJ125" s="26">
        <v>-0.419248888888889</v>
      </c>
      <c r="AK125" s="26">
        <v>-0.419248888888889</v>
      </c>
      <c r="AL125" s="26">
        <v>-0.419248888888889</v>
      </c>
      <c r="AM125" s="26">
        <v>-0.419248888888889</v>
      </c>
      <c r="AN125" s="26">
        <v>-1.67699555555556</v>
      </c>
      <c r="AO125" s="26" t="str">
        <f>IF(AND(AO126="",AO127=""),"",SUM(AO126)-SUM(AO127))</f>
        <v/>
      </c>
      <c r="AP125" s="26" t="str">
        <f>IF(AND(AP126="",AP127=""),"",SUM(AP126)-SUM(AP127))</f>
        <v/>
      </c>
      <c r="AQ125" s="26" t="str">
        <f>IF(AND(AQ126="",AQ127=""),"",SUM(AQ126)-SUM(AQ127))</f>
        <v/>
      </c>
      <c r="AR125" s="26" t="str">
        <f>IF(AND(AR126="",AR127=""),"",SUM(AR126)-SUM(AR127))</f>
        <v/>
      </c>
      <c r="AS125" s="26" t="str">
        <f>IF(AND(AS126="",AS127=""),"",SUM(AS126)-SUM(AS127))</f>
        <v/>
      </c>
      <c r="AT125" s="26" t="str">
        <f>IF(AND(AT126="",AT127=""),"",SUM(AT126)-SUM(AT127))</f>
        <v/>
      </c>
      <c r="AU125" s="26" t="str">
        <f>IF(AND(AU126="",AU127=""),"",SUM(AU126)-SUM(AU127))</f>
        <v/>
      </c>
      <c r="AV125" s="26" t="str">
        <f>IF(AND(AV126="",AV127=""),"",SUM(AV126)-SUM(AV127))</f>
        <v/>
      </c>
      <c r="AW125" s="26" t="str">
        <f>IF(AND(AW126="",AW127=""),"",SUM(AW126)-SUM(AW127))</f>
        <v/>
      </c>
      <c r="AX125" s="26" t="str">
        <f>IF(AND(AX126="",AX127=""),"",SUM(AX126)-SUM(AX127))</f>
        <v/>
      </c>
      <c r="AY125" s="26" t="str">
        <f>IF(AND(AY126="",AY127=""),"",SUM(AY126)-SUM(AY127))</f>
        <v/>
      </c>
      <c r="AZ125" s="26" t="str">
        <f>IF(AND(AZ126="",AZ127=""),"",SUM(AZ126)-SUM(AZ127))</f>
        <v/>
      </c>
      <c r="BA125" s="26" t="str">
        <f>IF(AND(BA126="",BA127=""),"",SUM(BA126)-SUM(BA127))</f>
        <v/>
      </c>
      <c r="BB125" s="26" t="str">
        <f>IF(AND(BB126="",BB127=""),"",SUM(BB126)-SUM(BB127))</f>
        <v/>
      </c>
      <c r="BC125" s="26" t="str">
        <f>IF(AND(BC126="",BC127=""),"",SUM(BC126)-SUM(BC127))</f>
        <v/>
      </c>
      <c r="BD125" s="26" t="str">
        <f>IF(AND(BD126="",BD127=""),"",SUM(BD126)-SUM(BD127))</f>
        <v/>
      </c>
      <c r="BE125" s="26" t="str">
        <f>IF(AND(BE126="",BE127=""),"",SUM(BE126)-SUM(BE127))</f>
        <v/>
      </c>
      <c r="BF125" s="26" t="str">
        <f>IF(AND(BF126="",BF127=""),"",SUM(BF126)-SUM(BF127))</f>
        <v/>
      </c>
      <c r="BG125" s="26" t="str">
        <f>IF(AND(BG126="",BG127=""),"",SUM(BG126)-SUM(BG127))</f>
        <v/>
      </c>
      <c r="BH125" s="26" t="str">
        <f>IF(AND(BH126="",BH127=""),"",SUM(BH126)-SUM(BH127))</f>
        <v/>
      </c>
      <c r="BI125" s="26" t="str">
        <f>IF(AND(BI126="",BI127=""),"",SUM(BI126)-SUM(BI127))</f>
        <v/>
      </c>
      <c r="BJ125" s="26" t="str">
        <f>IF(AND(BJ126="",BJ127=""),"",SUM(BJ126)-SUM(BJ127))</f>
        <v/>
      </c>
      <c r="BK125" s="26" t="str">
        <f>IF(AND(BK126="",BK127=""),"",SUM(BK126)-SUM(BK127))</f>
        <v/>
      </c>
      <c r="BL125" s="26" t="str">
        <f>IF(AND(BL126="",BL127=""),"",SUM(BL126)-SUM(BL127))</f>
        <v/>
      </c>
      <c r="BM125" s="26" t="str">
        <f>IF(AND(BM126="",BM127=""),"",SUM(BM126)-SUM(BM127))</f>
        <v/>
      </c>
      <c r="BN125" s="26" t="str">
        <f>IF(AND(BN126="",BN127=""),"",SUM(BN126)-SUM(BN127))</f>
        <v/>
      </c>
      <c r="BO125" s="26" t="str">
        <f>IF(AND(BO126="",BO127=""),"",SUM(BO126)-SUM(BO127))</f>
        <v/>
      </c>
      <c r="BP125" s="26" t="str">
        <f>IF(AND(BP126="",BP127=""),"",SUM(BP126)-SUM(BP127))</f>
        <v/>
      </c>
      <c r="BQ125" s="26" t="str">
        <f>IF(AND(BQ126="",BQ127=""),"",SUM(BQ126)-SUM(BQ127))</f>
        <v/>
      </c>
      <c r="BR125" s="26" t="str">
        <f>IF(AND(BR126="",BR127=""),"",SUM(BR126)-SUM(BR127))</f>
        <v/>
      </c>
      <c r="BS125" s="26" t="str">
        <f t="shared" si="202" ref="BS125:ED125">IF(AND(BS126="",BS127=""),"",SUM(BS126)-SUM(BS127))</f>
        <v/>
      </c>
      <c r="BT125" s="26" t="str">
        <f t="shared" si="202"/>
        <v/>
      </c>
      <c r="BU125" s="26" t="str">
        <f t="shared" si="202"/>
        <v/>
      </c>
      <c r="BV125" s="26" t="str">
        <f t="shared" si="202"/>
        <v/>
      </c>
      <c r="BW125" s="26" t="str">
        <f t="shared" si="202"/>
        <v/>
      </c>
      <c r="BX125" s="26" t="str">
        <f t="shared" si="202"/>
        <v/>
      </c>
      <c r="BY125" s="26" t="str">
        <f t="shared" si="202"/>
        <v/>
      </c>
      <c r="BZ125" s="26" t="str">
        <f t="shared" si="202"/>
        <v/>
      </c>
      <c r="CA125" s="26" t="str">
        <f t="shared" si="202"/>
        <v/>
      </c>
      <c r="CB125" s="26" t="str">
        <f t="shared" si="202"/>
        <v/>
      </c>
      <c r="CC125" s="26" t="str">
        <f t="shared" si="202"/>
        <v/>
      </c>
      <c r="CD125" s="26" t="str">
        <f t="shared" si="202"/>
        <v/>
      </c>
      <c r="CE125" s="26" t="str">
        <f t="shared" si="202"/>
        <v/>
      </c>
      <c r="CF125" s="26" t="str">
        <f t="shared" si="202"/>
        <v/>
      </c>
      <c r="CG125" s="26" t="str">
        <f t="shared" si="202"/>
        <v/>
      </c>
      <c r="CH125" s="26" t="str">
        <f t="shared" si="202"/>
        <v/>
      </c>
      <c r="CI125" s="26" t="str">
        <f t="shared" si="202"/>
        <v/>
      </c>
      <c r="CJ125" s="26" t="str">
        <f t="shared" si="202"/>
        <v/>
      </c>
      <c r="CK125" s="26" t="str">
        <f t="shared" si="202"/>
        <v/>
      </c>
      <c r="CL125" s="26" t="str">
        <f t="shared" si="202"/>
        <v/>
      </c>
      <c r="CM125" s="26" t="str">
        <f t="shared" si="202"/>
        <v/>
      </c>
      <c r="CN125" s="26" t="str">
        <f t="shared" si="202"/>
        <v/>
      </c>
      <c r="CO125" s="26" t="str">
        <f t="shared" si="202"/>
        <v/>
      </c>
      <c r="CP125" s="26" t="str">
        <f t="shared" si="202"/>
        <v/>
      </c>
      <c r="CQ125" s="26" t="str">
        <f t="shared" si="202"/>
        <v/>
      </c>
      <c r="CR125" s="26" t="str">
        <f t="shared" si="202"/>
        <v/>
      </c>
      <c r="CS125" s="26" t="str">
        <f t="shared" si="202"/>
        <v/>
      </c>
      <c r="CT125" s="26" t="str">
        <f t="shared" si="202"/>
        <v/>
      </c>
      <c r="CU125" s="26" t="str">
        <f t="shared" si="202"/>
        <v/>
      </c>
      <c r="CV125" s="26" t="str">
        <f t="shared" si="202"/>
        <v/>
      </c>
      <c r="CW125" s="26" t="str">
        <f t="shared" si="202"/>
        <v/>
      </c>
      <c r="CX125" s="26" t="str">
        <f t="shared" si="202"/>
        <v/>
      </c>
      <c r="CY125" s="26" t="str">
        <f t="shared" si="202"/>
        <v/>
      </c>
      <c r="CZ125" s="26" t="str">
        <f t="shared" si="202"/>
        <v/>
      </c>
      <c r="DA125" s="26" t="str">
        <f t="shared" si="202"/>
        <v/>
      </c>
      <c r="DB125" s="26" t="str">
        <f t="shared" si="202"/>
        <v/>
      </c>
      <c r="DC125" s="26" t="str">
        <f t="shared" si="202"/>
        <v/>
      </c>
      <c r="DD125" s="26" t="str">
        <f t="shared" si="202"/>
        <v/>
      </c>
      <c r="DE125" s="26" t="str">
        <f t="shared" si="202"/>
        <v/>
      </c>
      <c r="DF125" s="26" t="str">
        <f t="shared" si="202"/>
        <v/>
      </c>
      <c r="DG125" s="26" t="str">
        <f t="shared" si="202"/>
        <v/>
      </c>
      <c r="DH125" s="26" t="str">
        <f t="shared" si="202"/>
        <v/>
      </c>
      <c r="DI125" s="26" t="str">
        <f t="shared" si="202"/>
        <v/>
      </c>
      <c r="DJ125" s="26" t="str">
        <f t="shared" si="202"/>
        <v/>
      </c>
      <c r="DK125" s="26" t="str">
        <f t="shared" si="202"/>
        <v/>
      </c>
      <c r="DL125" s="26" t="str">
        <f t="shared" si="202"/>
        <v/>
      </c>
      <c r="DM125" s="26" t="str">
        <f t="shared" si="202"/>
        <v/>
      </c>
      <c r="DN125" s="26" t="str">
        <f t="shared" si="202"/>
        <v/>
      </c>
      <c r="DO125" s="26" t="str">
        <f t="shared" si="202"/>
        <v/>
      </c>
      <c r="DP125" s="26" t="str">
        <f t="shared" si="202"/>
        <v/>
      </c>
      <c r="DQ125" s="26" t="str">
        <f t="shared" si="202"/>
        <v/>
      </c>
      <c r="DR125" s="26" t="str">
        <f t="shared" si="202"/>
        <v/>
      </c>
      <c r="DS125" s="26" t="str">
        <f t="shared" si="202"/>
        <v/>
      </c>
      <c r="DT125" s="26" t="str">
        <f t="shared" si="202"/>
        <v/>
      </c>
      <c r="DU125" s="26" t="str">
        <f t="shared" si="202"/>
        <v/>
      </c>
      <c r="DV125" s="26" t="str">
        <f t="shared" si="202"/>
        <v/>
      </c>
      <c r="DW125" s="26" t="str">
        <f t="shared" si="202"/>
        <v/>
      </c>
      <c r="DX125" s="26" t="str">
        <f t="shared" si="202"/>
        <v/>
      </c>
      <c r="DY125" s="26" t="str">
        <f t="shared" si="202"/>
        <v/>
      </c>
      <c r="DZ125" s="26" t="str">
        <f t="shared" si="202"/>
        <v/>
      </c>
      <c r="EA125" s="26" t="str">
        <f t="shared" si="202"/>
        <v/>
      </c>
      <c r="EB125" s="26" t="str">
        <f t="shared" si="202"/>
        <v/>
      </c>
      <c r="EC125" s="26" t="str">
        <f t="shared" si="202"/>
        <v/>
      </c>
      <c r="ED125" s="26" t="str">
        <f t="shared" si="202"/>
        <v/>
      </c>
      <c r="EE125" s="26" t="str">
        <f t="shared" si="203" ref="EE125:FI125">IF(AND(EE126="",EE127=""),"",SUM(EE126)-SUM(EE127))</f>
        <v/>
      </c>
      <c r="EF125" s="26" t="str">
        <f t="shared" si="203"/>
        <v/>
      </c>
      <c r="EG125" s="26" t="str">
        <f t="shared" si="203"/>
        <v/>
      </c>
      <c r="EH125" s="26" t="str">
        <f t="shared" si="203"/>
        <v/>
      </c>
      <c r="EI125" s="26" t="str">
        <f t="shared" si="203"/>
        <v/>
      </c>
      <c r="EJ125" s="26" t="str">
        <f t="shared" si="203"/>
        <v/>
      </c>
      <c r="EK125" s="26" t="str">
        <f t="shared" si="203"/>
        <v/>
      </c>
      <c r="EL125" s="26" t="str">
        <f t="shared" si="203"/>
        <v/>
      </c>
      <c r="EM125" s="26" t="str">
        <f t="shared" si="203"/>
        <v/>
      </c>
      <c r="EN125" s="26" t="str">
        <f t="shared" si="203"/>
        <v/>
      </c>
      <c r="EO125" s="26" t="str">
        <f t="shared" si="203"/>
        <v/>
      </c>
      <c r="EP125" s="26" t="str">
        <f t="shared" si="203"/>
        <v/>
      </c>
      <c r="EQ125" s="26" t="str">
        <f t="shared" si="203"/>
        <v/>
      </c>
      <c r="ER125" s="26" t="str">
        <f t="shared" si="203"/>
        <v/>
      </c>
      <c r="ES125" s="26" t="str">
        <f t="shared" si="203"/>
        <v/>
      </c>
      <c r="ET125" s="26" t="str">
        <f t="shared" si="203"/>
        <v/>
      </c>
      <c r="EU125" s="26" t="str">
        <f t="shared" si="203"/>
        <v/>
      </c>
      <c r="EV125" s="26" t="str">
        <f t="shared" si="203"/>
        <v/>
      </c>
      <c r="EW125" s="26" t="str">
        <f t="shared" si="203"/>
        <v/>
      </c>
      <c r="EX125" s="26" t="str">
        <f t="shared" si="203"/>
        <v/>
      </c>
      <c r="EY125" s="26" t="str">
        <f t="shared" si="203"/>
        <v/>
      </c>
      <c r="EZ125" s="26" t="str">
        <f t="shared" si="203"/>
        <v/>
      </c>
      <c r="FA125" s="26" t="str">
        <f t="shared" si="203"/>
        <v/>
      </c>
      <c r="FB125" s="26" t="str">
        <f t="shared" si="203"/>
        <v/>
      </c>
      <c r="FC125" s="26" t="str">
        <f t="shared" si="203"/>
        <v/>
      </c>
      <c r="FD125" s="26" t="str">
        <f t="shared" si="203"/>
        <v/>
      </c>
      <c r="FE125" s="26" t="str">
        <f t="shared" si="203"/>
        <v/>
      </c>
      <c r="FF125" s="26" t="str">
        <f t="shared" si="203"/>
        <v/>
      </c>
      <c r="FG125" s="26" t="str">
        <f t="shared" si="203"/>
        <v/>
      </c>
      <c r="FH125" s="26" t="str">
        <f t="shared" si="203"/>
        <v/>
      </c>
      <c r="FI125" s="26" t="str">
        <f t="shared" si="203"/>
        <v/>
      </c>
    </row>
    <row r="126" spans="1:165" s="8" customFormat="1" ht="15" customHeight="1">
      <c r="A126" s="8" t="str">
        <f t="shared" si="135"/>
        <v>BXSTVPED_BP6_XDC</v>
      </c>
      <c r="B126" s="15" t="s">
        <v>271</v>
      </c>
      <c r="C126" s="13" t="s">
        <v>301</v>
      </c>
      <c r="D126" s="13" t="s">
        <v>302</v>
      </c>
      <c r="E126" s="14" t="str">
        <f>"BXSTVPED_BP6_"&amp;C3</f>
        <v>BXSTVPED_BP6_XDC</v>
      </c>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165" s="8" customFormat="1" ht="15" customHeight="1">
      <c r="A127" s="8" t="str">
        <f t="shared" si="135"/>
        <v>BMSTVPED_BP6_XDC</v>
      </c>
      <c r="B127" s="15" t="s">
        <v>274</v>
      </c>
      <c r="C127" s="13" t="s">
        <v>303</v>
      </c>
      <c r="D127" s="13" t="s">
        <v>304</v>
      </c>
      <c r="E127" s="14" t="str">
        <f>"BMSTVPED_BP6_"&amp;C3</f>
        <v>BMSTVPED_BP6_XDC</v>
      </c>
      <c r="F127" s="1">
        <v>0.34056375</v>
      </c>
      <c r="G127" s="1">
        <v>0.34056375</v>
      </c>
      <c r="H127" s="1">
        <v>0.34056375</v>
      </c>
      <c r="I127" s="1">
        <v>0.34056375</v>
      </c>
      <c r="J127" s="1">
        <v>1.362255</v>
      </c>
      <c r="K127" s="1">
        <v>0.28725000000000001</v>
      </c>
      <c r="L127" s="1">
        <v>0.28725000000000001</v>
      </c>
      <c r="M127" s="1">
        <v>0.28725000000000001</v>
      </c>
      <c r="N127" s="1">
        <v>0.28725000000000001</v>
      </c>
      <c r="O127" s="1">
        <v>1.149</v>
      </c>
      <c r="P127" s="1">
        <v>0.34056500000000001</v>
      </c>
      <c r="Q127" s="1">
        <v>0.34056500000000001</v>
      </c>
      <c r="R127" s="1">
        <v>0.34056500000000001</v>
      </c>
      <c r="S127" s="1">
        <v>0.34056500000000001</v>
      </c>
      <c r="T127" s="1">
        <v>1.36226</v>
      </c>
      <c r="U127" s="1">
        <v>0.48316874999999998</v>
      </c>
      <c r="V127" s="1">
        <v>0.48316874999999998</v>
      </c>
      <c r="W127" s="1">
        <v>0.48316874999999998</v>
      </c>
      <c r="X127" s="1">
        <v>0.48316874999999998</v>
      </c>
      <c r="Y127" s="1">
        <v>1.9326749999999999</v>
      </c>
      <c r="Z127" s="1">
        <v>0.375</v>
      </c>
      <c r="AA127" s="1">
        <v>0.375</v>
      </c>
      <c r="AB127" s="1">
        <v>0.375</v>
      </c>
      <c r="AC127" s="1">
        <v>0.375</v>
      </c>
      <c r="AD127" s="1">
        <v>1.50</v>
      </c>
      <c r="AE127" s="1">
        <v>0.39957791666666698</v>
      </c>
      <c r="AF127" s="1">
        <v>0.39957791666666698</v>
      </c>
      <c r="AG127" s="1">
        <v>0.39957791666666698</v>
      </c>
      <c r="AH127" s="1">
        <v>0.39957791666666698</v>
      </c>
      <c r="AI127" s="1">
        <v>1.5983116666666699</v>
      </c>
      <c r="AJ127" s="1">
        <v>0.419248888888889</v>
      </c>
      <c r="AK127" s="1">
        <v>0.419248888888889</v>
      </c>
      <c r="AL127" s="1">
        <v>0.419248888888889</v>
      </c>
      <c r="AM127" s="1">
        <v>0.419248888888889</v>
      </c>
      <c r="AN127" s="1">
        <v>1.67699555555556</v>
      </c>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165" s="8" customFormat="1" ht="15" customHeight="1">
      <c r="A128" s="8" t="str">
        <f t="shared" si="135"/>
        <v>BSTVPO_BP6_XDC</v>
      </c>
      <c r="B128" s="15" t="s">
        <v>305</v>
      </c>
      <c r="C128" s="13" t="s">
        <v>306</v>
      </c>
      <c r="D128" s="13" t="s">
        <v>307</v>
      </c>
      <c r="E128" s="14" t="str">
        <f>"BSTVPO_BP6_"&amp;C3</f>
        <v>BSTVPO_BP6_XDC</v>
      </c>
      <c r="F128" s="26">
        <v>-2.0640262516407102</v>
      </c>
      <c r="G128" s="26">
        <v>-2.0640262516407102</v>
      </c>
      <c r="H128" s="26">
        <v>-2.0640262516407102</v>
      </c>
      <c r="I128" s="26">
        <v>-2.0640262516407102</v>
      </c>
      <c r="J128" s="26">
        <v>-8.2561050065628407</v>
      </c>
      <c r="K128" s="26">
        <v>-2.23525260979812</v>
      </c>
      <c r="L128" s="26">
        <v>-2.23525260979812</v>
      </c>
      <c r="M128" s="26">
        <v>-2.23525260979812</v>
      </c>
      <c r="N128" s="26">
        <v>-2.23525260979812</v>
      </c>
      <c r="O128" s="26">
        <v>-8.9410104391924801</v>
      </c>
      <c r="P128" s="26">
        <v>-2.3112047529217699</v>
      </c>
      <c r="Q128" s="26">
        <v>-2.3112047529217699</v>
      </c>
      <c r="R128" s="26">
        <v>-2.3112047529217699</v>
      </c>
      <c r="S128" s="26">
        <v>-2.3112047529217699</v>
      </c>
      <c r="T128" s="26">
        <v>-9.2448190116871007</v>
      </c>
      <c r="U128" s="26">
        <v>-3.2671850882359701</v>
      </c>
      <c r="V128" s="26">
        <v>-3.2671850882359701</v>
      </c>
      <c r="W128" s="26">
        <v>-3.2671850882359701</v>
      </c>
      <c r="X128" s="26">
        <v>-3.2671850882359701</v>
      </c>
      <c r="Y128" s="26">
        <v>-13.0687403529439</v>
      </c>
      <c r="Z128" s="26">
        <v>-2.7850322621599002</v>
      </c>
      <c r="AA128" s="26">
        <v>-2.7850322621599002</v>
      </c>
      <c r="AB128" s="26">
        <v>-2.7850322621599002</v>
      </c>
      <c r="AC128" s="26">
        <v>-2.7850322621599002</v>
      </c>
      <c r="AD128" s="26">
        <v>-11.140129048639601</v>
      </c>
      <c r="AE128" s="26">
        <v>-2.6238199636879802</v>
      </c>
      <c r="AF128" s="26">
        <v>-2.6238199636879802</v>
      </c>
      <c r="AG128" s="26">
        <v>-2.6238199636879802</v>
      </c>
      <c r="AH128" s="26">
        <v>-2.6238199636879802</v>
      </c>
      <c r="AI128" s="26">
        <v>-10.4952798547519</v>
      </c>
      <c r="AJ128" s="26">
        <v>-2.8920124380279502</v>
      </c>
      <c r="AK128" s="26">
        <v>-2.8920124380279502</v>
      </c>
      <c r="AL128" s="26">
        <v>-2.8920124380279502</v>
      </c>
      <c r="AM128" s="26">
        <v>-2.8920124380279502</v>
      </c>
      <c r="AN128" s="26">
        <v>-11.568049752111801</v>
      </c>
      <c r="AO128" s="26" t="str">
        <f>IF(AND(AO129="",AO130=""),"",SUM(AO129)-SUM(AO130))</f>
        <v/>
      </c>
      <c r="AP128" s="26" t="str">
        <f>IF(AND(AP129="",AP130=""),"",SUM(AP129)-SUM(AP130))</f>
        <v/>
      </c>
      <c r="AQ128" s="26" t="str">
        <f>IF(AND(AQ129="",AQ130=""),"",SUM(AQ129)-SUM(AQ130))</f>
        <v/>
      </c>
      <c r="AR128" s="26" t="str">
        <f>IF(AND(AR129="",AR130=""),"",SUM(AR129)-SUM(AR130))</f>
        <v/>
      </c>
      <c r="AS128" s="26" t="str">
        <f>IF(AND(AS129="",AS130=""),"",SUM(AS129)-SUM(AS130))</f>
        <v/>
      </c>
      <c r="AT128" s="26" t="str">
        <f>IF(AND(AT129="",AT130=""),"",SUM(AT129)-SUM(AT130))</f>
        <v/>
      </c>
      <c r="AU128" s="26" t="str">
        <f>IF(AND(AU129="",AU130=""),"",SUM(AU129)-SUM(AU130))</f>
        <v/>
      </c>
      <c r="AV128" s="26" t="str">
        <f>IF(AND(AV129="",AV130=""),"",SUM(AV129)-SUM(AV130))</f>
        <v/>
      </c>
      <c r="AW128" s="26" t="str">
        <f>IF(AND(AW129="",AW130=""),"",SUM(AW129)-SUM(AW130))</f>
        <v/>
      </c>
      <c r="AX128" s="26" t="str">
        <f>IF(AND(AX129="",AX130=""),"",SUM(AX129)-SUM(AX130))</f>
        <v/>
      </c>
      <c r="AY128" s="26" t="str">
        <f>IF(AND(AY129="",AY130=""),"",SUM(AY129)-SUM(AY130))</f>
        <v/>
      </c>
      <c r="AZ128" s="26" t="str">
        <f>IF(AND(AZ129="",AZ130=""),"",SUM(AZ129)-SUM(AZ130))</f>
        <v/>
      </c>
      <c r="BA128" s="26" t="str">
        <f>IF(AND(BA129="",BA130=""),"",SUM(BA129)-SUM(BA130))</f>
        <v/>
      </c>
      <c r="BB128" s="26" t="str">
        <f>IF(AND(BB129="",BB130=""),"",SUM(BB129)-SUM(BB130))</f>
        <v/>
      </c>
      <c r="BC128" s="26" t="str">
        <f>IF(AND(BC129="",BC130=""),"",SUM(BC129)-SUM(BC130))</f>
        <v/>
      </c>
      <c r="BD128" s="26" t="str">
        <f>IF(AND(BD129="",BD130=""),"",SUM(BD129)-SUM(BD130))</f>
        <v/>
      </c>
      <c r="BE128" s="26" t="str">
        <f>IF(AND(BE129="",BE130=""),"",SUM(BE129)-SUM(BE130))</f>
        <v/>
      </c>
      <c r="BF128" s="26" t="str">
        <f>IF(AND(BF129="",BF130=""),"",SUM(BF129)-SUM(BF130))</f>
        <v/>
      </c>
      <c r="BG128" s="26" t="str">
        <f>IF(AND(BG129="",BG130=""),"",SUM(BG129)-SUM(BG130))</f>
        <v/>
      </c>
      <c r="BH128" s="26" t="str">
        <f>IF(AND(BH129="",BH130=""),"",SUM(BH129)-SUM(BH130))</f>
        <v/>
      </c>
      <c r="BI128" s="26" t="str">
        <f>IF(AND(BI129="",BI130=""),"",SUM(BI129)-SUM(BI130))</f>
        <v/>
      </c>
      <c r="BJ128" s="26" t="str">
        <f>IF(AND(BJ129="",BJ130=""),"",SUM(BJ129)-SUM(BJ130))</f>
        <v/>
      </c>
      <c r="BK128" s="26" t="str">
        <f>IF(AND(BK129="",BK130=""),"",SUM(BK129)-SUM(BK130))</f>
        <v/>
      </c>
      <c r="BL128" s="26" t="str">
        <f>IF(AND(BL129="",BL130=""),"",SUM(BL129)-SUM(BL130))</f>
        <v/>
      </c>
      <c r="BM128" s="26" t="str">
        <f>IF(AND(BM129="",BM130=""),"",SUM(BM129)-SUM(BM130))</f>
        <v/>
      </c>
      <c r="BN128" s="26" t="str">
        <f>IF(AND(BN129="",BN130=""),"",SUM(BN129)-SUM(BN130))</f>
        <v/>
      </c>
      <c r="BO128" s="26" t="str">
        <f>IF(AND(BO129="",BO130=""),"",SUM(BO129)-SUM(BO130))</f>
        <v/>
      </c>
      <c r="BP128" s="26" t="str">
        <f>IF(AND(BP129="",BP130=""),"",SUM(BP129)-SUM(BP130))</f>
        <v/>
      </c>
      <c r="BQ128" s="26" t="str">
        <f>IF(AND(BQ129="",BQ130=""),"",SUM(BQ129)-SUM(BQ130))</f>
        <v/>
      </c>
      <c r="BR128" s="26" t="str">
        <f>IF(AND(BR129="",BR130=""),"",SUM(BR129)-SUM(BR130))</f>
        <v/>
      </c>
      <c r="BS128" s="26" t="str">
        <f t="shared" si="204" ref="BS128:ED128">IF(AND(BS129="",BS130=""),"",SUM(BS129)-SUM(BS130))</f>
        <v/>
      </c>
      <c r="BT128" s="26" t="str">
        <f t="shared" si="204"/>
        <v/>
      </c>
      <c r="BU128" s="26" t="str">
        <f t="shared" si="204"/>
        <v/>
      </c>
      <c r="BV128" s="26" t="str">
        <f t="shared" si="204"/>
        <v/>
      </c>
      <c r="BW128" s="26" t="str">
        <f t="shared" si="204"/>
        <v/>
      </c>
      <c r="BX128" s="26" t="str">
        <f t="shared" si="204"/>
        <v/>
      </c>
      <c r="BY128" s="26" t="str">
        <f t="shared" si="204"/>
        <v/>
      </c>
      <c r="BZ128" s="26" t="str">
        <f t="shared" si="204"/>
        <v/>
      </c>
      <c r="CA128" s="26" t="str">
        <f t="shared" si="204"/>
        <v/>
      </c>
      <c r="CB128" s="26" t="str">
        <f t="shared" si="204"/>
        <v/>
      </c>
      <c r="CC128" s="26" t="str">
        <f t="shared" si="204"/>
        <v/>
      </c>
      <c r="CD128" s="26" t="str">
        <f t="shared" si="204"/>
        <v/>
      </c>
      <c r="CE128" s="26" t="str">
        <f t="shared" si="204"/>
        <v/>
      </c>
      <c r="CF128" s="26" t="str">
        <f t="shared" si="204"/>
        <v/>
      </c>
      <c r="CG128" s="26" t="str">
        <f t="shared" si="204"/>
        <v/>
      </c>
      <c r="CH128" s="26" t="str">
        <f t="shared" si="204"/>
        <v/>
      </c>
      <c r="CI128" s="26" t="str">
        <f t="shared" si="204"/>
        <v/>
      </c>
      <c r="CJ128" s="26" t="str">
        <f t="shared" si="204"/>
        <v/>
      </c>
      <c r="CK128" s="26" t="str">
        <f t="shared" si="204"/>
        <v/>
      </c>
      <c r="CL128" s="26" t="str">
        <f t="shared" si="204"/>
        <v/>
      </c>
      <c r="CM128" s="26" t="str">
        <f t="shared" si="204"/>
        <v/>
      </c>
      <c r="CN128" s="26" t="str">
        <f t="shared" si="204"/>
        <v/>
      </c>
      <c r="CO128" s="26" t="str">
        <f t="shared" si="204"/>
        <v/>
      </c>
      <c r="CP128" s="26" t="str">
        <f t="shared" si="204"/>
        <v/>
      </c>
      <c r="CQ128" s="26" t="str">
        <f t="shared" si="204"/>
        <v/>
      </c>
      <c r="CR128" s="26" t="str">
        <f t="shared" si="204"/>
        <v/>
      </c>
      <c r="CS128" s="26" t="str">
        <f t="shared" si="204"/>
        <v/>
      </c>
      <c r="CT128" s="26" t="str">
        <f t="shared" si="204"/>
        <v/>
      </c>
      <c r="CU128" s="26" t="str">
        <f t="shared" si="204"/>
        <v/>
      </c>
      <c r="CV128" s="26" t="str">
        <f t="shared" si="204"/>
        <v/>
      </c>
      <c r="CW128" s="26" t="str">
        <f t="shared" si="204"/>
        <v/>
      </c>
      <c r="CX128" s="26" t="str">
        <f t="shared" si="204"/>
        <v/>
      </c>
      <c r="CY128" s="26" t="str">
        <f t="shared" si="204"/>
        <v/>
      </c>
      <c r="CZ128" s="26" t="str">
        <f t="shared" si="204"/>
        <v/>
      </c>
      <c r="DA128" s="26" t="str">
        <f t="shared" si="204"/>
        <v/>
      </c>
      <c r="DB128" s="26" t="str">
        <f t="shared" si="204"/>
        <v/>
      </c>
      <c r="DC128" s="26" t="str">
        <f t="shared" si="204"/>
        <v/>
      </c>
      <c r="DD128" s="26" t="str">
        <f t="shared" si="204"/>
        <v/>
      </c>
      <c r="DE128" s="26" t="str">
        <f t="shared" si="204"/>
        <v/>
      </c>
      <c r="DF128" s="26" t="str">
        <f t="shared" si="204"/>
        <v/>
      </c>
      <c r="DG128" s="26" t="str">
        <f t="shared" si="204"/>
        <v/>
      </c>
      <c r="DH128" s="26" t="str">
        <f t="shared" si="204"/>
        <v/>
      </c>
      <c r="DI128" s="26" t="str">
        <f t="shared" si="204"/>
        <v/>
      </c>
      <c r="DJ128" s="26" t="str">
        <f t="shared" si="204"/>
        <v/>
      </c>
      <c r="DK128" s="26" t="str">
        <f t="shared" si="204"/>
        <v/>
      </c>
      <c r="DL128" s="26" t="str">
        <f t="shared" si="204"/>
        <v/>
      </c>
      <c r="DM128" s="26" t="str">
        <f t="shared" si="204"/>
        <v/>
      </c>
      <c r="DN128" s="26" t="str">
        <f t="shared" si="204"/>
        <v/>
      </c>
      <c r="DO128" s="26" t="str">
        <f t="shared" si="204"/>
        <v/>
      </c>
      <c r="DP128" s="26" t="str">
        <f t="shared" si="204"/>
        <v/>
      </c>
      <c r="DQ128" s="26" t="str">
        <f t="shared" si="204"/>
        <v/>
      </c>
      <c r="DR128" s="26" t="str">
        <f t="shared" si="204"/>
        <v/>
      </c>
      <c r="DS128" s="26" t="str">
        <f t="shared" si="204"/>
        <v/>
      </c>
      <c r="DT128" s="26" t="str">
        <f t="shared" si="204"/>
        <v/>
      </c>
      <c r="DU128" s="26" t="str">
        <f t="shared" si="204"/>
        <v/>
      </c>
      <c r="DV128" s="26" t="str">
        <f t="shared" si="204"/>
        <v/>
      </c>
      <c r="DW128" s="26" t="str">
        <f t="shared" si="204"/>
        <v/>
      </c>
      <c r="DX128" s="26" t="str">
        <f t="shared" si="204"/>
        <v/>
      </c>
      <c r="DY128" s="26" t="str">
        <f t="shared" si="204"/>
        <v/>
      </c>
      <c r="DZ128" s="26" t="str">
        <f t="shared" si="204"/>
        <v/>
      </c>
      <c r="EA128" s="26" t="str">
        <f t="shared" si="204"/>
        <v/>
      </c>
      <c r="EB128" s="26" t="str">
        <f t="shared" si="204"/>
        <v/>
      </c>
      <c r="EC128" s="26" t="str">
        <f t="shared" si="204"/>
        <v/>
      </c>
      <c r="ED128" s="26" t="str">
        <f t="shared" si="204"/>
        <v/>
      </c>
      <c r="EE128" s="26" t="str">
        <f t="shared" si="205" ref="EE128:FI128">IF(AND(EE129="",EE130=""),"",SUM(EE129)-SUM(EE130))</f>
        <v/>
      </c>
      <c r="EF128" s="26" t="str">
        <f t="shared" si="205"/>
        <v/>
      </c>
      <c r="EG128" s="26" t="str">
        <f t="shared" si="205"/>
        <v/>
      </c>
      <c r="EH128" s="26" t="str">
        <f t="shared" si="205"/>
        <v/>
      </c>
      <c r="EI128" s="26" t="str">
        <f t="shared" si="205"/>
        <v/>
      </c>
      <c r="EJ128" s="26" t="str">
        <f t="shared" si="205"/>
        <v/>
      </c>
      <c r="EK128" s="26" t="str">
        <f t="shared" si="205"/>
        <v/>
      </c>
      <c r="EL128" s="26" t="str">
        <f t="shared" si="205"/>
        <v/>
      </c>
      <c r="EM128" s="26" t="str">
        <f t="shared" si="205"/>
        <v/>
      </c>
      <c r="EN128" s="26" t="str">
        <f t="shared" si="205"/>
        <v/>
      </c>
      <c r="EO128" s="26" t="str">
        <f t="shared" si="205"/>
        <v/>
      </c>
      <c r="EP128" s="26" t="str">
        <f t="shared" si="205"/>
        <v/>
      </c>
      <c r="EQ128" s="26" t="str">
        <f t="shared" si="205"/>
        <v/>
      </c>
      <c r="ER128" s="26" t="str">
        <f t="shared" si="205"/>
        <v/>
      </c>
      <c r="ES128" s="26" t="str">
        <f t="shared" si="205"/>
        <v/>
      </c>
      <c r="ET128" s="26" t="str">
        <f t="shared" si="205"/>
        <v/>
      </c>
      <c r="EU128" s="26" t="str">
        <f t="shared" si="205"/>
        <v/>
      </c>
      <c r="EV128" s="26" t="str">
        <f t="shared" si="205"/>
        <v/>
      </c>
      <c r="EW128" s="26" t="str">
        <f t="shared" si="205"/>
        <v/>
      </c>
      <c r="EX128" s="26" t="str">
        <f t="shared" si="205"/>
        <v/>
      </c>
      <c r="EY128" s="26" t="str">
        <f t="shared" si="205"/>
        <v/>
      </c>
      <c r="EZ128" s="26" t="str">
        <f t="shared" si="205"/>
        <v/>
      </c>
      <c r="FA128" s="26" t="str">
        <f t="shared" si="205"/>
        <v/>
      </c>
      <c r="FB128" s="26" t="str">
        <f t="shared" si="205"/>
        <v/>
      </c>
      <c r="FC128" s="26" t="str">
        <f t="shared" si="205"/>
        <v/>
      </c>
      <c r="FD128" s="26" t="str">
        <f t="shared" si="205"/>
        <v/>
      </c>
      <c r="FE128" s="26" t="str">
        <f t="shared" si="205"/>
        <v/>
      </c>
      <c r="FF128" s="26" t="str">
        <f t="shared" si="205"/>
        <v/>
      </c>
      <c r="FG128" s="26" t="str">
        <f t="shared" si="205"/>
        <v/>
      </c>
      <c r="FH128" s="26" t="str">
        <f t="shared" si="205"/>
        <v/>
      </c>
      <c r="FI128" s="26" t="str">
        <f t="shared" si="205"/>
        <v/>
      </c>
    </row>
    <row r="129" spans="1:165" s="8" customFormat="1" ht="15" customHeight="1">
      <c r="A129" s="8" t="str">
        <f t="shared" si="135"/>
        <v>BXSTVPO_BP6_XDC</v>
      </c>
      <c r="B129" s="15" t="s">
        <v>271</v>
      </c>
      <c r="C129" s="13" t="s">
        <v>308</v>
      </c>
      <c r="D129" s="13" t="s">
        <v>309</v>
      </c>
      <c r="E129" s="14" t="str">
        <f>"BXSTVPO_BP6_"&amp;C3</f>
        <v>BXSTVPO_BP6_XDC</v>
      </c>
      <c r="F129" s="1">
        <v>0.237564498359291</v>
      </c>
      <c r="G129" s="1">
        <v>0.237564498359291</v>
      </c>
      <c r="H129" s="1">
        <v>0.237564498359291</v>
      </c>
      <c r="I129" s="1">
        <v>0.237564498359291</v>
      </c>
      <c r="J129" s="1">
        <v>0.95025799343716499</v>
      </c>
      <c r="K129" s="1">
        <v>0.24510246520187901</v>
      </c>
      <c r="L129" s="1">
        <v>0.24510246520187901</v>
      </c>
      <c r="M129" s="1">
        <v>0.24510246520187901</v>
      </c>
      <c r="N129" s="1">
        <v>0.24510246520187901</v>
      </c>
      <c r="O129" s="1">
        <v>0.98040986080751602</v>
      </c>
      <c r="P129" s="1">
        <v>0.169150322078225</v>
      </c>
      <c r="Q129" s="1">
        <v>0.169150322078225</v>
      </c>
      <c r="R129" s="1">
        <v>0.169150322078225</v>
      </c>
      <c r="S129" s="1">
        <v>0.169150322078225</v>
      </c>
      <c r="T129" s="1">
        <v>0.67660128831289801</v>
      </c>
      <c r="U129" s="1">
        <v>0.083197336764033195</v>
      </c>
      <c r="V129" s="1">
        <v>0.083197336764033195</v>
      </c>
      <c r="W129" s="1">
        <v>0.083197336764033195</v>
      </c>
      <c r="X129" s="1">
        <v>0.083197336764033195</v>
      </c>
      <c r="Y129" s="1">
        <v>0.332789347056133</v>
      </c>
      <c r="Z129" s="1">
        <v>0.23813318594852301</v>
      </c>
      <c r="AA129" s="1">
        <v>0.23813318594852301</v>
      </c>
      <c r="AB129" s="1">
        <v>0.23813318594852301</v>
      </c>
      <c r="AC129" s="1">
        <v>0.23813318594852301</v>
      </c>
      <c r="AD129" s="1">
        <v>0.95253274379409103</v>
      </c>
      <c r="AE129" s="1">
        <v>0.32748101901482901</v>
      </c>
      <c r="AF129" s="1">
        <v>0.32748101901482901</v>
      </c>
      <c r="AG129" s="1">
        <v>0.32748101901482901</v>
      </c>
      <c r="AH129" s="1">
        <v>0.32748101901482901</v>
      </c>
      <c r="AI129" s="1">
        <v>1.30992407605932</v>
      </c>
      <c r="AJ129" s="1">
        <v>0.21627051390912799</v>
      </c>
      <c r="AK129" s="1">
        <v>0.21627051390912799</v>
      </c>
      <c r="AL129" s="1">
        <v>0.21627051390912799</v>
      </c>
      <c r="AM129" s="1">
        <v>0.21627051390912799</v>
      </c>
      <c r="AN129" s="1">
        <v>0.86508205563651297</v>
      </c>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165" s="8" customFormat="1" ht="15" customHeight="1">
      <c r="A130" s="8" t="str">
        <f t="shared" si="135"/>
        <v>BMSTVPO_BP6_XDC</v>
      </c>
      <c r="B130" s="15" t="s">
        <v>274</v>
      </c>
      <c r="C130" s="13" t="s">
        <v>310</v>
      </c>
      <c r="D130" s="13" t="s">
        <v>311</v>
      </c>
      <c r="E130" s="14" t="str">
        <f>"BMSTVPO_BP6_"&amp;C3</f>
        <v>BMSTVPO_BP6_XDC</v>
      </c>
      <c r="F130" s="1">
        <v>2.3015907499999999</v>
      </c>
      <c r="G130" s="1">
        <v>2.3015907499999999</v>
      </c>
      <c r="H130" s="1">
        <v>2.3015907499999999</v>
      </c>
      <c r="I130" s="1">
        <v>2.3015907499999999</v>
      </c>
      <c r="J130" s="1">
        <v>9.2063629999999996</v>
      </c>
      <c r="K130" s="1">
        <v>2.4803550749999999</v>
      </c>
      <c r="L130" s="1">
        <v>2.4803550749999999</v>
      </c>
      <c r="M130" s="1">
        <v>2.4803550749999999</v>
      </c>
      <c r="N130" s="1">
        <v>2.4803550749999999</v>
      </c>
      <c r="O130" s="1">
        <v>9.9214202999999994</v>
      </c>
      <c r="P130" s="1">
        <v>2.4803550749999999</v>
      </c>
      <c r="Q130" s="1">
        <v>2.4803550749999999</v>
      </c>
      <c r="R130" s="1">
        <v>2.4803550749999999</v>
      </c>
      <c r="S130" s="1">
        <v>2.4803550749999999</v>
      </c>
      <c r="T130" s="1">
        <v>9.9214202999999994</v>
      </c>
      <c r="U130" s="1">
        <v>3.3503824249999998</v>
      </c>
      <c r="V130" s="1">
        <v>3.3503824249999998</v>
      </c>
      <c r="W130" s="1">
        <v>3.3503824249999998</v>
      </c>
      <c r="X130" s="1">
        <v>3.3503824249999998</v>
      </c>
      <c r="Y130" s="1">
        <v>13.401529699999999</v>
      </c>
      <c r="Z130" s="1">
        <v>3.0231654481084198</v>
      </c>
      <c r="AA130" s="1">
        <v>3.0231654481084198</v>
      </c>
      <c r="AB130" s="1">
        <v>3.0231654481084198</v>
      </c>
      <c r="AC130" s="1">
        <v>3.0231654481084198</v>
      </c>
      <c r="AD130" s="1">
        <v>12.092661792433701</v>
      </c>
      <c r="AE130" s="1">
        <v>2.95130098270281</v>
      </c>
      <c r="AF130" s="1">
        <v>2.95130098270281</v>
      </c>
      <c r="AG130" s="1">
        <v>2.95130098270281</v>
      </c>
      <c r="AH130" s="1">
        <v>2.95130098270281</v>
      </c>
      <c r="AI130" s="1">
        <v>11.805203930811199</v>
      </c>
      <c r="AJ130" s="1">
        <v>3.1082829519370798</v>
      </c>
      <c r="AK130" s="1">
        <v>3.1082829519370798</v>
      </c>
      <c r="AL130" s="1">
        <v>3.1082829519370798</v>
      </c>
      <c r="AM130" s="1">
        <v>3.1082829519370798</v>
      </c>
      <c r="AN130" s="1">
        <v>12.4331318077483</v>
      </c>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s="8" customFormat="1" ht="15" customHeight="1">
      <c r="B131" s="15" t="s">
        <v>312</v>
      </c>
      <c r="C131" s="17"/>
      <c r="D131" s="13" t="s">
        <v>78</v>
      </c>
      <c r="E131" s="14"/>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165" s="8" customFormat="1" ht="15" customHeight="1">
      <c r="A132" s="8" t="str">
        <f t="shared" si="135"/>
        <v>BSTVBPG_BP6_XDC</v>
      </c>
      <c r="B132" s="15" t="s">
        <v>313</v>
      </c>
      <c r="C132" s="13" t="s">
        <v>314</v>
      </c>
      <c r="D132" s="13" t="s">
        <v>315</v>
      </c>
      <c r="E132" s="14" t="str">
        <f>"BSTVBPG_BP6_"&amp;C3</f>
        <v>BSTVBPG_BP6_XDC</v>
      </c>
      <c r="F132" s="26" t="str">
        <f>IF(AND(F133="",F134=""),"",SUM(F133)-SUM(F134))</f>
        <v/>
      </c>
      <c r="G132" s="26" t="str">
        <f t="shared" si="206" ref="G132:BR132">IF(AND(G133="",G134=""),"",SUM(G133)-SUM(G134))</f>
        <v/>
      </c>
      <c r="H132" s="26" t="str">
        <f t="shared" si="206"/>
        <v/>
      </c>
      <c r="I132" s="26" t="str">
        <f t="shared" si="206"/>
        <v/>
      </c>
      <c r="J132" s="26" t="str">
        <f t="shared" si="206"/>
        <v/>
      </c>
      <c r="K132" s="26" t="str">
        <f t="shared" si="206"/>
        <v/>
      </c>
      <c r="L132" s="26" t="str">
        <f t="shared" si="206"/>
        <v/>
      </c>
      <c r="M132" s="26" t="str">
        <f t="shared" si="206"/>
        <v/>
      </c>
      <c r="N132" s="26" t="str">
        <f t="shared" si="206"/>
        <v/>
      </c>
      <c r="O132" s="26" t="str">
        <f t="shared" si="206"/>
        <v/>
      </c>
      <c r="P132" s="26" t="str">
        <f t="shared" si="206"/>
        <v/>
      </c>
      <c r="Q132" s="26" t="str">
        <f t="shared" si="206"/>
        <v/>
      </c>
      <c r="R132" s="26" t="str">
        <f t="shared" si="206"/>
        <v/>
      </c>
      <c r="S132" s="26" t="str">
        <f t="shared" si="206"/>
        <v/>
      </c>
      <c r="T132" s="26" t="str">
        <f t="shared" si="206"/>
        <v/>
      </c>
      <c r="U132" s="26" t="str">
        <f t="shared" si="206"/>
        <v/>
      </c>
      <c r="V132" s="26" t="str">
        <f t="shared" si="206"/>
        <v/>
      </c>
      <c r="W132" s="26" t="str">
        <f t="shared" si="206"/>
        <v/>
      </c>
      <c r="X132" s="26" t="str">
        <f t="shared" si="206"/>
        <v/>
      </c>
      <c r="Y132" s="26" t="str">
        <f t="shared" si="206"/>
        <v/>
      </c>
      <c r="Z132" s="26" t="str">
        <f t="shared" si="206"/>
        <v/>
      </c>
      <c r="AA132" s="26" t="str">
        <f t="shared" si="206"/>
        <v/>
      </c>
      <c r="AB132" s="26" t="str">
        <f t="shared" si="206"/>
        <v/>
      </c>
      <c r="AC132" s="26" t="str">
        <f t="shared" si="206"/>
        <v/>
      </c>
      <c r="AD132" s="26" t="str">
        <f t="shared" si="206"/>
        <v/>
      </c>
      <c r="AE132" s="26" t="str">
        <f t="shared" si="206"/>
        <v/>
      </c>
      <c r="AF132" s="26" t="str">
        <f t="shared" si="206"/>
        <v/>
      </c>
      <c r="AG132" s="26" t="str">
        <f t="shared" si="206"/>
        <v/>
      </c>
      <c r="AH132" s="26" t="str">
        <f t="shared" si="206"/>
        <v/>
      </c>
      <c r="AI132" s="26" t="str">
        <f t="shared" si="206"/>
        <v/>
      </c>
      <c r="AJ132" s="26" t="str">
        <f t="shared" si="206"/>
        <v/>
      </c>
      <c r="AK132" s="26" t="str">
        <f t="shared" si="206"/>
        <v/>
      </c>
      <c r="AL132" s="26" t="str">
        <f t="shared" si="206"/>
        <v/>
      </c>
      <c r="AM132" s="26" t="str">
        <f t="shared" si="206"/>
        <v/>
      </c>
      <c r="AN132" s="26" t="str">
        <f t="shared" si="206"/>
        <v/>
      </c>
      <c r="AO132" s="26" t="str">
        <f t="shared" si="206"/>
        <v/>
      </c>
      <c r="AP132" s="26" t="str">
        <f t="shared" si="206"/>
        <v/>
      </c>
      <c r="AQ132" s="26" t="str">
        <f t="shared" si="206"/>
        <v/>
      </c>
      <c r="AR132" s="26" t="str">
        <f t="shared" si="206"/>
        <v/>
      </c>
      <c r="AS132" s="26" t="str">
        <f t="shared" si="206"/>
        <v/>
      </c>
      <c r="AT132" s="26" t="str">
        <f t="shared" si="206"/>
        <v/>
      </c>
      <c r="AU132" s="26" t="str">
        <f t="shared" si="206"/>
        <v/>
      </c>
      <c r="AV132" s="26" t="str">
        <f t="shared" si="206"/>
        <v/>
      </c>
      <c r="AW132" s="26" t="str">
        <f t="shared" si="206"/>
        <v/>
      </c>
      <c r="AX132" s="26" t="str">
        <f t="shared" si="206"/>
        <v/>
      </c>
      <c r="AY132" s="26" t="str">
        <f t="shared" si="206"/>
        <v/>
      </c>
      <c r="AZ132" s="26" t="str">
        <f t="shared" si="206"/>
        <v/>
      </c>
      <c r="BA132" s="26" t="str">
        <f t="shared" si="206"/>
        <v/>
      </c>
      <c r="BB132" s="26" t="str">
        <f t="shared" si="206"/>
        <v/>
      </c>
      <c r="BC132" s="26" t="str">
        <f t="shared" si="206"/>
        <v/>
      </c>
      <c r="BD132" s="26" t="str">
        <f t="shared" si="206"/>
        <v/>
      </c>
      <c r="BE132" s="26" t="str">
        <f t="shared" si="206"/>
        <v/>
      </c>
      <c r="BF132" s="26" t="str">
        <f t="shared" si="206"/>
        <v/>
      </c>
      <c r="BG132" s="26" t="str">
        <f t="shared" si="206"/>
        <v/>
      </c>
      <c r="BH132" s="26" t="str">
        <f t="shared" si="206"/>
        <v/>
      </c>
      <c r="BI132" s="26" t="str">
        <f t="shared" si="206"/>
        <v/>
      </c>
      <c r="BJ132" s="26" t="str">
        <f t="shared" si="206"/>
        <v/>
      </c>
      <c r="BK132" s="26" t="str">
        <f t="shared" si="206"/>
        <v/>
      </c>
      <c r="BL132" s="26" t="str">
        <f t="shared" si="206"/>
        <v/>
      </c>
      <c r="BM132" s="26" t="str">
        <f t="shared" si="206"/>
        <v/>
      </c>
      <c r="BN132" s="26" t="str">
        <f t="shared" si="206"/>
        <v/>
      </c>
      <c r="BO132" s="26" t="str">
        <f t="shared" si="206"/>
        <v/>
      </c>
      <c r="BP132" s="26" t="str">
        <f t="shared" si="206"/>
        <v/>
      </c>
      <c r="BQ132" s="26" t="str">
        <f t="shared" si="206"/>
        <v/>
      </c>
      <c r="BR132" s="26" t="str">
        <f t="shared" si="206"/>
        <v/>
      </c>
      <c r="BS132" s="26" t="str">
        <f t="shared" si="207" ref="BS132:ED132">IF(AND(BS133="",BS134=""),"",SUM(BS133)-SUM(BS134))</f>
        <v/>
      </c>
      <c r="BT132" s="26" t="str">
        <f t="shared" si="207"/>
        <v/>
      </c>
      <c r="BU132" s="26" t="str">
        <f t="shared" si="207"/>
        <v/>
      </c>
      <c r="BV132" s="26" t="str">
        <f t="shared" si="207"/>
        <v/>
      </c>
      <c r="BW132" s="26" t="str">
        <f t="shared" si="207"/>
        <v/>
      </c>
      <c r="BX132" s="26" t="str">
        <f t="shared" si="207"/>
        <v/>
      </c>
      <c r="BY132" s="26" t="str">
        <f t="shared" si="207"/>
        <v/>
      </c>
      <c r="BZ132" s="26" t="str">
        <f t="shared" si="207"/>
        <v/>
      </c>
      <c r="CA132" s="26" t="str">
        <f t="shared" si="207"/>
        <v/>
      </c>
      <c r="CB132" s="26" t="str">
        <f t="shared" si="207"/>
        <v/>
      </c>
      <c r="CC132" s="26" t="str">
        <f t="shared" si="207"/>
        <v/>
      </c>
      <c r="CD132" s="26" t="str">
        <f t="shared" si="207"/>
        <v/>
      </c>
      <c r="CE132" s="26" t="str">
        <f t="shared" si="207"/>
        <v/>
      </c>
      <c r="CF132" s="26" t="str">
        <f t="shared" si="207"/>
        <v/>
      </c>
      <c r="CG132" s="26" t="str">
        <f t="shared" si="207"/>
        <v/>
      </c>
      <c r="CH132" s="26" t="str">
        <f t="shared" si="207"/>
        <v/>
      </c>
      <c r="CI132" s="26" t="str">
        <f t="shared" si="207"/>
        <v/>
      </c>
      <c r="CJ132" s="26" t="str">
        <f t="shared" si="207"/>
        <v/>
      </c>
      <c r="CK132" s="26" t="str">
        <f t="shared" si="207"/>
        <v/>
      </c>
      <c r="CL132" s="26" t="str">
        <f t="shared" si="207"/>
        <v/>
      </c>
      <c r="CM132" s="26" t="str">
        <f t="shared" si="207"/>
        <v/>
      </c>
      <c r="CN132" s="26" t="str">
        <f t="shared" si="207"/>
        <v/>
      </c>
      <c r="CO132" s="26" t="str">
        <f t="shared" si="207"/>
        <v/>
      </c>
      <c r="CP132" s="26" t="str">
        <f t="shared" si="207"/>
        <v/>
      </c>
      <c r="CQ132" s="26" t="str">
        <f t="shared" si="207"/>
        <v/>
      </c>
      <c r="CR132" s="26" t="str">
        <f t="shared" si="207"/>
        <v/>
      </c>
      <c r="CS132" s="26" t="str">
        <f t="shared" si="207"/>
        <v/>
      </c>
      <c r="CT132" s="26" t="str">
        <f t="shared" si="207"/>
        <v/>
      </c>
      <c r="CU132" s="26" t="str">
        <f t="shared" si="207"/>
        <v/>
      </c>
      <c r="CV132" s="26" t="str">
        <f t="shared" si="207"/>
        <v/>
      </c>
      <c r="CW132" s="26" t="str">
        <f t="shared" si="207"/>
        <v/>
      </c>
      <c r="CX132" s="26" t="str">
        <f t="shared" si="207"/>
        <v/>
      </c>
      <c r="CY132" s="26" t="str">
        <f t="shared" si="207"/>
        <v/>
      </c>
      <c r="CZ132" s="26" t="str">
        <f t="shared" si="207"/>
        <v/>
      </c>
      <c r="DA132" s="26" t="str">
        <f t="shared" si="207"/>
        <v/>
      </c>
      <c r="DB132" s="26" t="str">
        <f t="shared" si="207"/>
        <v/>
      </c>
      <c r="DC132" s="26" t="str">
        <f t="shared" si="207"/>
        <v/>
      </c>
      <c r="DD132" s="26" t="str">
        <f t="shared" si="207"/>
        <v/>
      </c>
      <c r="DE132" s="26" t="str">
        <f t="shared" si="207"/>
        <v/>
      </c>
      <c r="DF132" s="26" t="str">
        <f t="shared" si="207"/>
        <v/>
      </c>
      <c r="DG132" s="26" t="str">
        <f t="shared" si="207"/>
        <v/>
      </c>
      <c r="DH132" s="26" t="str">
        <f t="shared" si="207"/>
        <v/>
      </c>
      <c r="DI132" s="26" t="str">
        <f t="shared" si="207"/>
        <v/>
      </c>
      <c r="DJ132" s="26" t="str">
        <f t="shared" si="207"/>
        <v/>
      </c>
      <c r="DK132" s="26" t="str">
        <f t="shared" si="207"/>
        <v/>
      </c>
      <c r="DL132" s="26" t="str">
        <f t="shared" si="207"/>
        <v/>
      </c>
      <c r="DM132" s="26" t="str">
        <f t="shared" si="207"/>
        <v/>
      </c>
      <c r="DN132" s="26" t="str">
        <f t="shared" si="207"/>
        <v/>
      </c>
      <c r="DO132" s="26" t="str">
        <f t="shared" si="207"/>
        <v/>
      </c>
      <c r="DP132" s="26" t="str">
        <f t="shared" si="207"/>
        <v/>
      </c>
      <c r="DQ132" s="26" t="str">
        <f t="shared" si="207"/>
        <v/>
      </c>
      <c r="DR132" s="26" t="str">
        <f t="shared" si="207"/>
        <v/>
      </c>
      <c r="DS132" s="26" t="str">
        <f t="shared" si="207"/>
        <v/>
      </c>
      <c r="DT132" s="26" t="str">
        <f t="shared" si="207"/>
        <v/>
      </c>
      <c r="DU132" s="26" t="str">
        <f t="shared" si="207"/>
        <v/>
      </c>
      <c r="DV132" s="26" t="str">
        <f t="shared" si="207"/>
        <v/>
      </c>
      <c r="DW132" s="26" t="str">
        <f t="shared" si="207"/>
        <v/>
      </c>
      <c r="DX132" s="26" t="str">
        <f t="shared" si="207"/>
        <v/>
      </c>
      <c r="DY132" s="26" t="str">
        <f t="shared" si="207"/>
        <v/>
      </c>
      <c r="DZ132" s="26" t="str">
        <f t="shared" si="207"/>
        <v/>
      </c>
      <c r="EA132" s="26" t="str">
        <f t="shared" si="207"/>
        <v/>
      </c>
      <c r="EB132" s="26" t="str">
        <f t="shared" si="207"/>
        <v/>
      </c>
      <c r="EC132" s="26" t="str">
        <f t="shared" si="207"/>
        <v/>
      </c>
      <c r="ED132" s="26" t="str">
        <f t="shared" si="207"/>
        <v/>
      </c>
      <c r="EE132" s="26" t="str">
        <f t="shared" si="208" ref="EE132:FI132">IF(AND(EE133="",EE134=""),"",SUM(EE133)-SUM(EE134))</f>
        <v/>
      </c>
      <c r="EF132" s="26" t="str">
        <f t="shared" si="208"/>
        <v/>
      </c>
      <c r="EG132" s="26" t="str">
        <f t="shared" si="208"/>
        <v/>
      </c>
      <c r="EH132" s="26" t="str">
        <f t="shared" si="208"/>
        <v/>
      </c>
      <c r="EI132" s="26" t="str">
        <f t="shared" si="208"/>
        <v/>
      </c>
      <c r="EJ132" s="26" t="str">
        <f t="shared" si="208"/>
        <v/>
      </c>
      <c r="EK132" s="26" t="str">
        <f t="shared" si="208"/>
        <v/>
      </c>
      <c r="EL132" s="26" t="str">
        <f t="shared" si="208"/>
        <v/>
      </c>
      <c r="EM132" s="26" t="str">
        <f t="shared" si="208"/>
        <v/>
      </c>
      <c r="EN132" s="26" t="str">
        <f t="shared" si="208"/>
        <v/>
      </c>
      <c r="EO132" s="26" t="str">
        <f t="shared" si="208"/>
        <v/>
      </c>
      <c r="EP132" s="26" t="str">
        <f t="shared" si="208"/>
        <v/>
      </c>
      <c r="EQ132" s="26" t="str">
        <f t="shared" si="208"/>
        <v/>
      </c>
      <c r="ER132" s="26" t="str">
        <f t="shared" si="208"/>
        <v/>
      </c>
      <c r="ES132" s="26" t="str">
        <f t="shared" si="208"/>
        <v/>
      </c>
      <c r="ET132" s="26" t="str">
        <f t="shared" si="208"/>
        <v/>
      </c>
      <c r="EU132" s="26" t="str">
        <f t="shared" si="208"/>
        <v/>
      </c>
      <c r="EV132" s="26" t="str">
        <f t="shared" si="208"/>
        <v/>
      </c>
      <c r="EW132" s="26" t="str">
        <f t="shared" si="208"/>
        <v/>
      </c>
      <c r="EX132" s="26" t="str">
        <f t="shared" si="208"/>
        <v/>
      </c>
      <c r="EY132" s="26" t="str">
        <f t="shared" si="208"/>
        <v/>
      </c>
      <c r="EZ132" s="26" t="str">
        <f t="shared" si="208"/>
        <v/>
      </c>
      <c r="FA132" s="26" t="str">
        <f t="shared" si="208"/>
        <v/>
      </c>
      <c r="FB132" s="26" t="str">
        <f t="shared" si="208"/>
        <v/>
      </c>
      <c r="FC132" s="26" t="str">
        <f t="shared" si="208"/>
        <v/>
      </c>
      <c r="FD132" s="26" t="str">
        <f t="shared" si="208"/>
        <v/>
      </c>
      <c r="FE132" s="26" t="str">
        <f t="shared" si="208"/>
        <v/>
      </c>
      <c r="FF132" s="26" t="str">
        <f t="shared" si="208"/>
        <v/>
      </c>
      <c r="FG132" s="26" t="str">
        <f t="shared" si="208"/>
        <v/>
      </c>
      <c r="FH132" s="26" t="str">
        <f t="shared" si="208"/>
        <v/>
      </c>
      <c r="FI132" s="26" t="str">
        <f t="shared" si="208"/>
        <v/>
      </c>
    </row>
    <row r="133" spans="1:165" s="8" customFormat="1" ht="15" customHeight="1">
      <c r="A133" s="8" t="str">
        <f t="shared" si="135"/>
        <v>BXSTVBPG_BP6_XDC</v>
      </c>
      <c r="B133" s="15" t="s">
        <v>271</v>
      </c>
      <c r="C133" s="13" t="s">
        <v>316</v>
      </c>
      <c r="D133" s="13" t="s">
        <v>317</v>
      </c>
      <c r="E133" s="14" t="str">
        <f>"BXSTVBPG_BP6_"&amp;C3</f>
        <v>BXSTVBPG_BP6_XDC</v>
      </c>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165" s="8" customFormat="1" ht="15" customHeight="1">
      <c r="A134" s="8" t="str">
        <f t="shared" si="135"/>
        <v>BMSTVBPG_BP6_XDC</v>
      </c>
      <c r="B134" s="15" t="s">
        <v>274</v>
      </c>
      <c r="C134" s="13" t="s">
        <v>318</v>
      </c>
      <c r="D134" s="13" t="s">
        <v>319</v>
      </c>
      <c r="E134" s="14" t="str">
        <f>"BMSTVBPG_BP6_"&amp;C3</f>
        <v>BMSTVBPG_BP6_XDC</v>
      </c>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165" s="8" customFormat="1" ht="15" customHeight="1">
      <c r="A135" s="8" t="str">
        <f t="shared" si="135"/>
        <v>BSTVBPLS_BP6_XDC</v>
      </c>
      <c r="B135" s="15" t="s">
        <v>320</v>
      </c>
      <c r="C135" s="13" t="s">
        <v>321</v>
      </c>
      <c r="D135" s="13" t="s">
        <v>322</v>
      </c>
      <c r="E135" s="14" t="str">
        <f>"BSTVBPLS_BP6_"&amp;C3</f>
        <v>BSTVBPLS_BP6_XDC</v>
      </c>
      <c r="F135" s="26" t="str">
        <f>IF(AND(F136="",F137=""),"",SUM(F136)-SUM(F137))</f>
        <v/>
      </c>
      <c r="G135" s="26" t="str">
        <f t="shared" si="209" ref="G135:BR135">IF(AND(G136="",G137=""),"",SUM(G136)-SUM(G137))</f>
        <v/>
      </c>
      <c r="H135" s="26" t="str">
        <f t="shared" si="209"/>
        <v/>
      </c>
      <c r="I135" s="26" t="str">
        <f t="shared" si="209"/>
        <v/>
      </c>
      <c r="J135" s="26" t="str">
        <f t="shared" si="209"/>
        <v/>
      </c>
      <c r="K135" s="26" t="str">
        <f t="shared" si="209"/>
        <v/>
      </c>
      <c r="L135" s="26" t="str">
        <f t="shared" si="209"/>
        <v/>
      </c>
      <c r="M135" s="26" t="str">
        <f t="shared" si="209"/>
        <v/>
      </c>
      <c r="N135" s="26" t="str">
        <f t="shared" si="209"/>
        <v/>
      </c>
      <c r="O135" s="26" t="str">
        <f t="shared" si="209"/>
        <v/>
      </c>
      <c r="P135" s="26" t="str">
        <f t="shared" si="209"/>
        <v/>
      </c>
      <c r="Q135" s="26" t="str">
        <f t="shared" si="209"/>
        <v/>
      </c>
      <c r="R135" s="26" t="str">
        <f t="shared" si="209"/>
        <v/>
      </c>
      <c r="S135" s="26" t="str">
        <f t="shared" si="209"/>
        <v/>
      </c>
      <c r="T135" s="26" t="str">
        <f t="shared" si="209"/>
        <v/>
      </c>
      <c r="U135" s="26" t="str">
        <f t="shared" si="209"/>
        <v/>
      </c>
      <c r="V135" s="26" t="str">
        <f t="shared" si="209"/>
        <v/>
      </c>
      <c r="W135" s="26" t="str">
        <f t="shared" si="209"/>
        <v/>
      </c>
      <c r="X135" s="26" t="str">
        <f t="shared" si="209"/>
        <v/>
      </c>
      <c r="Y135" s="26" t="str">
        <f t="shared" si="209"/>
        <v/>
      </c>
      <c r="Z135" s="26" t="str">
        <f t="shared" si="209"/>
        <v/>
      </c>
      <c r="AA135" s="26" t="str">
        <f t="shared" si="209"/>
        <v/>
      </c>
      <c r="AB135" s="26" t="str">
        <f t="shared" si="209"/>
        <v/>
      </c>
      <c r="AC135" s="26" t="str">
        <f t="shared" si="209"/>
        <v/>
      </c>
      <c r="AD135" s="26" t="str">
        <f t="shared" si="209"/>
        <v/>
      </c>
      <c r="AE135" s="26" t="str">
        <f t="shared" si="209"/>
        <v/>
      </c>
      <c r="AF135" s="26" t="str">
        <f t="shared" si="209"/>
        <v/>
      </c>
      <c r="AG135" s="26" t="str">
        <f t="shared" si="209"/>
        <v/>
      </c>
      <c r="AH135" s="26" t="str">
        <f t="shared" si="209"/>
        <v/>
      </c>
      <c r="AI135" s="26" t="str">
        <f t="shared" si="209"/>
        <v/>
      </c>
      <c r="AJ135" s="26" t="str">
        <f t="shared" si="209"/>
        <v/>
      </c>
      <c r="AK135" s="26" t="str">
        <f t="shared" si="209"/>
        <v/>
      </c>
      <c r="AL135" s="26" t="str">
        <f t="shared" si="209"/>
        <v/>
      </c>
      <c r="AM135" s="26" t="str">
        <f t="shared" si="209"/>
        <v/>
      </c>
      <c r="AN135" s="26" t="str">
        <f t="shared" si="209"/>
        <v/>
      </c>
      <c r="AO135" s="26" t="str">
        <f t="shared" si="209"/>
        <v/>
      </c>
      <c r="AP135" s="26" t="str">
        <f t="shared" si="209"/>
        <v/>
      </c>
      <c r="AQ135" s="26" t="str">
        <f t="shared" si="209"/>
        <v/>
      </c>
      <c r="AR135" s="26" t="str">
        <f t="shared" si="209"/>
        <v/>
      </c>
      <c r="AS135" s="26" t="str">
        <f t="shared" si="209"/>
        <v/>
      </c>
      <c r="AT135" s="26" t="str">
        <f t="shared" si="209"/>
        <v/>
      </c>
      <c r="AU135" s="26" t="str">
        <f t="shared" si="209"/>
        <v/>
      </c>
      <c r="AV135" s="26" t="str">
        <f t="shared" si="209"/>
        <v/>
      </c>
      <c r="AW135" s="26" t="str">
        <f t="shared" si="209"/>
        <v/>
      </c>
      <c r="AX135" s="26" t="str">
        <f t="shared" si="209"/>
        <v/>
      </c>
      <c r="AY135" s="26" t="str">
        <f t="shared" si="209"/>
        <v/>
      </c>
      <c r="AZ135" s="26" t="str">
        <f t="shared" si="209"/>
        <v/>
      </c>
      <c r="BA135" s="26" t="str">
        <f t="shared" si="209"/>
        <v/>
      </c>
      <c r="BB135" s="26" t="str">
        <f t="shared" si="209"/>
        <v/>
      </c>
      <c r="BC135" s="26" t="str">
        <f t="shared" si="209"/>
        <v/>
      </c>
      <c r="BD135" s="26" t="str">
        <f t="shared" si="209"/>
        <v/>
      </c>
      <c r="BE135" s="26" t="str">
        <f t="shared" si="209"/>
        <v/>
      </c>
      <c r="BF135" s="26" t="str">
        <f t="shared" si="209"/>
        <v/>
      </c>
      <c r="BG135" s="26" t="str">
        <f t="shared" si="209"/>
        <v/>
      </c>
      <c r="BH135" s="26" t="str">
        <f t="shared" si="209"/>
        <v/>
      </c>
      <c r="BI135" s="26" t="str">
        <f t="shared" si="209"/>
        <v/>
      </c>
      <c r="BJ135" s="26" t="str">
        <f t="shared" si="209"/>
        <v/>
      </c>
      <c r="BK135" s="26" t="str">
        <f t="shared" si="209"/>
        <v/>
      </c>
      <c r="BL135" s="26" t="str">
        <f t="shared" si="209"/>
        <v/>
      </c>
      <c r="BM135" s="26" t="str">
        <f t="shared" si="209"/>
        <v/>
      </c>
      <c r="BN135" s="26" t="str">
        <f t="shared" si="209"/>
        <v/>
      </c>
      <c r="BO135" s="26" t="str">
        <f t="shared" si="209"/>
        <v/>
      </c>
      <c r="BP135" s="26" t="str">
        <f t="shared" si="209"/>
        <v/>
      </c>
      <c r="BQ135" s="26" t="str">
        <f t="shared" si="209"/>
        <v/>
      </c>
      <c r="BR135" s="26" t="str">
        <f t="shared" si="209"/>
        <v/>
      </c>
      <c r="BS135" s="26" t="str">
        <f t="shared" si="210" ref="BS135:ED135">IF(AND(BS136="",BS137=""),"",SUM(BS136)-SUM(BS137))</f>
        <v/>
      </c>
      <c r="BT135" s="26" t="str">
        <f t="shared" si="210"/>
        <v/>
      </c>
      <c r="BU135" s="26" t="str">
        <f t="shared" si="210"/>
        <v/>
      </c>
      <c r="BV135" s="26" t="str">
        <f t="shared" si="210"/>
        <v/>
      </c>
      <c r="BW135" s="26" t="str">
        <f t="shared" si="210"/>
        <v/>
      </c>
      <c r="BX135" s="26" t="str">
        <f t="shared" si="210"/>
        <v/>
      </c>
      <c r="BY135" s="26" t="str">
        <f t="shared" si="210"/>
        <v/>
      </c>
      <c r="BZ135" s="26" t="str">
        <f t="shared" si="210"/>
        <v/>
      </c>
      <c r="CA135" s="26" t="str">
        <f t="shared" si="210"/>
        <v/>
      </c>
      <c r="CB135" s="26" t="str">
        <f t="shared" si="210"/>
        <v/>
      </c>
      <c r="CC135" s="26" t="str">
        <f t="shared" si="210"/>
        <v/>
      </c>
      <c r="CD135" s="26" t="str">
        <f t="shared" si="210"/>
        <v/>
      </c>
      <c r="CE135" s="26" t="str">
        <f t="shared" si="210"/>
        <v/>
      </c>
      <c r="CF135" s="26" t="str">
        <f t="shared" si="210"/>
        <v/>
      </c>
      <c r="CG135" s="26" t="str">
        <f t="shared" si="210"/>
        <v/>
      </c>
      <c r="CH135" s="26" t="str">
        <f t="shared" si="210"/>
        <v/>
      </c>
      <c r="CI135" s="26" t="str">
        <f t="shared" si="210"/>
        <v/>
      </c>
      <c r="CJ135" s="26" t="str">
        <f t="shared" si="210"/>
        <v/>
      </c>
      <c r="CK135" s="26" t="str">
        <f t="shared" si="210"/>
        <v/>
      </c>
      <c r="CL135" s="26" t="str">
        <f t="shared" si="210"/>
        <v/>
      </c>
      <c r="CM135" s="26" t="str">
        <f t="shared" si="210"/>
        <v/>
      </c>
      <c r="CN135" s="26" t="str">
        <f t="shared" si="210"/>
        <v/>
      </c>
      <c r="CO135" s="26" t="str">
        <f t="shared" si="210"/>
        <v/>
      </c>
      <c r="CP135" s="26" t="str">
        <f t="shared" si="210"/>
        <v/>
      </c>
      <c r="CQ135" s="26" t="str">
        <f t="shared" si="210"/>
        <v/>
      </c>
      <c r="CR135" s="26" t="str">
        <f t="shared" si="210"/>
        <v/>
      </c>
      <c r="CS135" s="26" t="str">
        <f t="shared" si="210"/>
        <v/>
      </c>
      <c r="CT135" s="26" t="str">
        <f t="shared" si="210"/>
        <v/>
      </c>
      <c r="CU135" s="26" t="str">
        <f t="shared" si="210"/>
        <v/>
      </c>
      <c r="CV135" s="26" t="str">
        <f t="shared" si="210"/>
        <v/>
      </c>
      <c r="CW135" s="26" t="str">
        <f t="shared" si="210"/>
        <v/>
      </c>
      <c r="CX135" s="26" t="str">
        <f t="shared" si="210"/>
        <v/>
      </c>
      <c r="CY135" s="26" t="str">
        <f t="shared" si="210"/>
        <v/>
      </c>
      <c r="CZ135" s="26" t="str">
        <f t="shared" si="210"/>
        <v/>
      </c>
      <c r="DA135" s="26" t="str">
        <f t="shared" si="210"/>
        <v/>
      </c>
      <c r="DB135" s="26" t="str">
        <f t="shared" si="210"/>
        <v/>
      </c>
      <c r="DC135" s="26" t="str">
        <f t="shared" si="210"/>
        <v/>
      </c>
      <c r="DD135" s="26" t="str">
        <f t="shared" si="210"/>
        <v/>
      </c>
      <c r="DE135" s="26" t="str">
        <f t="shared" si="210"/>
        <v/>
      </c>
      <c r="DF135" s="26" t="str">
        <f t="shared" si="210"/>
        <v/>
      </c>
      <c r="DG135" s="26" t="str">
        <f t="shared" si="210"/>
        <v/>
      </c>
      <c r="DH135" s="26" t="str">
        <f t="shared" si="210"/>
        <v/>
      </c>
      <c r="DI135" s="26" t="str">
        <f t="shared" si="210"/>
        <v/>
      </c>
      <c r="DJ135" s="26" t="str">
        <f t="shared" si="210"/>
        <v/>
      </c>
      <c r="DK135" s="26" t="str">
        <f t="shared" si="210"/>
        <v/>
      </c>
      <c r="DL135" s="26" t="str">
        <f t="shared" si="210"/>
        <v/>
      </c>
      <c r="DM135" s="26" t="str">
        <f t="shared" si="210"/>
        <v/>
      </c>
      <c r="DN135" s="26" t="str">
        <f t="shared" si="210"/>
        <v/>
      </c>
      <c r="DO135" s="26" t="str">
        <f t="shared" si="210"/>
        <v/>
      </c>
      <c r="DP135" s="26" t="str">
        <f t="shared" si="210"/>
        <v/>
      </c>
      <c r="DQ135" s="26" t="str">
        <f t="shared" si="210"/>
        <v/>
      </c>
      <c r="DR135" s="26" t="str">
        <f t="shared" si="210"/>
        <v/>
      </c>
      <c r="DS135" s="26" t="str">
        <f t="shared" si="210"/>
        <v/>
      </c>
      <c r="DT135" s="26" t="str">
        <f t="shared" si="210"/>
        <v/>
      </c>
      <c r="DU135" s="26" t="str">
        <f t="shared" si="210"/>
        <v/>
      </c>
      <c r="DV135" s="26" t="str">
        <f t="shared" si="210"/>
        <v/>
      </c>
      <c r="DW135" s="26" t="str">
        <f t="shared" si="210"/>
        <v/>
      </c>
      <c r="DX135" s="26" t="str">
        <f t="shared" si="210"/>
        <v/>
      </c>
      <c r="DY135" s="26" t="str">
        <f t="shared" si="210"/>
        <v/>
      </c>
      <c r="DZ135" s="26" t="str">
        <f t="shared" si="210"/>
        <v/>
      </c>
      <c r="EA135" s="26" t="str">
        <f t="shared" si="210"/>
        <v/>
      </c>
      <c r="EB135" s="26" t="str">
        <f t="shared" si="210"/>
        <v/>
      </c>
      <c r="EC135" s="26" t="str">
        <f t="shared" si="210"/>
        <v/>
      </c>
      <c r="ED135" s="26" t="str">
        <f t="shared" si="210"/>
        <v/>
      </c>
      <c r="EE135" s="26" t="str">
        <f t="shared" si="211" ref="EE135:FI135">IF(AND(EE136="",EE137=""),"",SUM(EE136)-SUM(EE137))</f>
        <v/>
      </c>
      <c r="EF135" s="26" t="str">
        <f t="shared" si="211"/>
        <v/>
      </c>
      <c r="EG135" s="26" t="str">
        <f t="shared" si="211"/>
        <v/>
      </c>
      <c r="EH135" s="26" t="str">
        <f t="shared" si="211"/>
        <v/>
      </c>
      <c r="EI135" s="26" t="str">
        <f t="shared" si="211"/>
        <v/>
      </c>
      <c r="EJ135" s="26" t="str">
        <f t="shared" si="211"/>
        <v/>
      </c>
      <c r="EK135" s="26" t="str">
        <f t="shared" si="211"/>
        <v/>
      </c>
      <c r="EL135" s="26" t="str">
        <f t="shared" si="211"/>
        <v/>
      </c>
      <c r="EM135" s="26" t="str">
        <f t="shared" si="211"/>
        <v/>
      </c>
      <c r="EN135" s="26" t="str">
        <f t="shared" si="211"/>
        <v/>
      </c>
      <c r="EO135" s="26" t="str">
        <f t="shared" si="211"/>
        <v/>
      </c>
      <c r="EP135" s="26" t="str">
        <f t="shared" si="211"/>
        <v/>
      </c>
      <c r="EQ135" s="26" t="str">
        <f t="shared" si="211"/>
        <v/>
      </c>
      <c r="ER135" s="26" t="str">
        <f t="shared" si="211"/>
        <v/>
      </c>
      <c r="ES135" s="26" t="str">
        <f t="shared" si="211"/>
        <v/>
      </c>
      <c r="ET135" s="26" t="str">
        <f t="shared" si="211"/>
        <v/>
      </c>
      <c r="EU135" s="26" t="str">
        <f t="shared" si="211"/>
        <v/>
      </c>
      <c r="EV135" s="26" t="str">
        <f t="shared" si="211"/>
        <v/>
      </c>
      <c r="EW135" s="26" t="str">
        <f t="shared" si="211"/>
        <v/>
      </c>
      <c r="EX135" s="26" t="str">
        <f t="shared" si="211"/>
        <v/>
      </c>
      <c r="EY135" s="26" t="str">
        <f t="shared" si="211"/>
        <v/>
      </c>
      <c r="EZ135" s="26" t="str">
        <f t="shared" si="211"/>
        <v/>
      </c>
      <c r="FA135" s="26" t="str">
        <f t="shared" si="211"/>
        <v/>
      </c>
      <c r="FB135" s="26" t="str">
        <f t="shared" si="211"/>
        <v/>
      </c>
      <c r="FC135" s="26" t="str">
        <f t="shared" si="211"/>
        <v/>
      </c>
      <c r="FD135" s="26" t="str">
        <f t="shared" si="211"/>
        <v/>
      </c>
      <c r="FE135" s="26" t="str">
        <f t="shared" si="211"/>
        <v/>
      </c>
      <c r="FF135" s="26" t="str">
        <f t="shared" si="211"/>
        <v/>
      </c>
      <c r="FG135" s="26" t="str">
        <f t="shared" si="211"/>
        <v/>
      </c>
      <c r="FH135" s="26" t="str">
        <f t="shared" si="211"/>
        <v/>
      </c>
      <c r="FI135" s="26" t="str">
        <f t="shared" si="211"/>
        <v/>
      </c>
    </row>
    <row r="136" spans="1:165" s="8" customFormat="1" ht="15" customHeight="1">
      <c r="A136" s="8" t="str">
        <f t="shared" si="135"/>
        <v>BXSTVBPLS_BP6_XDC</v>
      </c>
      <c r="B136" s="15" t="s">
        <v>271</v>
      </c>
      <c r="C136" s="13" t="s">
        <v>323</v>
      </c>
      <c r="D136" s="13" t="s">
        <v>324</v>
      </c>
      <c r="E136" s="14" t="str">
        <f>"BXSTVBPLS_BP6_"&amp;C3</f>
        <v>BXSTVBPLS_BP6_XDC</v>
      </c>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165" s="8" customFormat="1" ht="15" customHeight="1">
      <c r="A137" s="8" t="str">
        <f t="shared" si="135"/>
        <v>BMSTVBPLS_BP6_XDC</v>
      </c>
      <c r="B137" s="15" t="s">
        <v>274</v>
      </c>
      <c r="C137" s="13" t="s">
        <v>325</v>
      </c>
      <c r="D137" s="13" t="s">
        <v>326</v>
      </c>
      <c r="E137" s="14" t="str">
        <f>"BMSTVBPLS_BP6_"&amp;C3</f>
        <v>BMSTVBPLS_BP6_XDC</v>
      </c>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165" s="8" customFormat="1" ht="15" customHeight="1">
      <c r="A138" s="8" t="str">
        <f t="shared" si="212" ref="A138:A201">E138</f>
        <v>BSTVBPAS_BP6_XDC</v>
      </c>
      <c r="B138" s="15" t="s">
        <v>327</v>
      </c>
      <c r="C138" s="13" t="s">
        <v>328</v>
      </c>
      <c r="D138" s="13" t="s">
        <v>329</v>
      </c>
      <c r="E138" s="14" t="str">
        <f>"BSTVBPAS_BP6_"&amp;C3</f>
        <v>BSTVBPAS_BP6_XDC</v>
      </c>
      <c r="F138" s="26" t="str">
        <f>IF(AND(F139="",F140=""),"",SUM(F139)-SUM(F140))</f>
        <v/>
      </c>
      <c r="G138" s="26" t="str">
        <f t="shared" si="213" ref="G138:BR138">IF(AND(G139="",G140=""),"",SUM(G139)-SUM(G140))</f>
        <v/>
      </c>
      <c r="H138" s="26" t="str">
        <f t="shared" si="213"/>
        <v/>
      </c>
      <c r="I138" s="26" t="str">
        <f t="shared" si="213"/>
        <v/>
      </c>
      <c r="J138" s="26" t="str">
        <f t="shared" si="213"/>
        <v/>
      </c>
      <c r="K138" s="26" t="str">
        <f t="shared" si="213"/>
        <v/>
      </c>
      <c r="L138" s="26" t="str">
        <f t="shared" si="213"/>
        <v/>
      </c>
      <c r="M138" s="26" t="str">
        <f t="shared" si="213"/>
        <v/>
      </c>
      <c r="N138" s="26" t="str">
        <f t="shared" si="213"/>
        <v/>
      </c>
      <c r="O138" s="26" t="str">
        <f t="shared" si="213"/>
        <v/>
      </c>
      <c r="P138" s="26" t="str">
        <f t="shared" si="213"/>
        <v/>
      </c>
      <c r="Q138" s="26" t="str">
        <f t="shared" si="213"/>
        <v/>
      </c>
      <c r="R138" s="26" t="str">
        <f t="shared" si="213"/>
        <v/>
      </c>
      <c r="S138" s="26" t="str">
        <f t="shared" si="213"/>
        <v/>
      </c>
      <c r="T138" s="26" t="str">
        <f t="shared" si="213"/>
        <v/>
      </c>
      <c r="U138" s="26" t="str">
        <f t="shared" si="213"/>
        <v/>
      </c>
      <c r="V138" s="26" t="str">
        <f t="shared" si="213"/>
        <v/>
      </c>
      <c r="W138" s="26" t="str">
        <f t="shared" si="213"/>
        <v/>
      </c>
      <c r="X138" s="26" t="str">
        <f t="shared" si="213"/>
        <v/>
      </c>
      <c r="Y138" s="26" t="str">
        <f t="shared" si="213"/>
        <v/>
      </c>
      <c r="Z138" s="26" t="str">
        <f t="shared" si="213"/>
        <v/>
      </c>
      <c r="AA138" s="26" t="str">
        <f t="shared" si="213"/>
        <v/>
      </c>
      <c r="AB138" s="26" t="str">
        <f t="shared" si="213"/>
        <v/>
      </c>
      <c r="AC138" s="26" t="str">
        <f t="shared" si="213"/>
        <v/>
      </c>
      <c r="AD138" s="26" t="str">
        <f t="shared" si="213"/>
        <v/>
      </c>
      <c r="AE138" s="26" t="str">
        <f t="shared" si="213"/>
        <v/>
      </c>
      <c r="AF138" s="26" t="str">
        <f t="shared" si="213"/>
        <v/>
      </c>
      <c r="AG138" s="26" t="str">
        <f t="shared" si="213"/>
        <v/>
      </c>
      <c r="AH138" s="26" t="str">
        <f t="shared" si="213"/>
        <v/>
      </c>
      <c r="AI138" s="26" t="str">
        <f t="shared" si="213"/>
        <v/>
      </c>
      <c r="AJ138" s="26" t="str">
        <f t="shared" si="213"/>
        <v/>
      </c>
      <c r="AK138" s="26" t="str">
        <f t="shared" si="213"/>
        <v/>
      </c>
      <c r="AL138" s="26" t="str">
        <f t="shared" si="213"/>
        <v/>
      </c>
      <c r="AM138" s="26" t="str">
        <f t="shared" si="213"/>
        <v/>
      </c>
      <c r="AN138" s="26" t="str">
        <f t="shared" si="213"/>
        <v/>
      </c>
      <c r="AO138" s="26" t="str">
        <f t="shared" si="213"/>
        <v/>
      </c>
      <c r="AP138" s="26" t="str">
        <f t="shared" si="213"/>
        <v/>
      </c>
      <c r="AQ138" s="26" t="str">
        <f t="shared" si="213"/>
        <v/>
      </c>
      <c r="AR138" s="26" t="str">
        <f t="shared" si="213"/>
        <v/>
      </c>
      <c r="AS138" s="26" t="str">
        <f t="shared" si="213"/>
        <v/>
      </c>
      <c r="AT138" s="26" t="str">
        <f t="shared" si="213"/>
        <v/>
      </c>
      <c r="AU138" s="26" t="str">
        <f t="shared" si="213"/>
        <v/>
      </c>
      <c r="AV138" s="26" t="str">
        <f t="shared" si="213"/>
        <v/>
      </c>
      <c r="AW138" s="26" t="str">
        <f t="shared" si="213"/>
        <v/>
      </c>
      <c r="AX138" s="26" t="str">
        <f t="shared" si="213"/>
        <v/>
      </c>
      <c r="AY138" s="26" t="str">
        <f t="shared" si="213"/>
        <v/>
      </c>
      <c r="AZ138" s="26" t="str">
        <f t="shared" si="213"/>
        <v/>
      </c>
      <c r="BA138" s="26" t="str">
        <f t="shared" si="213"/>
        <v/>
      </c>
      <c r="BB138" s="26" t="str">
        <f t="shared" si="213"/>
        <v/>
      </c>
      <c r="BC138" s="26" t="str">
        <f t="shared" si="213"/>
        <v/>
      </c>
      <c r="BD138" s="26" t="str">
        <f t="shared" si="213"/>
        <v/>
      </c>
      <c r="BE138" s="26" t="str">
        <f t="shared" si="213"/>
        <v/>
      </c>
      <c r="BF138" s="26" t="str">
        <f t="shared" si="213"/>
        <v/>
      </c>
      <c r="BG138" s="26" t="str">
        <f t="shared" si="213"/>
        <v/>
      </c>
      <c r="BH138" s="26" t="str">
        <f t="shared" si="213"/>
        <v/>
      </c>
      <c r="BI138" s="26" t="str">
        <f t="shared" si="213"/>
        <v/>
      </c>
      <c r="BJ138" s="26" t="str">
        <f t="shared" si="213"/>
        <v/>
      </c>
      <c r="BK138" s="26" t="str">
        <f t="shared" si="213"/>
        <v/>
      </c>
      <c r="BL138" s="26" t="str">
        <f t="shared" si="213"/>
        <v/>
      </c>
      <c r="BM138" s="26" t="str">
        <f t="shared" si="213"/>
        <v/>
      </c>
      <c r="BN138" s="26" t="str">
        <f t="shared" si="213"/>
        <v/>
      </c>
      <c r="BO138" s="26" t="str">
        <f t="shared" si="213"/>
        <v/>
      </c>
      <c r="BP138" s="26" t="str">
        <f t="shared" si="213"/>
        <v/>
      </c>
      <c r="BQ138" s="26" t="str">
        <f t="shared" si="213"/>
        <v/>
      </c>
      <c r="BR138" s="26" t="str">
        <f t="shared" si="213"/>
        <v/>
      </c>
      <c r="BS138" s="26" t="str">
        <f t="shared" si="214" ref="BS138:ED138">IF(AND(BS139="",BS140=""),"",SUM(BS139)-SUM(BS140))</f>
        <v/>
      </c>
      <c r="BT138" s="26" t="str">
        <f t="shared" si="214"/>
        <v/>
      </c>
      <c r="BU138" s="26" t="str">
        <f t="shared" si="214"/>
        <v/>
      </c>
      <c r="BV138" s="26" t="str">
        <f t="shared" si="214"/>
        <v/>
      </c>
      <c r="BW138" s="26" t="str">
        <f t="shared" si="214"/>
        <v/>
      </c>
      <c r="BX138" s="26" t="str">
        <f t="shared" si="214"/>
        <v/>
      </c>
      <c r="BY138" s="26" t="str">
        <f t="shared" si="214"/>
        <v/>
      </c>
      <c r="BZ138" s="26" t="str">
        <f t="shared" si="214"/>
        <v/>
      </c>
      <c r="CA138" s="26" t="str">
        <f t="shared" si="214"/>
        <v/>
      </c>
      <c r="CB138" s="26" t="str">
        <f t="shared" si="214"/>
        <v/>
      </c>
      <c r="CC138" s="26" t="str">
        <f t="shared" si="214"/>
        <v/>
      </c>
      <c r="CD138" s="26" t="str">
        <f t="shared" si="214"/>
        <v/>
      </c>
      <c r="CE138" s="26" t="str">
        <f t="shared" si="214"/>
        <v/>
      </c>
      <c r="CF138" s="26" t="str">
        <f t="shared" si="214"/>
        <v/>
      </c>
      <c r="CG138" s="26" t="str">
        <f t="shared" si="214"/>
        <v/>
      </c>
      <c r="CH138" s="26" t="str">
        <f t="shared" si="214"/>
        <v/>
      </c>
      <c r="CI138" s="26" t="str">
        <f t="shared" si="214"/>
        <v/>
      </c>
      <c r="CJ138" s="26" t="str">
        <f t="shared" si="214"/>
        <v/>
      </c>
      <c r="CK138" s="26" t="str">
        <f t="shared" si="214"/>
        <v/>
      </c>
      <c r="CL138" s="26" t="str">
        <f t="shared" si="214"/>
        <v/>
      </c>
      <c r="CM138" s="26" t="str">
        <f t="shared" si="214"/>
        <v/>
      </c>
      <c r="CN138" s="26" t="str">
        <f t="shared" si="214"/>
        <v/>
      </c>
      <c r="CO138" s="26" t="str">
        <f t="shared" si="214"/>
        <v/>
      </c>
      <c r="CP138" s="26" t="str">
        <f t="shared" si="214"/>
        <v/>
      </c>
      <c r="CQ138" s="26" t="str">
        <f t="shared" si="214"/>
        <v/>
      </c>
      <c r="CR138" s="26" t="str">
        <f t="shared" si="214"/>
        <v/>
      </c>
      <c r="CS138" s="26" t="str">
        <f t="shared" si="214"/>
        <v/>
      </c>
      <c r="CT138" s="26" t="str">
        <f t="shared" si="214"/>
        <v/>
      </c>
      <c r="CU138" s="26" t="str">
        <f t="shared" si="214"/>
        <v/>
      </c>
      <c r="CV138" s="26" t="str">
        <f t="shared" si="214"/>
        <v/>
      </c>
      <c r="CW138" s="26" t="str">
        <f t="shared" si="214"/>
        <v/>
      </c>
      <c r="CX138" s="26" t="str">
        <f t="shared" si="214"/>
        <v/>
      </c>
      <c r="CY138" s="26" t="str">
        <f t="shared" si="214"/>
        <v/>
      </c>
      <c r="CZ138" s="26" t="str">
        <f t="shared" si="214"/>
        <v/>
      </c>
      <c r="DA138" s="26" t="str">
        <f t="shared" si="214"/>
        <v/>
      </c>
      <c r="DB138" s="26" t="str">
        <f t="shared" si="214"/>
        <v/>
      </c>
      <c r="DC138" s="26" t="str">
        <f t="shared" si="214"/>
        <v/>
      </c>
      <c r="DD138" s="26" t="str">
        <f t="shared" si="214"/>
        <v/>
      </c>
      <c r="DE138" s="26" t="str">
        <f t="shared" si="214"/>
        <v/>
      </c>
      <c r="DF138" s="26" t="str">
        <f t="shared" si="214"/>
        <v/>
      </c>
      <c r="DG138" s="26" t="str">
        <f t="shared" si="214"/>
        <v/>
      </c>
      <c r="DH138" s="26" t="str">
        <f t="shared" si="214"/>
        <v/>
      </c>
      <c r="DI138" s="26" t="str">
        <f t="shared" si="214"/>
        <v/>
      </c>
      <c r="DJ138" s="26" t="str">
        <f t="shared" si="214"/>
        <v/>
      </c>
      <c r="DK138" s="26" t="str">
        <f t="shared" si="214"/>
        <v/>
      </c>
      <c r="DL138" s="26" t="str">
        <f t="shared" si="214"/>
        <v/>
      </c>
      <c r="DM138" s="26" t="str">
        <f t="shared" si="214"/>
        <v/>
      </c>
      <c r="DN138" s="26" t="str">
        <f t="shared" si="214"/>
        <v/>
      </c>
      <c r="DO138" s="26" t="str">
        <f t="shared" si="214"/>
        <v/>
      </c>
      <c r="DP138" s="26" t="str">
        <f t="shared" si="214"/>
        <v/>
      </c>
      <c r="DQ138" s="26" t="str">
        <f t="shared" si="214"/>
        <v/>
      </c>
      <c r="DR138" s="26" t="str">
        <f t="shared" si="214"/>
        <v/>
      </c>
      <c r="DS138" s="26" t="str">
        <f t="shared" si="214"/>
        <v/>
      </c>
      <c r="DT138" s="26" t="str">
        <f t="shared" si="214"/>
        <v/>
      </c>
      <c r="DU138" s="26" t="str">
        <f t="shared" si="214"/>
        <v/>
      </c>
      <c r="DV138" s="26" t="str">
        <f t="shared" si="214"/>
        <v/>
      </c>
      <c r="DW138" s="26" t="str">
        <f t="shared" si="214"/>
        <v/>
      </c>
      <c r="DX138" s="26" t="str">
        <f t="shared" si="214"/>
        <v/>
      </c>
      <c r="DY138" s="26" t="str">
        <f t="shared" si="214"/>
        <v/>
      </c>
      <c r="DZ138" s="26" t="str">
        <f t="shared" si="214"/>
        <v/>
      </c>
      <c r="EA138" s="26" t="str">
        <f t="shared" si="214"/>
        <v/>
      </c>
      <c r="EB138" s="26" t="str">
        <f t="shared" si="214"/>
        <v/>
      </c>
      <c r="EC138" s="26" t="str">
        <f t="shared" si="214"/>
        <v/>
      </c>
      <c r="ED138" s="26" t="str">
        <f t="shared" si="214"/>
        <v/>
      </c>
      <c r="EE138" s="26" t="str">
        <f t="shared" si="215" ref="EE138:FI138">IF(AND(EE139="",EE140=""),"",SUM(EE139)-SUM(EE140))</f>
        <v/>
      </c>
      <c r="EF138" s="26" t="str">
        <f t="shared" si="215"/>
        <v/>
      </c>
      <c r="EG138" s="26" t="str">
        <f t="shared" si="215"/>
        <v/>
      </c>
      <c r="EH138" s="26" t="str">
        <f t="shared" si="215"/>
        <v/>
      </c>
      <c r="EI138" s="26" t="str">
        <f t="shared" si="215"/>
        <v/>
      </c>
      <c r="EJ138" s="26" t="str">
        <f t="shared" si="215"/>
        <v/>
      </c>
      <c r="EK138" s="26" t="str">
        <f t="shared" si="215"/>
        <v/>
      </c>
      <c r="EL138" s="26" t="str">
        <f t="shared" si="215"/>
        <v/>
      </c>
      <c r="EM138" s="26" t="str">
        <f t="shared" si="215"/>
        <v/>
      </c>
      <c r="EN138" s="26" t="str">
        <f t="shared" si="215"/>
        <v/>
      </c>
      <c r="EO138" s="26" t="str">
        <f t="shared" si="215"/>
        <v/>
      </c>
      <c r="EP138" s="26" t="str">
        <f t="shared" si="215"/>
        <v/>
      </c>
      <c r="EQ138" s="26" t="str">
        <f t="shared" si="215"/>
        <v/>
      </c>
      <c r="ER138" s="26" t="str">
        <f t="shared" si="215"/>
        <v/>
      </c>
      <c r="ES138" s="26" t="str">
        <f t="shared" si="215"/>
        <v/>
      </c>
      <c r="ET138" s="26" t="str">
        <f t="shared" si="215"/>
        <v/>
      </c>
      <c r="EU138" s="26" t="str">
        <f t="shared" si="215"/>
        <v/>
      </c>
      <c r="EV138" s="26" t="str">
        <f t="shared" si="215"/>
        <v/>
      </c>
      <c r="EW138" s="26" t="str">
        <f t="shared" si="215"/>
        <v/>
      </c>
      <c r="EX138" s="26" t="str">
        <f t="shared" si="215"/>
        <v/>
      </c>
      <c r="EY138" s="26" t="str">
        <f t="shared" si="215"/>
        <v/>
      </c>
      <c r="EZ138" s="26" t="str">
        <f t="shared" si="215"/>
        <v/>
      </c>
      <c r="FA138" s="26" t="str">
        <f t="shared" si="215"/>
        <v/>
      </c>
      <c r="FB138" s="26" t="str">
        <f t="shared" si="215"/>
        <v/>
      </c>
      <c r="FC138" s="26" t="str">
        <f t="shared" si="215"/>
        <v/>
      </c>
      <c r="FD138" s="26" t="str">
        <f t="shared" si="215"/>
        <v/>
      </c>
      <c r="FE138" s="26" t="str">
        <f t="shared" si="215"/>
        <v/>
      </c>
      <c r="FF138" s="26" t="str">
        <f t="shared" si="215"/>
        <v/>
      </c>
      <c r="FG138" s="26" t="str">
        <f t="shared" si="215"/>
        <v/>
      </c>
      <c r="FH138" s="26" t="str">
        <f t="shared" si="215"/>
        <v/>
      </c>
      <c r="FI138" s="26" t="str">
        <f t="shared" si="215"/>
        <v/>
      </c>
    </row>
    <row r="139" spans="1:165" s="8" customFormat="1" ht="15" customHeight="1">
      <c r="A139" s="8" t="str">
        <f t="shared" si="212"/>
        <v>BXSTVBPAS_BP6_XDC</v>
      </c>
      <c r="B139" s="15" t="s">
        <v>271</v>
      </c>
      <c r="C139" s="13" t="s">
        <v>330</v>
      </c>
      <c r="D139" s="13" t="s">
        <v>331</v>
      </c>
      <c r="E139" s="14" t="str">
        <f>"BXSTVBPAS_BP6_"&amp;C3</f>
        <v>BXSTVBPAS_BP6_XDC</v>
      </c>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165" s="8" customFormat="1" ht="15" customHeight="1">
      <c r="A140" s="8" t="str">
        <f t="shared" si="212"/>
        <v>BMSTVBPAS_BP6_XDC</v>
      </c>
      <c r="B140" s="15" t="s">
        <v>274</v>
      </c>
      <c r="C140" s="13" t="s">
        <v>332</v>
      </c>
      <c r="D140" s="13" t="s">
        <v>333</v>
      </c>
      <c r="E140" s="14" t="str">
        <f>"BMSTVBPAS_BP6_"&amp;C3</f>
        <v>BMSTVBPAS_BP6_XDC</v>
      </c>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165" s="8" customFormat="1" ht="15" customHeight="1">
      <c r="A141" s="8" t="str">
        <f t="shared" si="212"/>
        <v>BSTVBPFS_BP6_XDC</v>
      </c>
      <c r="B141" s="15" t="s">
        <v>334</v>
      </c>
      <c r="C141" s="13" t="s">
        <v>335</v>
      </c>
      <c r="D141" s="13" t="s">
        <v>336</v>
      </c>
      <c r="E141" s="14" t="str">
        <f>"BSTVBPFS_BP6_"&amp;C3</f>
        <v>BSTVBPFS_BP6_XDC</v>
      </c>
      <c r="F141" s="26" t="str">
        <f>IF(AND(F142="",F143=""),"",SUM(F142)-SUM(F143))</f>
        <v/>
      </c>
      <c r="G141" s="26" t="str">
        <f t="shared" si="216" ref="G141:BR141">IF(AND(G142="",G143=""),"",SUM(G142)-SUM(G143))</f>
        <v/>
      </c>
      <c r="H141" s="26" t="str">
        <f t="shared" si="216"/>
        <v/>
      </c>
      <c r="I141" s="26" t="str">
        <f t="shared" si="216"/>
        <v/>
      </c>
      <c r="J141" s="26" t="str">
        <f t="shared" si="216"/>
        <v/>
      </c>
      <c r="K141" s="26" t="str">
        <f t="shared" si="216"/>
        <v/>
      </c>
      <c r="L141" s="26" t="str">
        <f t="shared" si="216"/>
        <v/>
      </c>
      <c r="M141" s="26" t="str">
        <f t="shared" si="216"/>
        <v/>
      </c>
      <c r="N141" s="26" t="str">
        <f t="shared" si="216"/>
        <v/>
      </c>
      <c r="O141" s="26" t="str">
        <f t="shared" si="216"/>
        <v/>
      </c>
      <c r="P141" s="26" t="str">
        <f t="shared" si="216"/>
        <v/>
      </c>
      <c r="Q141" s="26" t="str">
        <f t="shared" si="216"/>
        <v/>
      </c>
      <c r="R141" s="26" t="str">
        <f t="shared" si="216"/>
        <v/>
      </c>
      <c r="S141" s="26" t="str">
        <f t="shared" si="216"/>
        <v/>
      </c>
      <c r="T141" s="26" t="str">
        <f t="shared" si="216"/>
        <v/>
      </c>
      <c r="U141" s="26" t="str">
        <f t="shared" si="216"/>
        <v/>
      </c>
      <c r="V141" s="26" t="str">
        <f t="shared" si="216"/>
        <v/>
      </c>
      <c r="W141" s="26" t="str">
        <f t="shared" si="216"/>
        <v/>
      </c>
      <c r="X141" s="26" t="str">
        <f t="shared" si="216"/>
        <v/>
      </c>
      <c r="Y141" s="26" t="str">
        <f t="shared" si="216"/>
        <v/>
      </c>
      <c r="Z141" s="26" t="str">
        <f t="shared" si="216"/>
        <v/>
      </c>
      <c r="AA141" s="26" t="str">
        <f t="shared" si="216"/>
        <v/>
      </c>
      <c r="AB141" s="26" t="str">
        <f t="shared" si="216"/>
        <v/>
      </c>
      <c r="AC141" s="26" t="str">
        <f t="shared" si="216"/>
        <v/>
      </c>
      <c r="AD141" s="26" t="str">
        <f t="shared" si="216"/>
        <v/>
      </c>
      <c r="AE141" s="26" t="str">
        <f t="shared" si="216"/>
        <v/>
      </c>
      <c r="AF141" s="26" t="str">
        <f t="shared" si="216"/>
        <v/>
      </c>
      <c r="AG141" s="26" t="str">
        <f t="shared" si="216"/>
        <v/>
      </c>
      <c r="AH141" s="26" t="str">
        <f t="shared" si="216"/>
        <v/>
      </c>
      <c r="AI141" s="26" t="str">
        <f t="shared" si="216"/>
        <v/>
      </c>
      <c r="AJ141" s="26" t="str">
        <f t="shared" si="216"/>
        <v/>
      </c>
      <c r="AK141" s="26" t="str">
        <f t="shared" si="216"/>
        <v/>
      </c>
      <c r="AL141" s="26" t="str">
        <f t="shared" si="216"/>
        <v/>
      </c>
      <c r="AM141" s="26" t="str">
        <f t="shared" si="216"/>
        <v/>
      </c>
      <c r="AN141" s="26" t="str">
        <f t="shared" si="216"/>
        <v/>
      </c>
      <c r="AO141" s="26" t="str">
        <f t="shared" si="216"/>
        <v/>
      </c>
      <c r="AP141" s="26" t="str">
        <f t="shared" si="216"/>
        <v/>
      </c>
      <c r="AQ141" s="26" t="str">
        <f t="shared" si="216"/>
        <v/>
      </c>
      <c r="AR141" s="26" t="str">
        <f t="shared" si="216"/>
        <v/>
      </c>
      <c r="AS141" s="26" t="str">
        <f t="shared" si="216"/>
        <v/>
      </c>
      <c r="AT141" s="26" t="str">
        <f t="shared" si="216"/>
        <v/>
      </c>
      <c r="AU141" s="26" t="str">
        <f t="shared" si="216"/>
        <v/>
      </c>
      <c r="AV141" s="26" t="str">
        <f t="shared" si="216"/>
        <v/>
      </c>
      <c r="AW141" s="26" t="str">
        <f t="shared" si="216"/>
        <v/>
      </c>
      <c r="AX141" s="26" t="str">
        <f t="shared" si="216"/>
        <v/>
      </c>
      <c r="AY141" s="26" t="str">
        <f t="shared" si="216"/>
        <v/>
      </c>
      <c r="AZ141" s="26" t="str">
        <f t="shared" si="216"/>
        <v/>
      </c>
      <c r="BA141" s="26" t="str">
        <f t="shared" si="216"/>
        <v/>
      </c>
      <c r="BB141" s="26" t="str">
        <f t="shared" si="216"/>
        <v/>
      </c>
      <c r="BC141" s="26" t="str">
        <f t="shared" si="216"/>
        <v/>
      </c>
      <c r="BD141" s="26" t="str">
        <f t="shared" si="216"/>
        <v/>
      </c>
      <c r="BE141" s="26" t="str">
        <f t="shared" si="216"/>
        <v/>
      </c>
      <c r="BF141" s="26" t="str">
        <f t="shared" si="216"/>
        <v/>
      </c>
      <c r="BG141" s="26" t="str">
        <f t="shared" si="216"/>
        <v/>
      </c>
      <c r="BH141" s="26" t="str">
        <f t="shared" si="216"/>
        <v/>
      </c>
      <c r="BI141" s="26" t="str">
        <f t="shared" si="216"/>
        <v/>
      </c>
      <c r="BJ141" s="26" t="str">
        <f t="shared" si="216"/>
        <v/>
      </c>
      <c r="BK141" s="26" t="str">
        <f t="shared" si="216"/>
        <v/>
      </c>
      <c r="BL141" s="26" t="str">
        <f t="shared" si="216"/>
        <v/>
      </c>
      <c r="BM141" s="26" t="str">
        <f t="shared" si="216"/>
        <v/>
      </c>
      <c r="BN141" s="26" t="str">
        <f t="shared" si="216"/>
        <v/>
      </c>
      <c r="BO141" s="26" t="str">
        <f t="shared" si="216"/>
        <v/>
      </c>
      <c r="BP141" s="26" t="str">
        <f t="shared" si="216"/>
        <v/>
      </c>
      <c r="BQ141" s="26" t="str">
        <f t="shared" si="216"/>
        <v/>
      </c>
      <c r="BR141" s="26" t="str">
        <f t="shared" si="216"/>
        <v/>
      </c>
      <c r="BS141" s="26" t="str">
        <f t="shared" si="217" ref="BS141:ED141">IF(AND(BS142="",BS143=""),"",SUM(BS142)-SUM(BS143))</f>
        <v/>
      </c>
      <c r="BT141" s="26" t="str">
        <f t="shared" si="217"/>
        <v/>
      </c>
      <c r="BU141" s="26" t="str">
        <f t="shared" si="217"/>
        <v/>
      </c>
      <c r="BV141" s="26" t="str">
        <f t="shared" si="217"/>
        <v/>
      </c>
      <c r="BW141" s="26" t="str">
        <f t="shared" si="217"/>
        <v/>
      </c>
      <c r="BX141" s="26" t="str">
        <f t="shared" si="217"/>
        <v/>
      </c>
      <c r="BY141" s="26" t="str">
        <f t="shared" si="217"/>
        <v/>
      </c>
      <c r="BZ141" s="26" t="str">
        <f t="shared" si="217"/>
        <v/>
      </c>
      <c r="CA141" s="26" t="str">
        <f t="shared" si="217"/>
        <v/>
      </c>
      <c r="CB141" s="26" t="str">
        <f t="shared" si="217"/>
        <v/>
      </c>
      <c r="CC141" s="26" t="str">
        <f t="shared" si="217"/>
        <v/>
      </c>
      <c r="CD141" s="26" t="str">
        <f t="shared" si="217"/>
        <v/>
      </c>
      <c r="CE141" s="26" t="str">
        <f t="shared" si="217"/>
        <v/>
      </c>
      <c r="CF141" s="26" t="str">
        <f t="shared" si="217"/>
        <v/>
      </c>
      <c r="CG141" s="26" t="str">
        <f t="shared" si="217"/>
        <v/>
      </c>
      <c r="CH141" s="26" t="str">
        <f t="shared" si="217"/>
        <v/>
      </c>
      <c r="CI141" s="26" t="str">
        <f t="shared" si="217"/>
        <v/>
      </c>
      <c r="CJ141" s="26" t="str">
        <f t="shared" si="217"/>
        <v/>
      </c>
      <c r="CK141" s="26" t="str">
        <f t="shared" si="217"/>
        <v/>
      </c>
      <c r="CL141" s="26" t="str">
        <f t="shared" si="217"/>
        <v/>
      </c>
      <c r="CM141" s="26" t="str">
        <f t="shared" si="217"/>
        <v/>
      </c>
      <c r="CN141" s="26" t="str">
        <f t="shared" si="217"/>
        <v/>
      </c>
      <c r="CO141" s="26" t="str">
        <f t="shared" si="217"/>
        <v/>
      </c>
      <c r="CP141" s="26" t="str">
        <f t="shared" si="217"/>
        <v/>
      </c>
      <c r="CQ141" s="26" t="str">
        <f t="shared" si="217"/>
        <v/>
      </c>
      <c r="CR141" s="26" t="str">
        <f t="shared" si="217"/>
        <v/>
      </c>
      <c r="CS141" s="26" t="str">
        <f t="shared" si="217"/>
        <v/>
      </c>
      <c r="CT141" s="26" t="str">
        <f t="shared" si="217"/>
        <v/>
      </c>
      <c r="CU141" s="26" t="str">
        <f t="shared" si="217"/>
        <v/>
      </c>
      <c r="CV141" s="26" t="str">
        <f t="shared" si="217"/>
        <v/>
      </c>
      <c r="CW141" s="26" t="str">
        <f t="shared" si="217"/>
        <v/>
      </c>
      <c r="CX141" s="26" t="str">
        <f t="shared" si="217"/>
        <v/>
      </c>
      <c r="CY141" s="26" t="str">
        <f t="shared" si="217"/>
        <v/>
      </c>
      <c r="CZ141" s="26" t="str">
        <f t="shared" si="217"/>
        <v/>
      </c>
      <c r="DA141" s="26" t="str">
        <f t="shared" si="217"/>
        <v/>
      </c>
      <c r="DB141" s="26" t="str">
        <f t="shared" si="217"/>
        <v/>
      </c>
      <c r="DC141" s="26" t="str">
        <f t="shared" si="217"/>
        <v/>
      </c>
      <c r="DD141" s="26" t="str">
        <f t="shared" si="217"/>
        <v/>
      </c>
      <c r="DE141" s="26" t="str">
        <f t="shared" si="217"/>
        <v/>
      </c>
      <c r="DF141" s="26" t="str">
        <f t="shared" si="217"/>
        <v/>
      </c>
      <c r="DG141" s="26" t="str">
        <f t="shared" si="217"/>
        <v/>
      </c>
      <c r="DH141" s="26" t="str">
        <f t="shared" si="217"/>
        <v/>
      </c>
      <c r="DI141" s="26" t="str">
        <f t="shared" si="217"/>
        <v/>
      </c>
      <c r="DJ141" s="26" t="str">
        <f t="shared" si="217"/>
        <v/>
      </c>
      <c r="DK141" s="26" t="str">
        <f t="shared" si="217"/>
        <v/>
      </c>
      <c r="DL141" s="26" t="str">
        <f t="shared" si="217"/>
        <v/>
      </c>
      <c r="DM141" s="26" t="str">
        <f t="shared" si="217"/>
        <v/>
      </c>
      <c r="DN141" s="26" t="str">
        <f t="shared" si="217"/>
        <v/>
      </c>
      <c r="DO141" s="26" t="str">
        <f t="shared" si="217"/>
        <v/>
      </c>
      <c r="DP141" s="26" t="str">
        <f t="shared" si="217"/>
        <v/>
      </c>
      <c r="DQ141" s="26" t="str">
        <f t="shared" si="217"/>
        <v/>
      </c>
      <c r="DR141" s="26" t="str">
        <f t="shared" si="217"/>
        <v/>
      </c>
      <c r="DS141" s="26" t="str">
        <f t="shared" si="217"/>
        <v/>
      </c>
      <c r="DT141" s="26" t="str">
        <f t="shared" si="217"/>
        <v/>
      </c>
      <c r="DU141" s="26" t="str">
        <f t="shared" si="217"/>
        <v/>
      </c>
      <c r="DV141" s="26" t="str">
        <f t="shared" si="217"/>
        <v/>
      </c>
      <c r="DW141" s="26" t="str">
        <f t="shared" si="217"/>
        <v/>
      </c>
      <c r="DX141" s="26" t="str">
        <f t="shared" si="217"/>
        <v/>
      </c>
      <c r="DY141" s="26" t="str">
        <f t="shared" si="217"/>
        <v/>
      </c>
      <c r="DZ141" s="26" t="str">
        <f t="shared" si="217"/>
        <v/>
      </c>
      <c r="EA141" s="26" t="str">
        <f t="shared" si="217"/>
        <v/>
      </c>
      <c r="EB141" s="26" t="str">
        <f t="shared" si="217"/>
        <v/>
      </c>
      <c r="EC141" s="26" t="str">
        <f t="shared" si="217"/>
        <v/>
      </c>
      <c r="ED141" s="26" t="str">
        <f t="shared" si="217"/>
        <v/>
      </c>
      <c r="EE141" s="26" t="str">
        <f t="shared" si="218" ref="EE141:FI141">IF(AND(EE142="",EE143=""),"",SUM(EE142)-SUM(EE143))</f>
        <v/>
      </c>
      <c r="EF141" s="26" t="str">
        <f t="shared" si="218"/>
        <v/>
      </c>
      <c r="EG141" s="26" t="str">
        <f t="shared" si="218"/>
        <v/>
      </c>
      <c r="EH141" s="26" t="str">
        <f t="shared" si="218"/>
        <v/>
      </c>
      <c r="EI141" s="26" t="str">
        <f t="shared" si="218"/>
        <v/>
      </c>
      <c r="EJ141" s="26" t="str">
        <f t="shared" si="218"/>
        <v/>
      </c>
      <c r="EK141" s="26" t="str">
        <f t="shared" si="218"/>
        <v/>
      </c>
      <c r="EL141" s="26" t="str">
        <f t="shared" si="218"/>
        <v/>
      </c>
      <c r="EM141" s="26" t="str">
        <f t="shared" si="218"/>
        <v/>
      </c>
      <c r="EN141" s="26" t="str">
        <f t="shared" si="218"/>
        <v/>
      </c>
      <c r="EO141" s="26" t="str">
        <f t="shared" si="218"/>
        <v/>
      </c>
      <c r="EP141" s="26" t="str">
        <f t="shared" si="218"/>
        <v/>
      </c>
      <c r="EQ141" s="26" t="str">
        <f t="shared" si="218"/>
        <v/>
      </c>
      <c r="ER141" s="26" t="str">
        <f t="shared" si="218"/>
        <v/>
      </c>
      <c r="ES141" s="26" t="str">
        <f t="shared" si="218"/>
        <v/>
      </c>
      <c r="ET141" s="26" t="str">
        <f t="shared" si="218"/>
        <v/>
      </c>
      <c r="EU141" s="26" t="str">
        <f t="shared" si="218"/>
        <v/>
      </c>
      <c r="EV141" s="26" t="str">
        <f t="shared" si="218"/>
        <v/>
      </c>
      <c r="EW141" s="26" t="str">
        <f t="shared" si="218"/>
        <v/>
      </c>
      <c r="EX141" s="26" t="str">
        <f t="shared" si="218"/>
        <v/>
      </c>
      <c r="EY141" s="26" t="str">
        <f t="shared" si="218"/>
        <v/>
      </c>
      <c r="EZ141" s="26" t="str">
        <f t="shared" si="218"/>
        <v/>
      </c>
      <c r="FA141" s="26" t="str">
        <f t="shared" si="218"/>
        <v/>
      </c>
      <c r="FB141" s="26" t="str">
        <f t="shared" si="218"/>
        <v/>
      </c>
      <c r="FC141" s="26" t="str">
        <f t="shared" si="218"/>
        <v/>
      </c>
      <c r="FD141" s="26" t="str">
        <f t="shared" si="218"/>
        <v/>
      </c>
      <c r="FE141" s="26" t="str">
        <f t="shared" si="218"/>
        <v/>
      </c>
      <c r="FF141" s="26" t="str">
        <f t="shared" si="218"/>
        <v/>
      </c>
      <c r="FG141" s="26" t="str">
        <f t="shared" si="218"/>
        <v/>
      </c>
      <c r="FH141" s="26" t="str">
        <f t="shared" si="218"/>
        <v/>
      </c>
      <c r="FI141" s="26" t="str">
        <f t="shared" si="218"/>
        <v/>
      </c>
    </row>
    <row r="142" spans="1:165" s="8" customFormat="1" ht="15" customHeight="1">
      <c r="A142" s="8" t="str">
        <f t="shared" si="212"/>
        <v>BXSTVBPFS_BP6_XDC</v>
      </c>
      <c r="B142" s="15" t="s">
        <v>271</v>
      </c>
      <c r="C142" s="13" t="s">
        <v>337</v>
      </c>
      <c r="D142" s="13" t="s">
        <v>338</v>
      </c>
      <c r="E142" s="14" t="str">
        <f>"BXSTVBPFS_BP6_"&amp;C3</f>
        <v>BXSTVBPFS_BP6_XDC</v>
      </c>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165" s="8" customFormat="1" ht="15" customHeight="1">
      <c r="A143" s="8" t="str">
        <f t="shared" si="212"/>
        <v>BMSTVBPFS_BP6_XDC</v>
      </c>
      <c r="B143" s="15" t="s">
        <v>274</v>
      </c>
      <c r="C143" s="13" t="s">
        <v>339</v>
      </c>
      <c r="D143" s="13" t="s">
        <v>340</v>
      </c>
      <c r="E143" s="14" t="str">
        <f>"BMSTVBPFS_BP6_"&amp;C3</f>
        <v>BMSTVBPFS_BP6_XDC</v>
      </c>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165" s="8" customFormat="1" ht="15" customHeight="1">
      <c r="A144" s="8" t="str">
        <f t="shared" si="212"/>
        <v>BSTVBPOS_BP6_XDC</v>
      </c>
      <c r="B144" s="15" t="s">
        <v>341</v>
      </c>
      <c r="C144" s="13" t="s">
        <v>342</v>
      </c>
      <c r="D144" s="13" t="s">
        <v>343</v>
      </c>
      <c r="E144" s="14" t="str">
        <f>"BSTVBPOS_BP6_"&amp;C3</f>
        <v>BSTVBPOS_BP6_XDC</v>
      </c>
      <c r="F144" s="26" t="str">
        <f>IF(AND(F145="",F146=""),"",SUM(F145)-SUM(F146))</f>
        <v/>
      </c>
      <c r="G144" s="26" t="str">
        <f t="shared" si="219" ref="G144:BR144">IF(AND(G145="",G146=""),"",SUM(G145)-SUM(G146))</f>
        <v/>
      </c>
      <c r="H144" s="26" t="str">
        <f t="shared" si="219"/>
        <v/>
      </c>
      <c r="I144" s="26" t="str">
        <f t="shared" si="219"/>
        <v/>
      </c>
      <c r="J144" s="26" t="str">
        <f t="shared" si="219"/>
        <v/>
      </c>
      <c r="K144" s="26" t="str">
        <f t="shared" si="219"/>
        <v/>
      </c>
      <c r="L144" s="26" t="str">
        <f t="shared" si="219"/>
        <v/>
      </c>
      <c r="M144" s="26" t="str">
        <f t="shared" si="219"/>
        <v/>
      </c>
      <c r="N144" s="26" t="str">
        <f t="shared" si="219"/>
        <v/>
      </c>
      <c r="O144" s="26" t="str">
        <f t="shared" si="219"/>
        <v/>
      </c>
      <c r="P144" s="26" t="str">
        <f t="shared" si="219"/>
        <v/>
      </c>
      <c r="Q144" s="26" t="str">
        <f t="shared" si="219"/>
        <v/>
      </c>
      <c r="R144" s="26" t="str">
        <f t="shared" si="219"/>
        <v/>
      </c>
      <c r="S144" s="26" t="str">
        <f t="shared" si="219"/>
        <v/>
      </c>
      <c r="T144" s="26" t="str">
        <f t="shared" si="219"/>
        <v/>
      </c>
      <c r="U144" s="26" t="str">
        <f t="shared" si="219"/>
        <v/>
      </c>
      <c r="V144" s="26" t="str">
        <f t="shared" si="219"/>
        <v/>
      </c>
      <c r="W144" s="26" t="str">
        <f t="shared" si="219"/>
        <v/>
      </c>
      <c r="X144" s="26" t="str">
        <f t="shared" si="219"/>
        <v/>
      </c>
      <c r="Y144" s="26" t="str">
        <f t="shared" si="219"/>
        <v/>
      </c>
      <c r="Z144" s="26" t="str">
        <f t="shared" si="219"/>
        <v/>
      </c>
      <c r="AA144" s="26" t="str">
        <f t="shared" si="219"/>
        <v/>
      </c>
      <c r="AB144" s="26" t="str">
        <f t="shared" si="219"/>
        <v/>
      </c>
      <c r="AC144" s="26" t="str">
        <f t="shared" si="219"/>
        <v/>
      </c>
      <c r="AD144" s="26" t="str">
        <f t="shared" si="219"/>
        <v/>
      </c>
      <c r="AE144" s="26" t="str">
        <f t="shared" si="219"/>
        <v/>
      </c>
      <c r="AF144" s="26" t="str">
        <f t="shared" si="219"/>
        <v/>
      </c>
      <c r="AG144" s="26" t="str">
        <f t="shared" si="219"/>
        <v/>
      </c>
      <c r="AH144" s="26" t="str">
        <f t="shared" si="219"/>
        <v/>
      </c>
      <c r="AI144" s="26" t="str">
        <f t="shared" si="219"/>
        <v/>
      </c>
      <c r="AJ144" s="26" t="str">
        <f t="shared" si="219"/>
        <v/>
      </c>
      <c r="AK144" s="26" t="str">
        <f t="shared" si="219"/>
        <v/>
      </c>
      <c r="AL144" s="26" t="str">
        <f t="shared" si="219"/>
        <v/>
      </c>
      <c r="AM144" s="26" t="str">
        <f t="shared" si="219"/>
        <v/>
      </c>
      <c r="AN144" s="26" t="str">
        <f t="shared" si="219"/>
        <v/>
      </c>
      <c r="AO144" s="26" t="str">
        <f t="shared" si="219"/>
        <v/>
      </c>
      <c r="AP144" s="26" t="str">
        <f t="shared" si="219"/>
        <v/>
      </c>
      <c r="AQ144" s="26" t="str">
        <f t="shared" si="219"/>
        <v/>
      </c>
      <c r="AR144" s="26" t="str">
        <f t="shared" si="219"/>
        <v/>
      </c>
      <c r="AS144" s="26" t="str">
        <f t="shared" si="219"/>
        <v/>
      </c>
      <c r="AT144" s="26" t="str">
        <f t="shared" si="219"/>
        <v/>
      </c>
      <c r="AU144" s="26" t="str">
        <f t="shared" si="219"/>
        <v/>
      </c>
      <c r="AV144" s="26" t="str">
        <f t="shared" si="219"/>
        <v/>
      </c>
      <c r="AW144" s="26" t="str">
        <f t="shared" si="219"/>
        <v/>
      </c>
      <c r="AX144" s="26" t="str">
        <f t="shared" si="219"/>
        <v/>
      </c>
      <c r="AY144" s="26" t="str">
        <f t="shared" si="219"/>
        <v/>
      </c>
      <c r="AZ144" s="26" t="str">
        <f t="shared" si="219"/>
        <v/>
      </c>
      <c r="BA144" s="26" t="str">
        <f t="shared" si="219"/>
        <v/>
      </c>
      <c r="BB144" s="26" t="str">
        <f t="shared" si="219"/>
        <v/>
      </c>
      <c r="BC144" s="26" t="str">
        <f t="shared" si="219"/>
        <v/>
      </c>
      <c r="BD144" s="26" t="str">
        <f t="shared" si="219"/>
        <v/>
      </c>
      <c r="BE144" s="26" t="str">
        <f t="shared" si="219"/>
        <v/>
      </c>
      <c r="BF144" s="26" t="str">
        <f t="shared" si="219"/>
        <v/>
      </c>
      <c r="BG144" s="26" t="str">
        <f t="shared" si="219"/>
        <v/>
      </c>
      <c r="BH144" s="26" t="str">
        <f t="shared" si="219"/>
        <v/>
      </c>
      <c r="BI144" s="26" t="str">
        <f t="shared" si="219"/>
        <v/>
      </c>
      <c r="BJ144" s="26" t="str">
        <f t="shared" si="219"/>
        <v/>
      </c>
      <c r="BK144" s="26" t="str">
        <f t="shared" si="219"/>
        <v/>
      </c>
      <c r="BL144" s="26" t="str">
        <f t="shared" si="219"/>
        <v/>
      </c>
      <c r="BM144" s="26" t="str">
        <f t="shared" si="219"/>
        <v/>
      </c>
      <c r="BN144" s="26" t="str">
        <f t="shared" si="219"/>
        <v/>
      </c>
      <c r="BO144" s="26" t="str">
        <f t="shared" si="219"/>
        <v/>
      </c>
      <c r="BP144" s="26" t="str">
        <f t="shared" si="219"/>
        <v/>
      </c>
      <c r="BQ144" s="26" t="str">
        <f t="shared" si="219"/>
        <v/>
      </c>
      <c r="BR144" s="26" t="str">
        <f t="shared" si="219"/>
        <v/>
      </c>
      <c r="BS144" s="26" t="str">
        <f t="shared" si="220" ref="BS144:ED144">IF(AND(BS145="",BS146=""),"",SUM(BS145)-SUM(BS146))</f>
        <v/>
      </c>
      <c r="BT144" s="26" t="str">
        <f t="shared" si="220"/>
        <v/>
      </c>
      <c r="BU144" s="26" t="str">
        <f t="shared" si="220"/>
        <v/>
      </c>
      <c r="BV144" s="26" t="str">
        <f t="shared" si="220"/>
        <v/>
      </c>
      <c r="BW144" s="26" t="str">
        <f t="shared" si="220"/>
        <v/>
      </c>
      <c r="BX144" s="26" t="str">
        <f t="shared" si="220"/>
        <v/>
      </c>
      <c r="BY144" s="26" t="str">
        <f t="shared" si="220"/>
        <v/>
      </c>
      <c r="BZ144" s="26" t="str">
        <f t="shared" si="220"/>
        <v/>
      </c>
      <c r="CA144" s="26" t="str">
        <f t="shared" si="220"/>
        <v/>
      </c>
      <c r="CB144" s="26" t="str">
        <f t="shared" si="220"/>
        <v/>
      </c>
      <c r="CC144" s="26" t="str">
        <f t="shared" si="220"/>
        <v/>
      </c>
      <c r="CD144" s="26" t="str">
        <f t="shared" si="220"/>
        <v/>
      </c>
      <c r="CE144" s="26" t="str">
        <f t="shared" si="220"/>
        <v/>
      </c>
      <c r="CF144" s="26" t="str">
        <f t="shared" si="220"/>
        <v/>
      </c>
      <c r="CG144" s="26" t="str">
        <f t="shared" si="220"/>
        <v/>
      </c>
      <c r="CH144" s="26" t="str">
        <f t="shared" si="220"/>
        <v/>
      </c>
      <c r="CI144" s="26" t="str">
        <f t="shared" si="220"/>
        <v/>
      </c>
      <c r="CJ144" s="26" t="str">
        <f t="shared" si="220"/>
        <v/>
      </c>
      <c r="CK144" s="26" t="str">
        <f t="shared" si="220"/>
        <v/>
      </c>
      <c r="CL144" s="26" t="str">
        <f t="shared" si="220"/>
        <v/>
      </c>
      <c r="CM144" s="26" t="str">
        <f t="shared" si="220"/>
        <v/>
      </c>
      <c r="CN144" s="26" t="str">
        <f t="shared" si="220"/>
        <v/>
      </c>
      <c r="CO144" s="26" t="str">
        <f t="shared" si="220"/>
        <v/>
      </c>
      <c r="CP144" s="26" t="str">
        <f t="shared" si="220"/>
        <v/>
      </c>
      <c r="CQ144" s="26" t="str">
        <f t="shared" si="220"/>
        <v/>
      </c>
      <c r="CR144" s="26" t="str">
        <f t="shared" si="220"/>
        <v/>
      </c>
      <c r="CS144" s="26" t="str">
        <f t="shared" si="220"/>
        <v/>
      </c>
      <c r="CT144" s="26" t="str">
        <f t="shared" si="220"/>
        <v/>
      </c>
      <c r="CU144" s="26" t="str">
        <f t="shared" si="220"/>
        <v/>
      </c>
      <c r="CV144" s="26" t="str">
        <f t="shared" si="220"/>
        <v/>
      </c>
      <c r="CW144" s="26" t="str">
        <f t="shared" si="220"/>
        <v/>
      </c>
      <c r="CX144" s="26" t="str">
        <f t="shared" si="220"/>
        <v/>
      </c>
      <c r="CY144" s="26" t="str">
        <f t="shared" si="220"/>
        <v/>
      </c>
      <c r="CZ144" s="26" t="str">
        <f t="shared" si="220"/>
        <v/>
      </c>
      <c r="DA144" s="26" t="str">
        <f t="shared" si="220"/>
        <v/>
      </c>
      <c r="DB144" s="26" t="str">
        <f t="shared" si="220"/>
        <v/>
      </c>
      <c r="DC144" s="26" t="str">
        <f t="shared" si="220"/>
        <v/>
      </c>
      <c r="DD144" s="26" t="str">
        <f t="shared" si="220"/>
        <v/>
      </c>
      <c r="DE144" s="26" t="str">
        <f t="shared" si="220"/>
        <v/>
      </c>
      <c r="DF144" s="26" t="str">
        <f t="shared" si="220"/>
        <v/>
      </c>
      <c r="DG144" s="26" t="str">
        <f t="shared" si="220"/>
        <v/>
      </c>
      <c r="DH144" s="26" t="str">
        <f t="shared" si="220"/>
        <v/>
      </c>
      <c r="DI144" s="26" t="str">
        <f t="shared" si="220"/>
        <v/>
      </c>
      <c r="DJ144" s="26" t="str">
        <f t="shared" si="220"/>
        <v/>
      </c>
      <c r="DK144" s="26" t="str">
        <f t="shared" si="220"/>
        <v/>
      </c>
      <c r="DL144" s="26" t="str">
        <f t="shared" si="220"/>
        <v/>
      </c>
      <c r="DM144" s="26" t="str">
        <f t="shared" si="220"/>
        <v/>
      </c>
      <c r="DN144" s="26" t="str">
        <f t="shared" si="220"/>
        <v/>
      </c>
      <c r="DO144" s="26" t="str">
        <f t="shared" si="220"/>
        <v/>
      </c>
      <c r="DP144" s="26" t="str">
        <f t="shared" si="220"/>
        <v/>
      </c>
      <c r="DQ144" s="26" t="str">
        <f t="shared" si="220"/>
        <v/>
      </c>
      <c r="DR144" s="26" t="str">
        <f t="shared" si="220"/>
        <v/>
      </c>
      <c r="DS144" s="26" t="str">
        <f t="shared" si="220"/>
        <v/>
      </c>
      <c r="DT144" s="26" t="str">
        <f t="shared" si="220"/>
        <v/>
      </c>
      <c r="DU144" s="26" t="str">
        <f t="shared" si="220"/>
        <v/>
      </c>
      <c r="DV144" s="26" t="str">
        <f t="shared" si="220"/>
        <v/>
      </c>
      <c r="DW144" s="26" t="str">
        <f t="shared" si="220"/>
        <v/>
      </c>
      <c r="DX144" s="26" t="str">
        <f t="shared" si="220"/>
        <v/>
      </c>
      <c r="DY144" s="26" t="str">
        <f t="shared" si="220"/>
        <v/>
      </c>
      <c r="DZ144" s="26" t="str">
        <f t="shared" si="220"/>
        <v/>
      </c>
      <c r="EA144" s="26" t="str">
        <f t="shared" si="220"/>
        <v/>
      </c>
      <c r="EB144" s="26" t="str">
        <f t="shared" si="220"/>
        <v/>
      </c>
      <c r="EC144" s="26" t="str">
        <f t="shared" si="220"/>
        <v/>
      </c>
      <c r="ED144" s="26" t="str">
        <f t="shared" si="220"/>
        <v/>
      </c>
      <c r="EE144" s="26" t="str">
        <f t="shared" si="221" ref="EE144:FI144">IF(AND(EE145="",EE146=""),"",SUM(EE145)-SUM(EE146))</f>
        <v/>
      </c>
      <c r="EF144" s="26" t="str">
        <f t="shared" si="221"/>
        <v/>
      </c>
      <c r="EG144" s="26" t="str">
        <f t="shared" si="221"/>
        <v/>
      </c>
      <c r="EH144" s="26" t="str">
        <f t="shared" si="221"/>
        <v/>
      </c>
      <c r="EI144" s="26" t="str">
        <f t="shared" si="221"/>
        <v/>
      </c>
      <c r="EJ144" s="26" t="str">
        <f t="shared" si="221"/>
        <v/>
      </c>
      <c r="EK144" s="26" t="str">
        <f t="shared" si="221"/>
        <v/>
      </c>
      <c r="EL144" s="26" t="str">
        <f t="shared" si="221"/>
        <v/>
      </c>
      <c r="EM144" s="26" t="str">
        <f t="shared" si="221"/>
        <v/>
      </c>
      <c r="EN144" s="26" t="str">
        <f t="shared" si="221"/>
        <v/>
      </c>
      <c r="EO144" s="26" t="str">
        <f t="shared" si="221"/>
        <v/>
      </c>
      <c r="EP144" s="26" t="str">
        <f t="shared" si="221"/>
        <v/>
      </c>
      <c r="EQ144" s="26" t="str">
        <f t="shared" si="221"/>
        <v/>
      </c>
      <c r="ER144" s="26" t="str">
        <f t="shared" si="221"/>
        <v/>
      </c>
      <c r="ES144" s="26" t="str">
        <f t="shared" si="221"/>
        <v/>
      </c>
      <c r="ET144" s="26" t="str">
        <f t="shared" si="221"/>
        <v/>
      </c>
      <c r="EU144" s="26" t="str">
        <f t="shared" si="221"/>
        <v/>
      </c>
      <c r="EV144" s="26" t="str">
        <f t="shared" si="221"/>
        <v/>
      </c>
      <c r="EW144" s="26" t="str">
        <f t="shared" si="221"/>
        <v/>
      </c>
      <c r="EX144" s="26" t="str">
        <f t="shared" si="221"/>
        <v/>
      </c>
      <c r="EY144" s="26" t="str">
        <f t="shared" si="221"/>
        <v/>
      </c>
      <c r="EZ144" s="26" t="str">
        <f t="shared" si="221"/>
        <v/>
      </c>
      <c r="FA144" s="26" t="str">
        <f t="shared" si="221"/>
        <v/>
      </c>
      <c r="FB144" s="26" t="str">
        <f t="shared" si="221"/>
        <v/>
      </c>
      <c r="FC144" s="26" t="str">
        <f t="shared" si="221"/>
        <v/>
      </c>
      <c r="FD144" s="26" t="str">
        <f t="shared" si="221"/>
        <v/>
      </c>
      <c r="FE144" s="26" t="str">
        <f t="shared" si="221"/>
        <v/>
      </c>
      <c r="FF144" s="26" t="str">
        <f t="shared" si="221"/>
        <v/>
      </c>
      <c r="FG144" s="26" t="str">
        <f t="shared" si="221"/>
        <v/>
      </c>
      <c r="FH144" s="26" t="str">
        <f t="shared" si="221"/>
        <v/>
      </c>
      <c r="FI144" s="26" t="str">
        <f t="shared" si="221"/>
        <v/>
      </c>
    </row>
    <row r="145" spans="1:165" s="8" customFormat="1" ht="15" customHeight="1">
      <c r="A145" s="8" t="str">
        <f t="shared" si="212"/>
        <v>BXSTVBPOS_BP6_XDC</v>
      </c>
      <c r="B145" s="15" t="s">
        <v>271</v>
      </c>
      <c r="C145" s="13" t="s">
        <v>344</v>
      </c>
      <c r="D145" s="13" t="s">
        <v>345</v>
      </c>
      <c r="E145" s="14" t="str">
        <f>"BXSTVBPOS_BP6_"&amp;C3</f>
        <v>BXSTVBPOS_BP6_XDC</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165" s="8" customFormat="1" ht="15" customHeight="1">
      <c r="A146" s="8" t="str">
        <f t="shared" si="212"/>
        <v>BMSTVBPOS_BP6_XDC</v>
      </c>
      <c r="B146" s="15" t="s">
        <v>274</v>
      </c>
      <c r="C146" s="13" t="s">
        <v>346</v>
      </c>
      <c r="D146" s="13" t="s">
        <v>347</v>
      </c>
      <c r="E146" s="14" t="str">
        <f>"BMSTVBPOS_BP6_"&amp;C3</f>
        <v>BMSTVBPOS_BP6_XDC</v>
      </c>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165" s="8" customFormat="1" ht="15" customHeight="1">
      <c r="A147" s="8" t="str">
        <f t="shared" si="212"/>
        <v>BSTVBPOSH_BP6_XDC</v>
      </c>
      <c r="B147" s="15" t="s">
        <v>348</v>
      </c>
      <c r="C147" s="13" t="s">
        <v>349</v>
      </c>
      <c r="D147" s="13" t="s">
        <v>350</v>
      </c>
      <c r="E147" s="14" t="str">
        <f>"BSTVBPOSH_BP6_"&amp;C3</f>
        <v>BSTVBPOSH_BP6_XDC</v>
      </c>
      <c r="F147" s="26" t="str">
        <f>IF(AND(F148="",F149=""),"",SUM(F148)-SUM(F149))</f>
        <v/>
      </c>
      <c r="G147" s="26" t="str">
        <f t="shared" si="222" ref="G147:BR147">IF(AND(G148="",G149=""),"",SUM(G148)-SUM(G149))</f>
        <v/>
      </c>
      <c r="H147" s="26" t="str">
        <f t="shared" si="222"/>
        <v/>
      </c>
      <c r="I147" s="26" t="str">
        <f t="shared" si="222"/>
        <v/>
      </c>
      <c r="J147" s="26" t="str">
        <f t="shared" si="222"/>
        <v/>
      </c>
      <c r="K147" s="26" t="str">
        <f t="shared" si="222"/>
        <v/>
      </c>
      <c r="L147" s="26" t="str">
        <f t="shared" si="222"/>
        <v/>
      </c>
      <c r="M147" s="26" t="str">
        <f t="shared" si="222"/>
        <v/>
      </c>
      <c r="N147" s="26" t="str">
        <f t="shared" si="222"/>
        <v/>
      </c>
      <c r="O147" s="26" t="str">
        <f t="shared" si="222"/>
        <v/>
      </c>
      <c r="P147" s="26" t="str">
        <f t="shared" si="222"/>
        <v/>
      </c>
      <c r="Q147" s="26" t="str">
        <f t="shared" si="222"/>
        <v/>
      </c>
      <c r="R147" s="26" t="str">
        <f t="shared" si="222"/>
        <v/>
      </c>
      <c r="S147" s="26" t="str">
        <f t="shared" si="222"/>
        <v/>
      </c>
      <c r="T147" s="26" t="str">
        <f t="shared" si="222"/>
        <v/>
      </c>
      <c r="U147" s="26" t="str">
        <f t="shared" si="222"/>
        <v/>
      </c>
      <c r="V147" s="26" t="str">
        <f t="shared" si="222"/>
        <v/>
      </c>
      <c r="W147" s="26" t="str">
        <f t="shared" si="222"/>
        <v/>
      </c>
      <c r="X147" s="26" t="str">
        <f t="shared" si="222"/>
        <v/>
      </c>
      <c r="Y147" s="26" t="str">
        <f t="shared" si="222"/>
        <v/>
      </c>
      <c r="Z147" s="26" t="str">
        <f t="shared" si="222"/>
        <v/>
      </c>
      <c r="AA147" s="26" t="str">
        <f t="shared" si="222"/>
        <v/>
      </c>
      <c r="AB147" s="26" t="str">
        <f t="shared" si="222"/>
        <v/>
      </c>
      <c r="AC147" s="26" t="str">
        <f t="shared" si="222"/>
        <v/>
      </c>
      <c r="AD147" s="26" t="str">
        <f t="shared" si="222"/>
        <v/>
      </c>
      <c r="AE147" s="26" t="str">
        <f t="shared" si="222"/>
        <v/>
      </c>
      <c r="AF147" s="26" t="str">
        <f t="shared" si="222"/>
        <v/>
      </c>
      <c r="AG147" s="26" t="str">
        <f t="shared" si="222"/>
        <v/>
      </c>
      <c r="AH147" s="26" t="str">
        <f t="shared" si="222"/>
        <v/>
      </c>
      <c r="AI147" s="26" t="str">
        <f t="shared" si="222"/>
        <v/>
      </c>
      <c r="AJ147" s="26" t="str">
        <f t="shared" si="222"/>
        <v/>
      </c>
      <c r="AK147" s="26" t="str">
        <f t="shared" si="222"/>
        <v/>
      </c>
      <c r="AL147" s="26" t="str">
        <f t="shared" si="222"/>
        <v/>
      </c>
      <c r="AM147" s="26" t="str">
        <f t="shared" si="222"/>
        <v/>
      </c>
      <c r="AN147" s="26" t="str">
        <f t="shared" si="222"/>
        <v/>
      </c>
      <c r="AO147" s="26" t="str">
        <f t="shared" si="222"/>
        <v/>
      </c>
      <c r="AP147" s="26" t="str">
        <f t="shared" si="222"/>
        <v/>
      </c>
      <c r="AQ147" s="26" t="str">
        <f t="shared" si="222"/>
        <v/>
      </c>
      <c r="AR147" s="26" t="str">
        <f t="shared" si="222"/>
        <v/>
      </c>
      <c r="AS147" s="26" t="str">
        <f t="shared" si="222"/>
        <v/>
      </c>
      <c r="AT147" s="26" t="str">
        <f t="shared" si="222"/>
        <v/>
      </c>
      <c r="AU147" s="26" t="str">
        <f t="shared" si="222"/>
        <v/>
      </c>
      <c r="AV147" s="26" t="str">
        <f t="shared" si="222"/>
        <v/>
      </c>
      <c r="AW147" s="26" t="str">
        <f t="shared" si="222"/>
        <v/>
      </c>
      <c r="AX147" s="26" t="str">
        <f t="shared" si="222"/>
        <v/>
      </c>
      <c r="AY147" s="26" t="str">
        <f t="shared" si="222"/>
        <v/>
      </c>
      <c r="AZ147" s="26" t="str">
        <f t="shared" si="222"/>
        <v/>
      </c>
      <c r="BA147" s="26" t="str">
        <f t="shared" si="222"/>
        <v/>
      </c>
      <c r="BB147" s="26" t="str">
        <f t="shared" si="222"/>
        <v/>
      </c>
      <c r="BC147" s="26" t="str">
        <f t="shared" si="222"/>
        <v/>
      </c>
      <c r="BD147" s="26" t="str">
        <f t="shared" si="222"/>
        <v/>
      </c>
      <c r="BE147" s="26" t="str">
        <f t="shared" si="222"/>
        <v/>
      </c>
      <c r="BF147" s="26" t="str">
        <f t="shared" si="222"/>
        <v/>
      </c>
      <c r="BG147" s="26" t="str">
        <f t="shared" si="222"/>
        <v/>
      </c>
      <c r="BH147" s="26" t="str">
        <f t="shared" si="222"/>
        <v/>
      </c>
      <c r="BI147" s="26" t="str">
        <f t="shared" si="222"/>
        <v/>
      </c>
      <c r="BJ147" s="26" t="str">
        <f t="shared" si="222"/>
        <v/>
      </c>
      <c r="BK147" s="26" t="str">
        <f t="shared" si="222"/>
        <v/>
      </c>
      <c r="BL147" s="26" t="str">
        <f t="shared" si="222"/>
        <v/>
      </c>
      <c r="BM147" s="26" t="str">
        <f t="shared" si="222"/>
        <v/>
      </c>
      <c r="BN147" s="26" t="str">
        <f t="shared" si="222"/>
        <v/>
      </c>
      <c r="BO147" s="26" t="str">
        <f t="shared" si="222"/>
        <v/>
      </c>
      <c r="BP147" s="26" t="str">
        <f t="shared" si="222"/>
        <v/>
      </c>
      <c r="BQ147" s="26" t="str">
        <f t="shared" si="222"/>
        <v/>
      </c>
      <c r="BR147" s="26" t="str">
        <f t="shared" si="222"/>
        <v/>
      </c>
      <c r="BS147" s="26" t="str">
        <f t="shared" si="223" ref="BS147:ED147">IF(AND(BS148="",BS149=""),"",SUM(BS148)-SUM(BS149))</f>
        <v/>
      </c>
      <c r="BT147" s="26" t="str">
        <f t="shared" si="223"/>
        <v/>
      </c>
      <c r="BU147" s="26" t="str">
        <f t="shared" si="223"/>
        <v/>
      </c>
      <c r="BV147" s="26" t="str">
        <f t="shared" si="223"/>
        <v/>
      </c>
      <c r="BW147" s="26" t="str">
        <f t="shared" si="223"/>
        <v/>
      </c>
      <c r="BX147" s="26" t="str">
        <f t="shared" si="223"/>
        <v/>
      </c>
      <c r="BY147" s="26" t="str">
        <f t="shared" si="223"/>
        <v/>
      </c>
      <c r="BZ147" s="26" t="str">
        <f t="shared" si="223"/>
        <v/>
      </c>
      <c r="CA147" s="26" t="str">
        <f t="shared" si="223"/>
        <v/>
      </c>
      <c r="CB147" s="26" t="str">
        <f t="shared" si="223"/>
        <v/>
      </c>
      <c r="CC147" s="26" t="str">
        <f t="shared" si="223"/>
        <v/>
      </c>
      <c r="CD147" s="26" t="str">
        <f t="shared" si="223"/>
        <v/>
      </c>
      <c r="CE147" s="26" t="str">
        <f t="shared" si="223"/>
        <v/>
      </c>
      <c r="CF147" s="26" t="str">
        <f t="shared" si="223"/>
        <v/>
      </c>
      <c r="CG147" s="26" t="str">
        <f t="shared" si="223"/>
        <v/>
      </c>
      <c r="CH147" s="26" t="str">
        <f t="shared" si="223"/>
        <v/>
      </c>
      <c r="CI147" s="26" t="str">
        <f t="shared" si="223"/>
        <v/>
      </c>
      <c r="CJ147" s="26" t="str">
        <f t="shared" si="223"/>
        <v/>
      </c>
      <c r="CK147" s="26" t="str">
        <f t="shared" si="223"/>
        <v/>
      </c>
      <c r="CL147" s="26" t="str">
        <f t="shared" si="223"/>
        <v/>
      </c>
      <c r="CM147" s="26" t="str">
        <f t="shared" si="223"/>
        <v/>
      </c>
      <c r="CN147" s="26" t="str">
        <f t="shared" si="223"/>
        <v/>
      </c>
      <c r="CO147" s="26" t="str">
        <f t="shared" si="223"/>
        <v/>
      </c>
      <c r="CP147" s="26" t="str">
        <f t="shared" si="223"/>
        <v/>
      </c>
      <c r="CQ147" s="26" t="str">
        <f t="shared" si="223"/>
        <v/>
      </c>
      <c r="CR147" s="26" t="str">
        <f t="shared" si="223"/>
        <v/>
      </c>
      <c r="CS147" s="26" t="str">
        <f t="shared" si="223"/>
        <v/>
      </c>
      <c r="CT147" s="26" t="str">
        <f t="shared" si="223"/>
        <v/>
      </c>
      <c r="CU147" s="26" t="str">
        <f t="shared" si="223"/>
        <v/>
      </c>
      <c r="CV147" s="26" t="str">
        <f t="shared" si="223"/>
        <v/>
      </c>
      <c r="CW147" s="26" t="str">
        <f t="shared" si="223"/>
        <v/>
      </c>
      <c r="CX147" s="26" t="str">
        <f t="shared" si="223"/>
        <v/>
      </c>
      <c r="CY147" s="26" t="str">
        <f t="shared" si="223"/>
        <v/>
      </c>
      <c r="CZ147" s="26" t="str">
        <f t="shared" si="223"/>
        <v/>
      </c>
      <c r="DA147" s="26" t="str">
        <f t="shared" si="223"/>
        <v/>
      </c>
      <c r="DB147" s="26" t="str">
        <f t="shared" si="223"/>
        <v/>
      </c>
      <c r="DC147" s="26" t="str">
        <f t="shared" si="223"/>
        <v/>
      </c>
      <c r="DD147" s="26" t="str">
        <f t="shared" si="223"/>
        <v/>
      </c>
      <c r="DE147" s="26" t="str">
        <f t="shared" si="223"/>
        <v/>
      </c>
      <c r="DF147" s="26" t="str">
        <f t="shared" si="223"/>
        <v/>
      </c>
      <c r="DG147" s="26" t="str">
        <f t="shared" si="223"/>
        <v/>
      </c>
      <c r="DH147" s="26" t="str">
        <f t="shared" si="223"/>
        <v/>
      </c>
      <c r="DI147" s="26" t="str">
        <f t="shared" si="223"/>
        <v/>
      </c>
      <c r="DJ147" s="26" t="str">
        <f t="shared" si="223"/>
        <v/>
      </c>
      <c r="DK147" s="26" t="str">
        <f t="shared" si="223"/>
        <v/>
      </c>
      <c r="DL147" s="26" t="str">
        <f t="shared" si="223"/>
        <v/>
      </c>
      <c r="DM147" s="26" t="str">
        <f t="shared" si="223"/>
        <v/>
      </c>
      <c r="DN147" s="26" t="str">
        <f t="shared" si="223"/>
        <v/>
      </c>
      <c r="DO147" s="26" t="str">
        <f t="shared" si="223"/>
        <v/>
      </c>
      <c r="DP147" s="26" t="str">
        <f t="shared" si="223"/>
        <v/>
      </c>
      <c r="DQ147" s="26" t="str">
        <f t="shared" si="223"/>
        <v/>
      </c>
      <c r="DR147" s="26" t="str">
        <f t="shared" si="223"/>
        <v/>
      </c>
      <c r="DS147" s="26" t="str">
        <f t="shared" si="223"/>
        <v/>
      </c>
      <c r="DT147" s="26" t="str">
        <f t="shared" si="223"/>
        <v/>
      </c>
      <c r="DU147" s="26" t="str">
        <f t="shared" si="223"/>
        <v/>
      </c>
      <c r="DV147" s="26" t="str">
        <f t="shared" si="223"/>
        <v/>
      </c>
      <c r="DW147" s="26" t="str">
        <f t="shared" si="223"/>
        <v/>
      </c>
      <c r="DX147" s="26" t="str">
        <f t="shared" si="223"/>
        <v/>
      </c>
      <c r="DY147" s="26" t="str">
        <f t="shared" si="223"/>
        <v/>
      </c>
      <c r="DZ147" s="26" t="str">
        <f t="shared" si="223"/>
        <v/>
      </c>
      <c r="EA147" s="26" t="str">
        <f t="shared" si="223"/>
        <v/>
      </c>
      <c r="EB147" s="26" t="str">
        <f t="shared" si="223"/>
        <v/>
      </c>
      <c r="EC147" s="26" t="str">
        <f t="shared" si="223"/>
        <v/>
      </c>
      <c r="ED147" s="26" t="str">
        <f t="shared" si="223"/>
        <v/>
      </c>
      <c r="EE147" s="26" t="str">
        <f t="shared" si="224" ref="EE147:FI147">IF(AND(EE148="",EE149=""),"",SUM(EE148)-SUM(EE149))</f>
        <v/>
      </c>
      <c r="EF147" s="26" t="str">
        <f t="shared" si="224"/>
        <v/>
      </c>
      <c r="EG147" s="26" t="str">
        <f t="shared" si="224"/>
        <v/>
      </c>
      <c r="EH147" s="26" t="str">
        <f t="shared" si="224"/>
        <v/>
      </c>
      <c r="EI147" s="26" t="str">
        <f t="shared" si="224"/>
        <v/>
      </c>
      <c r="EJ147" s="26" t="str">
        <f t="shared" si="224"/>
        <v/>
      </c>
      <c r="EK147" s="26" t="str">
        <f t="shared" si="224"/>
        <v/>
      </c>
      <c r="EL147" s="26" t="str">
        <f t="shared" si="224"/>
        <v/>
      </c>
      <c r="EM147" s="26" t="str">
        <f t="shared" si="224"/>
        <v/>
      </c>
      <c r="EN147" s="26" t="str">
        <f t="shared" si="224"/>
        <v/>
      </c>
      <c r="EO147" s="26" t="str">
        <f t="shared" si="224"/>
        <v/>
      </c>
      <c r="EP147" s="26" t="str">
        <f t="shared" si="224"/>
        <v/>
      </c>
      <c r="EQ147" s="26" t="str">
        <f t="shared" si="224"/>
        <v/>
      </c>
      <c r="ER147" s="26" t="str">
        <f t="shared" si="224"/>
        <v/>
      </c>
      <c r="ES147" s="26" t="str">
        <f t="shared" si="224"/>
        <v/>
      </c>
      <c r="ET147" s="26" t="str">
        <f t="shared" si="224"/>
        <v/>
      </c>
      <c r="EU147" s="26" t="str">
        <f t="shared" si="224"/>
        <v/>
      </c>
      <c r="EV147" s="26" t="str">
        <f t="shared" si="224"/>
        <v/>
      </c>
      <c r="EW147" s="26" t="str">
        <f t="shared" si="224"/>
        <v/>
      </c>
      <c r="EX147" s="26" t="str">
        <f t="shared" si="224"/>
        <v/>
      </c>
      <c r="EY147" s="26" t="str">
        <f t="shared" si="224"/>
        <v/>
      </c>
      <c r="EZ147" s="26" t="str">
        <f t="shared" si="224"/>
        <v/>
      </c>
      <c r="FA147" s="26" t="str">
        <f t="shared" si="224"/>
        <v/>
      </c>
      <c r="FB147" s="26" t="str">
        <f t="shared" si="224"/>
        <v/>
      </c>
      <c r="FC147" s="26" t="str">
        <f t="shared" si="224"/>
        <v/>
      </c>
      <c r="FD147" s="26" t="str">
        <f t="shared" si="224"/>
        <v/>
      </c>
      <c r="FE147" s="26" t="str">
        <f t="shared" si="224"/>
        <v/>
      </c>
      <c r="FF147" s="26" t="str">
        <f t="shared" si="224"/>
        <v/>
      </c>
      <c r="FG147" s="26" t="str">
        <f t="shared" si="224"/>
        <v/>
      </c>
      <c r="FH147" s="26" t="str">
        <f t="shared" si="224"/>
        <v/>
      </c>
      <c r="FI147" s="26" t="str">
        <f t="shared" si="224"/>
        <v/>
      </c>
    </row>
    <row r="148" spans="1:165" s="8" customFormat="1" ht="15" customHeight="1">
      <c r="A148" s="8" t="str">
        <f t="shared" si="212"/>
        <v>BXSTVBPOSH_BP6_XDC</v>
      </c>
      <c r="B148" s="15" t="s">
        <v>351</v>
      </c>
      <c r="C148" s="13" t="s">
        <v>352</v>
      </c>
      <c r="D148" s="13" t="s">
        <v>353</v>
      </c>
      <c r="E148" s="14" t="str">
        <f>"BXSTVBPOSH_BP6_"&amp;C3</f>
        <v>BXSTVBPOSH_BP6_XDC</v>
      </c>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165" s="8" customFormat="1" ht="15" customHeight="1">
      <c r="A149" s="8" t="str">
        <f t="shared" si="212"/>
        <v>BMSTVBPOSH_BP6_XDC</v>
      </c>
      <c r="B149" s="15" t="s">
        <v>354</v>
      </c>
      <c r="C149" s="13" t="s">
        <v>355</v>
      </c>
      <c r="D149" s="13" t="s">
        <v>356</v>
      </c>
      <c r="E149" s="14" t="str">
        <f>"BMSTVBPOSH_BP6_"&amp;C3</f>
        <v>BMSTVBPOSH_BP6_XDC</v>
      </c>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165" s="8" customFormat="1" ht="15" customHeight="1">
      <c r="A150" s="8" t="str">
        <f t="shared" si="212"/>
        <v>BSTVBPOSED_BP6_XDC</v>
      </c>
      <c r="B150" s="15" t="s">
        <v>357</v>
      </c>
      <c r="C150" s="13" t="s">
        <v>358</v>
      </c>
      <c r="D150" s="13" t="s">
        <v>359</v>
      </c>
      <c r="E150" s="14" t="str">
        <f>"BSTVBPOSED_BP6_"&amp;C3</f>
        <v>BSTVBPOSED_BP6_XDC</v>
      </c>
      <c r="F150" s="26" t="str">
        <f>IF(AND(F151="",F152=""),"",SUM(F151)-SUM(F152))</f>
        <v/>
      </c>
      <c r="G150" s="26" t="str">
        <f t="shared" si="225" ref="G150:BR150">IF(AND(G151="",G152=""),"",SUM(G151)-SUM(G152))</f>
        <v/>
      </c>
      <c r="H150" s="26" t="str">
        <f t="shared" si="225"/>
        <v/>
      </c>
      <c r="I150" s="26" t="str">
        <f t="shared" si="225"/>
        <v/>
      </c>
      <c r="J150" s="26" t="str">
        <f t="shared" si="225"/>
        <v/>
      </c>
      <c r="K150" s="26" t="str">
        <f t="shared" si="225"/>
        <v/>
      </c>
      <c r="L150" s="26" t="str">
        <f t="shared" si="225"/>
        <v/>
      </c>
      <c r="M150" s="26" t="str">
        <f t="shared" si="225"/>
        <v/>
      </c>
      <c r="N150" s="26" t="str">
        <f t="shared" si="225"/>
        <v/>
      </c>
      <c r="O150" s="26" t="str">
        <f t="shared" si="225"/>
        <v/>
      </c>
      <c r="P150" s="26" t="str">
        <f t="shared" si="225"/>
        <v/>
      </c>
      <c r="Q150" s="26" t="str">
        <f t="shared" si="225"/>
        <v/>
      </c>
      <c r="R150" s="26" t="str">
        <f t="shared" si="225"/>
        <v/>
      </c>
      <c r="S150" s="26" t="str">
        <f t="shared" si="225"/>
        <v/>
      </c>
      <c r="T150" s="26" t="str">
        <f t="shared" si="225"/>
        <v/>
      </c>
      <c r="U150" s="26" t="str">
        <f t="shared" si="225"/>
        <v/>
      </c>
      <c r="V150" s="26" t="str">
        <f t="shared" si="225"/>
        <v/>
      </c>
      <c r="W150" s="26" t="str">
        <f t="shared" si="225"/>
        <v/>
      </c>
      <c r="X150" s="26" t="str">
        <f t="shared" si="225"/>
        <v/>
      </c>
      <c r="Y150" s="26" t="str">
        <f t="shared" si="225"/>
        <v/>
      </c>
      <c r="Z150" s="26" t="str">
        <f t="shared" si="225"/>
        <v/>
      </c>
      <c r="AA150" s="26" t="str">
        <f t="shared" si="225"/>
        <v/>
      </c>
      <c r="AB150" s="26" t="str">
        <f t="shared" si="225"/>
        <v/>
      </c>
      <c r="AC150" s="26" t="str">
        <f t="shared" si="225"/>
        <v/>
      </c>
      <c r="AD150" s="26" t="str">
        <f t="shared" si="225"/>
        <v/>
      </c>
      <c r="AE150" s="26" t="str">
        <f t="shared" si="225"/>
        <v/>
      </c>
      <c r="AF150" s="26" t="str">
        <f t="shared" si="225"/>
        <v/>
      </c>
      <c r="AG150" s="26" t="str">
        <f t="shared" si="225"/>
        <v/>
      </c>
      <c r="AH150" s="26" t="str">
        <f t="shared" si="225"/>
        <v/>
      </c>
      <c r="AI150" s="26" t="str">
        <f t="shared" si="225"/>
        <v/>
      </c>
      <c r="AJ150" s="26" t="str">
        <f t="shared" si="225"/>
        <v/>
      </c>
      <c r="AK150" s="26" t="str">
        <f t="shared" si="225"/>
        <v/>
      </c>
      <c r="AL150" s="26" t="str">
        <f t="shared" si="225"/>
        <v/>
      </c>
      <c r="AM150" s="26" t="str">
        <f t="shared" si="225"/>
        <v/>
      </c>
      <c r="AN150" s="26" t="str">
        <f t="shared" si="225"/>
        <v/>
      </c>
      <c r="AO150" s="26" t="str">
        <f t="shared" si="225"/>
        <v/>
      </c>
      <c r="AP150" s="26" t="str">
        <f t="shared" si="225"/>
        <v/>
      </c>
      <c r="AQ150" s="26" t="str">
        <f t="shared" si="225"/>
        <v/>
      </c>
      <c r="AR150" s="26" t="str">
        <f t="shared" si="225"/>
        <v/>
      </c>
      <c r="AS150" s="26" t="str">
        <f t="shared" si="225"/>
        <v/>
      </c>
      <c r="AT150" s="26" t="str">
        <f t="shared" si="225"/>
        <v/>
      </c>
      <c r="AU150" s="26" t="str">
        <f t="shared" si="225"/>
        <v/>
      </c>
      <c r="AV150" s="26" t="str">
        <f t="shared" si="225"/>
        <v/>
      </c>
      <c r="AW150" s="26" t="str">
        <f t="shared" si="225"/>
        <v/>
      </c>
      <c r="AX150" s="26" t="str">
        <f t="shared" si="225"/>
        <v/>
      </c>
      <c r="AY150" s="26" t="str">
        <f t="shared" si="225"/>
        <v/>
      </c>
      <c r="AZ150" s="26" t="str">
        <f t="shared" si="225"/>
        <v/>
      </c>
      <c r="BA150" s="26" t="str">
        <f t="shared" si="225"/>
        <v/>
      </c>
      <c r="BB150" s="26" t="str">
        <f t="shared" si="225"/>
        <v/>
      </c>
      <c r="BC150" s="26" t="str">
        <f t="shared" si="225"/>
        <v/>
      </c>
      <c r="BD150" s="26" t="str">
        <f t="shared" si="225"/>
        <v/>
      </c>
      <c r="BE150" s="26" t="str">
        <f t="shared" si="225"/>
        <v/>
      </c>
      <c r="BF150" s="26" t="str">
        <f t="shared" si="225"/>
        <v/>
      </c>
      <c r="BG150" s="26" t="str">
        <f t="shared" si="225"/>
        <v/>
      </c>
      <c r="BH150" s="26" t="str">
        <f t="shared" si="225"/>
        <v/>
      </c>
      <c r="BI150" s="26" t="str">
        <f t="shared" si="225"/>
        <v/>
      </c>
      <c r="BJ150" s="26" t="str">
        <f t="shared" si="225"/>
        <v/>
      </c>
      <c r="BK150" s="26" t="str">
        <f t="shared" si="225"/>
        <v/>
      </c>
      <c r="BL150" s="26" t="str">
        <f t="shared" si="225"/>
        <v/>
      </c>
      <c r="BM150" s="26" t="str">
        <f t="shared" si="225"/>
        <v/>
      </c>
      <c r="BN150" s="26" t="str">
        <f t="shared" si="225"/>
        <v/>
      </c>
      <c r="BO150" s="26" t="str">
        <f t="shared" si="225"/>
        <v/>
      </c>
      <c r="BP150" s="26" t="str">
        <f t="shared" si="225"/>
        <v/>
      </c>
      <c r="BQ150" s="26" t="str">
        <f t="shared" si="225"/>
        <v/>
      </c>
      <c r="BR150" s="26" t="str">
        <f t="shared" si="225"/>
        <v/>
      </c>
      <c r="BS150" s="26" t="str">
        <f t="shared" si="226" ref="BS150:ED150">IF(AND(BS151="",BS152=""),"",SUM(BS151)-SUM(BS152))</f>
        <v/>
      </c>
      <c r="BT150" s="26" t="str">
        <f t="shared" si="226"/>
        <v/>
      </c>
      <c r="BU150" s="26" t="str">
        <f t="shared" si="226"/>
        <v/>
      </c>
      <c r="BV150" s="26" t="str">
        <f t="shared" si="226"/>
        <v/>
      </c>
      <c r="BW150" s="26" t="str">
        <f t="shared" si="226"/>
        <v/>
      </c>
      <c r="BX150" s="26" t="str">
        <f t="shared" si="226"/>
        <v/>
      </c>
      <c r="BY150" s="26" t="str">
        <f t="shared" si="226"/>
        <v/>
      </c>
      <c r="BZ150" s="26" t="str">
        <f t="shared" si="226"/>
        <v/>
      </c>
      <c r="CA150" s="26" t="str">
        <f t="shared" si="226"/>
        <v/>
      </c>
      <c r="CB150" s="26" t="str">
        <f t="shared" si="226"/>
        <v/>
      </c>
      <c r="CC150" s="26" t="str">
        <f t="shared" si="226"/>
        <v/>
      </c>
      <c r="CD150" s="26" t="str">
        <f t="shared" si="226"/>
        <v/>
      </c>
      <c r="CE150" s="26" t="str">
        <f t="shared" si="226"/>
        <v/>
      </c>
      <c r="CF150" s="26" t="str">
        <f t="shared" si="226"/>
        <v/>
      </c>
      <c r="CG150" s="26" t="str">
        <f t="shared" si="226"/>
        <v/>
      </c>
      <c r="CH150" s="26" t="str">
        <f t="shared" si="226"/>
        <v/>
      </c>
      <c r="CI150" s="26" t="str">
        <f t="shared" si="226"/>
        <v/>
      </c>
      <c r="CJ150" s="26" t="str">
        <f t="shared" si="226"/>
        <v/>
      </c>
      <c r="CK150" s="26" t="str">
        <f t="shared" si="226"/>
        <v/>
      </c>
      <c r="CL150" s="26" t="str">
        <f t="shared" si="226"/>
        <v/>
      </c>
      <c r="CM150" s="26" t="str">
        <f t="shared" si="226"/>
        <v/>
      </c>
      <c r="CN150" s="26" t="str">
        <f t="shared" si="226"/>
        <v/>
      </c>
      <c r="CO150" s="26" t="str">
        <f t="shared" si="226"/>
        <v/>
      </c>
      <c r="CP150" s="26" t="str">
        <f t="shared" si="226"/>
        <v/>
      </c>
      <c r="CQ150" s="26" t="str">
        <f t="shared" si="226"/>
        <v/>
      </c>
      <c r="CR150" s="26" t="str">
        <f t="shared" si="226"/>
        <v/>
      </c>
      <c r="CS150" s="26" t="str">
        <f t="shared" si="226"/>
        <v/>
      </c>
      <c r="CT150" s="26" t="str">
        <f t="shared" si="226"/>
        <v/>
      </c>
      <c r="CU150" s="26" t="str">
        <f t="shared" si="226"/>
        <v/>
      </c>
      <c r="CV150" s="26" t="str">
        <f t="shared" si="226"/>
        <v/>
      </c>
      <c r="CW150" s="26" t="str">
        <f t="shared" si="226"/>
        <v/>
      </c>
      <c r="CX150" s="26" t="str">
        <f t="shared" si="226"/>
        <v/>
      </c>
      <c r="CY150" s="26" t="str">
        <f t="shared" si="226"/>
        <v/>
      </c>
      <c r="CZ150" s="26" t="str">
        <f t="shared" si="226"/>
        <v/>
      </c>
      <c r="DA150" s="26" t="str">
        <f t="shared" si="226"/>
        <v/>
      </c>
      <c r="DB150" s="26" t="str">
        <f t="shared" si="226"/>
        <v/>
      </c>
      <c r="DC150" s="26" t="str">
        <f t="shared" si="226"/>
        <v/>
      </c>
      <c r="DD150" s="26" t="str">
        <f t="shared" si="226"/>
        <v/>
      </c>
      <c r="DE150" s="26" t="str">
        <f t="shared" si="226"/>
        <v/>
      </c>
      <c r="DF150" s="26" t="str">
        <f t="shared" si="226"/>
        <v/>
      </c>
      <c r="DG150" s="26" t="str">
        <f t="shared" si="226"/>
        <v/>
      </c>
      <c r="DH150" s="26" t="str">
        <f t="shared" si="226"/>
        <v/>
      </c>
      <c r="DI150" s="26" t="str">
        <f t="shared" si="226"/>
        <v/>
      </c>
      <c r="DJ150" s="26" t="str">
        <f t="shared" si="226"/>
        <v/>
      </c>
      <c r="DK150" s="26" t="str">
        <f t="shared" si="226"/>
        <v/>
      </c>
      <c r="DL150" s="26" t="str">
        <f t="shared" si="226"/>
        <v/>
      </c>
      <c r="DM150" s="26" t="str">
        <f t="shared" si="226"/>
        <v/>
      </c>
      <c r="DN150" s="26" t="str">
        <f t="shared" si="226"/>
        <v/>
      </c>
      <c r="DO150" s="26" t="str">
        <f t="shared" si="226"/>
        <v/>
      </c>
      <c r="DP150" s="26" t="str">
        <f t="shared" si="226"/>
        <v/>
      </c>
      <c r="DQ150" s="26" t="str">
        <f t="shared" si="226"/>
        <v/>
      </c>
      <c r="DR150" s="26" t="str">
        <f t="shared" si="226"/>
        <v/>
      </c>
      <c r="DS150" s="26" t="str">
        <f t="shared" si="226"/>
        <v/>
      </c>
      <c r="DT150" s="26" t="str">
        <f t="shared" si="226"/>
        <v/>
      </c>
      <c r="DU150" s="26" t="str">
        <f t="shared" si="226"/>
        <v/>
      </c>
      <c r="DV150" s="26" t="str">
        <f t="shared" si="226"/>
        <v/>
      </c>
      <c r="DW150" s="26" t="str">
        <f t="shared" si="226"/>
        <v/>
      </c>
      <c r="DX150" s="26" t="str">
        <f t="shared" si="226"/>
        <v/>
      </c>
      <c r="DY150" s="26" t="str">
        <f t="shared" si="226"/>
        <v/>
      </c>
      <c r="DZ150" s="26" t="str">
        <f t="shared" si="226"/>
        <v/>
      </c>
      <c r="EA150" s="26" t="str">
        <f t="shared" si="226"/>
        <v/>
      </c>
      <c r="EB150" s="26" t="str">
        <f t="shared" si="226"/>
        <v/>
      </c>
      <c r="EC150" s="26" t="str">
        <f t="shared" si="226"/>
        <v/>
      </c>
      <c r="ED150" s="26" t="str">
        <f t="shared" si="226"/>
        <v/>
      </c>
      <c r="EE150" s="26" t="str">
        <f t="shared" si="227" ref="EE150:FI150">IF(AND(EE151="",EE152=""),"",SUM(EE151)-SUM(EE152))</f>
        <v/>
      </c>
      <c r="EF150" s="26" t="str">
        <f t="shared" si="227"/>
        <v/>
      </c>
      <c r="EG150" s="26" t="str">
        <f t="shared" si="227"/>
        <v/>
      </c>
      <c r="EH150" s="26" t="str">
        <f t="shared" si="227"/>
        <v/>
      </c>
      <c r="EI150" s="26" t="str">
        <f t="shared" si="227"/>
        <v/>
      </c>
      <c r="EJ150" s="26" t="str">
        <f t="shared" si="227"/>
        <v/>
      </c>
      <c r="EK150" s="26" t="str">
        <f t="shared" si="227"/>
        <v/>
      </c>
      <c r="EL150" s="26" t="str">
        <f t="shared" si="227"/>
        <v/>
      </c>
      <c r="EM150" s="26" t="str">
        <f t="shared" si="227"/>
        <v/>
      </c>
      <c r="EN150" s="26" t="str">
        <f t="shared" si="227"/>
        <v/>
      </c>
      <c r="EO150" s="26" t="str">
        <f t="shared" si="227"/>
        <v/>
      </c>
      <c r="EP150" s="26" t="str">
        <f t="shared" si="227"/>
        <v/>
      </c>
      <c r="EQ150" s="26" t="str">
        <f t="shared" si="227"/>
        <v/>
      </c>
      <c r="ER150" s="26" t="str">
        <f t="shared" si="227"/>
        <v/>
      </c>
      <c r="ES150" s="26" t="str">
        <f t="shared" si="227"/>
        <v/>
      </c>
      <c r="ET150" s="26" t="str">
        <f t="shared" si="227"/>
        <v/>
      </c>
      <c r="EU150" s="26" t="str">
        <f t="shared" si="227"/>
        <v/>
      </c>
      <c r="EV150" s="26" t="str">
        <f t="shared" si="227"/>
        <v/>
      </c>
      <c r="EW150" s="26" t="str">
        <f t="shared" si="227"/>
        <v/>
      </c>
      <c r="EX150" s="26" t="str">
        <f t="shared" si="227"/>
        <v/>
      </c>
      <c r="EY150" s="26" t="str">
        <f t="shared" si="227"/>
        <v/>
      </c>
      <c r="EZ150" s="26" t="str">
        <f t="shared" si="227"/>
        <v/>
      </c>
      <c r="FA150" s="26" t="str">
        <f t="shared" si="227"/>
        <v/>
      </c>
      <c r="FB150" s="26" t="str">
        <f t="shared" si="227"/>
        <v/>
      </c>
      <c r="FC150" s="26" t="str">
        <f t="shared" si="227"/>
        <v/>
      </c>
      <c r="FD150" s="26" t="str">
        <f t="shared" si="227"/>
        <v/>
      </c>
      <c r="FE150" s="26" t="str">
        <f t="shared" si="227"/>
        <v/>
      </c>
      <c r="FF150" s="26" t="str">
        <f t="shared" si="227"/>
        <v/>
      </c>
      <c r="FG150" s="26" t="str">
        <f t="shared" si="227"/>
        <v/>
      </c>
      <c r="FH150" s="26" t="str">
        <f t="shared" si="227"/>
        <v/>
      </c>
      <c r="FI150" s="26" t="str">
        <f t="shared" si="227"/>
        <v/>
      </c>
    </row>
    <row r="151" spans="1:165" s="8" customFormat="1" ht="15" customHeight="1">
      <c r="A151" s="8" t="str">
        <f t="shared" si="212"/>
        <v>BXSTVBPOSED_BP6_XDC</v>
      </c>
      <c r="B151" s="15" t="s">
        <v>351</v>
      </c>
      <c r="C151" s="13" t="s">
        <v>360</v>
      </c>
      <c r="D151" s="13" t="s">
        <v>361</v>
      </c>
      <c r="E151" s="14" t="str">
        <f>"BXSTVBPOSED_BP6_"&amp;C3</f>
        <v>BXSTVBPOSED_BP6_XDC</v>
      </c>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165" s="8" customFormat="1" ht="15" customHeight="1">
      <c r="A152" s="8" t="str">
        <f t="shared" si="212"/>
        <v>BMSTVBPOSED_BP6_XDC</v>
      </c>
      <c r="B152" s="15" t="s">
        <v>354</v>
      </c>
      <c r="C152" s="13" t="s">
        <v>362</v>
      </c>
      <c r="D152" s="13" t="s">
        <v>363</v>
      </c>
      <c r="E152" s="14" t="str">
        <f>"BMSTVBPOSED_BP6_"&amp;C3</f>
        <v>BMSTVBPOSED_BP6_XDC</v>
      </c>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165" s="8" customFormat="1" ht="15" customHeight="1">
      <c r="A153" s="8" t="str">
        <f t="shared" si="212"/>
        <v>BSOCN_BP6_XDC</v>
      </c>
      <c r="B153" s="12" t="s">
        <v>364</v>
      </c>
      <c r="C153" s="13" t="s">
        <v>365</v>
      </c>
      <c r="D153" s="13" t="s">
        <v>366</v>
      </c>
      <c r="E153" s="14" t="str">
        <f>"BSOCN_BP6_"&amp;C3</f>
        <v>BSOCN_BP6_XDC</v>
      </c>
      <c r="F153" s="26">
        <v>-2.9437753527999999</v>
      </c>
      <c r="G153" s="26">
        <v>-2.4286146660600001</v>
      </c>
      <c r="H153" s="26">
        <v>-2.4286146660600001</v>
      </c>
      <c r="I153" s="26">
        <v>-2.4286146660600001</v>
      </c>
      <c r="J153" s="26">
        <v>-10.22961935098</v>
      </c>
      <c r="K153" s="26">
        <v>-3.4499580911914598</v>
      </c>
      <c r="L153" s="26">
        <v>-3.4499580911914598</v>
      </c>
      <c r="M153" s="26">
        <v>-3.4499580911914598</v>
      </c>
      <c r="N153" s="26">
        <v>-3.4499580911914598</v>
      </c>
      <c r="O153" s="26">
        <v>-13.7998323647659</v>
      </c>
      <c r="P153" s="26">
        <v>-2.9754792007354101</v>
      </c>
      <c r="Q153" s="26">
        <v>-2.9754792007354101</v>
      </c>
      <c r="R153" s="26">
        <v>-2.9754792007354101</v>
      </c>
      <c r="S153" s="26">
        <v>-2.9754792007354101</v>
      </c>
      <c r="T153" s="26">
        <v>-11.901916802941701</v>
      </c>
      <c r="U153" s="26">
        <v>-4.5060461128062199</v>
      </c>
      <c r="V153" s="26">
        <v>-4.5060461128062199</v>
      </c>
      <c r="W153" s="26">
        <v>-4.5060461128062199</v>
      </c>
      <c r="X153" s="26">
        <v>-4.5060461128062199</v>
      </c>
      <c r="Y153" s="26">
        <v>-18.024184451224901</v>
      </c>
      <c r="Z153" s="26">
        <v>-2.919514092</v>
      </c>
      <c r="AA153" s="26">
        <v>-2.919514092</v>
      </c>
      <c r="AB153" s="26">
        <v>-2.919514092</v>
      </c>
      <c r="AC153" s="26">
        <v>-2.919514092</v>
      </c>
      <c r="AD153" s="26">
        <v>-11.678056368</v>
      </c>
      <c r="AE153" s="26">
        <v>-2.3788200821615999</v>
      </c>
      <c r="AF153" s="26">
        <v>-2.3788200821615999</v>
      </c>
      <c r="AG153" s="26">
        <v>-2.3788200821615999</v>
      </c>
      <c r="AH153" s="26">
        <v>-2.3788200821615999</v>
      </c>
      <c r="AI153" s="26">
        <v>-9.5152803286463996</v>
      </c>
      <c r="AJ153" s="26">
        <v>-2.3781982303200002</v>
      </c>
      <c r="AK153" s="26">
        <v>-2.3781982303200002</v>
      </c>
      <c r="AL153" s="26">
        <v>-2.3781982303200002</v>
      </c>
      <c r="AM153" s="26">
        <v>-2.3781982303200002</v>
      </c>
      <c r="AN153" s="26">
        <v>-9.5127929212800009</v>
      </c>
      <c r="AO153" s="26" t="str">
        <f>IF(AND(AO154="",AO155=""),"",SUM(AO154)-SUM(AO155))</f>
        <v/>
      </c>
      <c r="AP153" s="26" t="str">
        <f>IF(AND(AP154="",AP155=""),"",SUM(AP154)-SUM(AP155))</f>
        <v/>
      </c>
      <c r="AQ153" s="26" t="str">
        <f>IF(AND(AQ154="",AQ155=""),"",SUM(AQ154)-SUM(AQ155))</f>
        <v/>
      </c>
      <c r="AR153" s="26" t="str">
        <f>IF(AND(AR154="",AR155=""),"",SUM(AR154)-SUM(AR155))</f>
        <v/>
      </c>
      <c r="AS153" s="26" t="str">
        <f>IF(AND(AS154="",AS155=""),"",SUM(AS154)-SUM(AS155))</f>
        <v/>
      </c>
      <c r="AT153" s="26" t="str">
        <f>IF(AND(AT154="",AT155=""),"",SUM(AT154)-SUM(AT155))</f>
        <v/>
      </c>
      <c r="AU153" s="26" t="str">
        <f>IF(AND(AU154="",AU155=""),"",SUM(AU154)-SUM(AU155))</f>
        <v/>
      </c>
      <c r="AV153" s="26" t="str">
        <f>IF(AND(AV154="",AV155=""),"",SUM(AV154)-SUM(AV155))</f>
        <v/>
      </c>
      <c r="AW153" s="26" t="str">
        <f>IF(AND(AW154="",AW155=""),"",SUM(AW154)-SUM(AW155))</f>
        <v/>
      </c>
      <c r="AX153" s="26" t="str">
        <f>IF(AND(AX154="",AX155=""),"",SUM(AX154)-SUM(AX155))</f>
        <v/>
      </c>
      <c r="AY153" s="26" t="str">
        <f>IF(AND(AY154="",AY155=""),"",SUM(AY154)-SUM(AY155))</f>
        <v/>
      </c>
      <c r="AZ153" s="26" t="str">
        <f>IF(AND(AZ154="",AZ155=""),"",SUM(AZ154)-SUM(AZ155))</f>
        <v/>
      </c>
      <c r="BA153" s="26" t="str">
        <f>IF(AND(BA154="",BA155=""),"",SUM(BA154)-SUM(BA155))</f>
        <v/>
      </c>
      <c r="BB153" s="26" t="str">
        <f>IF(AND(BB154="",BB155=""),"",SUM(BB154)-SUM(BB155))</f>
        <v/>
      </c>
      <c r="BC153" s="26" t="str">
        <f>IF(AND(BC154="",BC155=""),"",SUM(BC154)-SUM(BC155))</f>
        <v/>
      </c>
      <c r="BD153" s="26" t="str">
        <f>IF(AND(BD154="",BD155=""),"",SUM(BD154)-SUM(BD155))</f>
        <v/>
      </c>
      <c r="BE153" s="26" t="str">
        <f>IF(AND(BE154="",BE155=""),"",SUM(BE154)-SUM(BE155))</f>
        <v/>
      </c>
      <c r="BF153" s="26" t="str">
        <f>IF(AND(BF154="",BF155=""),"",SUM(BF154)-SUM(BF155))</f>
        <v/>
      </c>
      <c r="BG153" s="26" t="str">
        <f>IF(AND(BG154="",BG155=""),"",SUM(BG154)-SUM(BG155))</f>
        <v/>
      </c>
      <c r="BH153" s="26" t="str">
        <f>IF(AND(BH154="",BH155=""),"",SUM(BH154)-SUM(BH155))</f>
        <v/>
      </c>
      <c r="BI153" s="26" t="str">
        <f>IF(AND(BI154="",BI155=""),"",SUM(BI154)-SUM(BI155))</f>
        <v/>
      </c>
      <c r="BJ153" s="26" t="str">
        <f>IF(AND(BJ154="",BJ155=""),"",SUM(BJ154)-SUM(BJ155))</f>
        <v/>
      </c>
      <c r="BK153" s="26" t="str">
        <f>IF(AND(BK154="",BK155=""),"",SUM(BK154)-SUM(BK155))</f>
        <v/>
      </c>
      <c r="BL153" s="26" t="str">
        <f>IF(AND(BL154="",BL155=""),"",SUM(BL154)-SUM(BL155))</f>
        <v/>
      </c>
      <c r="BM153" s="26" t="str">
        <f>IF(AND(BM154="",BM155=""),"",SUM(BM154)-SUM(BM155))</f>
        <v/>
      </c>
      <c r="BN153" s="26" t="str">
        <f>IF(AND(BN154="",BN155=""),"",SUM(BN154)-SUM(BN155))</f>
        <v/>
      </c>
      <c r="BO153" s="26" t="str">
        <f>IF(AND(BO154="",BO155=""),"",SUM(BO154)-SUM(BO155))</f>
        <v/>
      </c>
      <c r="BP153" s="26" t="str">
        <f>IF(AND(BP154="",BP155=""),"",SUM(BP154)-SUM(BP155))</f>
        <v/>
      </c>
      <c r="BQ153" s="26" t="str">
        <f>IF(AND(BQ154="",BQ155=""),"",SUM(BQ154)-SUM(BQ155))</f>
        <v/>
      </c>
      <c r="BR153" s="26" t="str">
        <f>IF(AND(BR154="",BR155=""),"",SUM(BR154)-SUM(BR155))</f>
        <v/>
      </c>
      <c r="BS153" s="26" t="str">
        <f t="shared" si="228" ref="BS153:ED153">IF(AND(BS154="",BS155=""),"",SUM(BS154)-SUM(BS155))</f>
        <v/>
      </c>
      <c r="BT153" s="26" t="str">
        <f t="shared" si="228"/>
        <v/>
      </c>
      <c r="BU153" s="26" t="str">
        <f t="shared" si="228"/>
        <v/>
      </c>
      <c r="BV153" s="26" t="str">
        <f t="shared" si="228"/>
        <v/>
      </c>
      <c r="BW153" s="26" t="str">
        <f t="shared" si="228"/>
        <v/>
      </c>
      <c r="BX153" s="26" t="str">
        <f t="shared" si="228"/>
        <v/>
      </c>
      <c r="BY153" s="26" t="str">
        <f t="shared" si="228"/>
        <v/>
      </c>
      <c r="BZ153" s="26" t="str">
        <f t="shared" si="228"/>
        <v/>
      </c>
      <c r="CA153" s="26" t="str">
        <f t="shared" si="228"/>
        <v/>
      </c>
      <c r="CB153" s="26" t="str">
        <f t="shared" si="228"/>
        <v/>
      </c>
      <c r="CC153" s="26" t="str">
        <f t="shared" si="228"/>
        <v/>
      </c>
      <c r="CD153" s="26" t="str">
        <f t="shared" si="228"/>
        <v/>
      </c>
      <c r="CE153" s="26" t="str">
        <f t="shared" si="228"/>
        <v/>
      </c>
      <c r="CF153" s="26" t="str">
        <f t="shared" si="228"/>
        <v/>
      </c>
      <c r="CG153" s="26" t="str">
        <f t="shared" si="228"/>
        <v/>
      </c>
      <c r="CH153" s="26" t="str">
        <f t="shared" si="228"/>
        <v/>
      </c>
      <c r="CI153" s="26" t="str">
        <f t="shared" si="228"/>
        <v/>
      </c>
      <c r="CJ153" s="26" t="str">
        <f t="shared" si="228"/>
        <v/>
      </c>
      <c r="CK153" s="26" t="str">
        <f t="shared" si="228"/>
        <v/>
      </c>
      <c r="CL153" s="26" t="str">
        <f t="shared" si="228"/>
        <v/>
      </c>
      <c r="CM153" s="26" t="str">
        <f t="shared" si="228"/>
        <v/>
      </c>
      <c r="CN153" s="26" t="str">
        <f t="shared" si="228"/>
        <v/>
      </c>
      <c r="CO153" s="26" t="str">
        <f t="shared" si="228"/>
        <v/>
      </c>
      <c r="CP153" s="26" t="str">
        <f t="shared" si="228"/>
        <v/>
      </c>
      <c r="CQ153" s="26" t="str">
        <f t="shared" si="228"/>
        <v/>
      </c>
      <c r="CR153" s="26" t="str">
        <f t="shared" si="228"/>
        <v/>
      </c>
      <c r="CS153" s="26" t="str">
        <f t="shared" si="228"/>
        <v/>
      </c>
      <c r="CT153" s="26" t="str">
        <f t="shared" si="228"/>
        <v/>
      </c>
      <c r="CU153" s="26" t="str">
        <f t="shared" si="228"/>
        <v/>
      </c>
      <c r="CV153" s="26" t="str">
        <f t="shared" si="228"/>
        <v/>
      </c>
      <c r="CW153" s="26" t="str">
        <f t="shared" si="228"/>
        <v/>
      </c>
      <c r="CX153" s="26" t="str">
        <f t="shared" si="228"/>
        <v/>
      </c>
      <c r="CY153" s="26" t="str">
        <f t="shared" si="228"/>
        <v/>
      </c>
      <c r="CZ153" s="26" t="str">
        <f t="shared" si="228"/>
        <v/>
      </c>
      <c r="DA153" s="26" t="str">
        <f t="shared" si="228"/>
        <v/>
      </c>
      <c r="DB153" s="26" t="str">
        <f t="shared" si="228"/>
        <v/>
      </c>
      <c r="DC153" s="26" t="str">
        <f t="shared" si="228"/>
        <v/>
      </c>
      <c r="DD153" s="26" t="str">
        <f t="shared" si="228"/>
        <v/>
      </c>
      <c r="DE153" s="26" t="str">
        <f t="shared" si="228"/>
        <v/>
      </c>
      <c r="DF153" s="26" t="str">
        <f t="shared" si="228"/>
        <v/>
      </c>
      <c r="DG153" s="26" t="str">
        <f t="shared" si="228"/>
        <v/>
      </c>
      <c r="DH153" s="26" t="str">
        <f t="shared" si="228"/>
        <v/>
      </c>
      <c r="DI153" s="26" t="str">
        <f t="shared" si="228"/>
        <v/>
      </c>
      <c r="DJ153" s="26" t="str">
        <f t="shared" si="228"/>
        <v/>
      </c>
      <c r="DK153" s="26" t="str">
        <f t="shared" si="228"/>
        <v/>
      </c>
      <c r="DL153" s="26" t="str">
        <f t="shared" si="228"/>
        <v/>
      </c>
      <c r="DM153" s="26" t="str">
        <f t="shared" si="228"/>
        <v/>
      </c>
      <c r="DN153" s="26" t="str">
        <f t="shared" si="228"/>
        <v/>
      </c>
      <c r="DO153" s="26" t="str">
        <f t="shared" si="228"/>
        <v/>
      </c>
      <c r="DP153" s="26" t="str">
        <f t="shared" si="228"/>
        <v/>
      </c>
      <c r="DQ153" s="26" t="str">
        <f t="shared" si="228"/>
        <v/>
      </c>
      <c r="DR153" s="26" t="str">
        <f t="shared" si="228"/>
        <v/>
      </c>
      <c r="DS153" s="26" t="str">
        <f t="shared" si="228"/>
        <v/>
      </c>
      <c r="DT153" s="26" t="str">
        <f t="shared" si="228"/>
        <v/>
      </c>
      <c r="DU153" s="26" t="str">
        <f t="shared" si="228"/>
        <v/>
      </c>
      <c r="DV153" s="26" t="str">
        <f t="shared" si="228"/>
        <v/>
      </c>
      <c r="DW153" s="26" t="str">
        <f t="shared" si="228"/>
        <v/>
      </c>
      <c r="DX153" s="26" t="str">
        <f t="shared" si="228"/>
        <v/>
      </c>
      <c r="DY153" s="26" t="str">
        <f t="shared" si="228"/>
        <v/>
      </c>
      <c r="DZ153" s="26" t="str">
        <f t="shared" si="228"/>
        <v/>
      </c>
      <c r="EA153" s="26" t="str">
        <f t="shared" si="228"/>
        <v/>
      </c>
      <c r="EB153" s="26" t="str">
        <f t="shared" si="228"/>
        <v/>
      </c>
      <c r="EC153" s="26" t="str">
        <f t="shared" si="228"/>
        <v/>
      </c>
      <c r="ED153" s="26" t="str">
        <f t="shared" si="228"/>
        <v/>
      </c>
      <c r="EE153" s="26" t="str">
        <f t="shared" si="229" ref="EE153:FI153">IF(AND(EE154="",EE155=""),"",SUM(EE154)-SUM(EE155))</f>
        <v/>
      </c>
      <c r="EF153" s="26" t="str">
        <f t="shared" si="229"/>
        <v/>
      </c>
      <c r="EG153" s="26" t="str">
        <f t="shared" si="229"/>
        <v/>
      </c>
      <c r="EH153" s="26" t="str">
        <f t="shared" si="229"/>
        <v/>
      </c>
      <c r="EI153" s="26" t="str">
        <f t="shared" si="229"/>
        <v/>
      </c>
      <c r="EJ153" s="26" t="str">
        <f t="shared" si="229"/>
        <v/>
      </c>
      <c r="EK153" s="26" t="str">
        <f t="shared" si="229"/>
        <v/>
      </c>
      <c r="EL153" s="26" t="str">
        <f t="shared" si="229"/>
        <v/>
      </c>
      <c r="EM153" s="26" t="str">
        <f t="shared" si="229"/>
        <v/>
      </c>
      <c r="EN153" s="26" t="str">
        <f t="shared" si="229"/>
        <v/>
      </c>
      <c r="EO153" s="26" t="str">
        <f t="shared" si="229"/>
        <v/>
      </c>
      <c r="EP153" s="26" t="str">
        <f t="shared" si="229"/>
        <v/>
      </c>
      <c r="EQ153" s="26" t="str">
        <f t="shared" si="229"/>
        <v/>
      </c>
      <c r="ER153" s="26" t="str">
        <f t="shared" si="229"/>
        <v/>
      </c>
      <c r="ES153" s="26" t="str">
        <f t="shared" si="229"/>
        <v/>
      </c>
      <c r="ET153" s="26" t="str">
        <f t="shared" si="229"/>
        <v/>
      </c>
      <c r="EU153" s="26" t="str">
        <f t="shared" si="229"/>
        <v/>
      </c>
      <c r="EV153" s="26" t="str">
        <f t="shared" si="229"/>
        <v/>
      </c>
      <c r="EW153" s="26" t="str">
        <f t="shared" si="229"/>
        <v/>
      </c>
      <c r="EX153" s="26" t="str">
        <f t="shared" si="229"/>
        <v/>
      </c>
      <c r="EY153" s="26" t="str">
        <f t="shared" si="229"/>
        <v/>
      </c>
      <c r="EZ153" s="26" t="str">
        <f t="shared" si="229"/>
        <v/>
      </c>
      <c r="FA153" s="26" t="str">
        <f t="shared" si="229"/>
        <v/>
      </c>
      <c r="FB153" s="26" t="str">
        <f t="shared" si="229"/>
        <v/>
      </c>
      <c r="FC153" s="26" t="str">
        <f t="shared" si="229"/>
        <v/>
      </c>
      <c r="FD153" s="26" t="str">
        <f t="shared" si="229"/>
        <v/>
      </c>
      <c r="FE153" s="26" t="str">
        <f t="shared" si="229"/>
        <v/>
      </c>
      <c r="FF153" s="26" t="str">
        <f t="shared" si="229"/>
        <v/>
      </c>
      <c r="FG153" s="26" t="str">
        <f t="shared" si="229"/>
        <v/>
      </c>
      <c r="FH153" s="26" t="str">
        <f t="shared" si="229"/>
        <v/>
      </c>
      <c r="FI153" s="26" t="str">
        <f t="shared" si="229"/>
        <v/>
      </c>
    </row>
    <row r="154" spans="1:165" s="8" customFormat="1" ht="15" customHeight="1">
      <c r="A154" s="8" t="str">
        <f t="shared" si="212"/>
        <v>BXSOCN_BP6_XDC</v>
      </c>
      <c r="B154" s="12" t="s">
        <v>253</v>
      </c>
      <c r="C154" s="13" t="s">
        <v>367</v>
      </c>
      <c r="D154" s="13" t="s">
        <v>368</v>
      </c>
      <c r="E154" s="14" t="str">
        <f>"BXSOCN_BP6_"&amp;C3</f>
        <v>BXSOCN_BP6_XDC</v>
      </c>
      <c r="F154" s="26">
        <v>0.73594383819999998</v>
      </c>
      <c r="G154" s="26">
        <v>0.60715366651500002</v>
      </c>
      <c r="H154" s="26">
        <v>0.60715366651500002</v>
      </c>
      <c r="I154" s="26">
        <v>0.60715366651500002</v>
      </c>
      <c r="J154" s="26">
        <v>2.557404837745</v>
      </c>
      <c r="K154" s="26">
        <v>0.86248952279786395</v>
      </c>
      <c r="L154" s="26">
        <v>0.86248952279786395</v>
      </c>
      <c r="M154" s="26">
        <v>0.86248952279786395</v>
      </c>
      <c r="N154" s="26">
        <v>0.86248952279786395</v>
      </c>
      <c r="O154" s="26">
        <v>3.44995809119145</v>
      </c>
      <c r="P154" s="26">
        <v>0.74386980018385296</v>
      </c>
      <c r="Q154" s="26">
        <v>0.74386980018385296</v>
      </c>
      <c r="R154" s="26">
        <v>0.74386980018385296</v>
      </c>
      <c r="S154" s="26">
        <v>0.74386980018385296</v>
      </c>
      <c r="T154" s="26">
        <v>2.9754792007354101</v>
      </c>
      <c r="U154" s="26">
        <v>1.1265115282015501</v>
      </c>
      <c r="V154" s="26">
        <v>1.1265115282015501</v>
      </c>
      <c r="W154" s="26">
        <v>1.1265115282015501</v>
      </c>
      <c r="X154" s="26">
        <v>1.1265115282015501</v>
      </c>
      <c r="Y154" s="26">
        <v>4.5060461128062101</v>
      </c>
      <c r="Z154" s="26">
        <v>0.729878523</v>
      </c>
      <c r="AA154" s="26">
        <v>0.729878523</v>
      </c>
      <c r="AB154" s="26">
        <v>0.729878523</v>
      </c>
      <c r="AC154" s="26">
        <v>0.729878523</v>
      </c>
      <c r="AD154" s="26">
        <v>2.919514092</v>
      </c>
      <c r="AE154" s="26">
        <v>0.59470502054039998</v>
      </c>
      <c r="AF154" s="26">
        <v>0.59470502054039998</v>
      </c>
      <c r="AG154" s="26">
        <v>0.59470502054039998</v>
      </c>
      <c r="AH154" s="26">
        <v>0.59470502054039998</v>
      </c>
      <c r="AI154" s="26">
        <v>2.3788200821615999</v>
      </c>
      <c r="AJ154" s="26">
        <v>0.59454955758000005</v>
      </c>
      <c r="AK154" s="26">
        <v>0.59454955758000005</v>
      </c>
      <c r="AL154" s="26">
        <v>0.59454955758000005</v>
      </c>
      <c r="AM154" s="26">
        <v>0.59454955758000005</v>
      </c>
      <c r="AN154" s="26">
        <v>2.3781982303200002</v>
      </c>
      <c r="AO154" s="26" t="str">
        <f>IF(AND(AO157="",AO160=""),"",SUM(AO157,AO160))</f>
        <v/>
      </c>
      <c r="AP154" s="26" t="str">
        <f>IF(AND(AP157="",AP160=""),"",SUM(AP157,AP160))</f>
        <v/>
      </c>
      <c r="AQ154" s="26" t="str">
        <f>IF(AND(AQ157="",AQ160=""),"",SUM(AQ157,AQ160))</f>
        <v/>
      </c>
      <c r="AR154" s="26" t="str">
        <f>IF(AND(AR157="",AR160=""),"",SUM(AR157,AR160))</f>
        <v/>
      </c>
      <c r="AS154" s="26" t="str">
        <f>IF(AND(AS157="",AS160=""),"",SUM(AS157,AS160))</f>
        <v/>
      </c>
      <c r="AT154" s="26" t="str">
        <f>IF(AND(AT157="",AT160=""),"",SUM(AT157,AT160))</f>
        <v/>
      </c>
      <c r="AU154" s="26" t="str">
        <f>IF(AND(AU157="",AU160=""),"",SUM(AU157,AU160))</f>
        <v/>
      </c>
      <c r="AV154" s="26" t="str">
        <f>IF(AND(AV157="",AV160=""),"",SUM(AV157,AV160))</f>
        <v/>
      </c>
      <c r="AW154" s="26" t="str">
        <f>IF(AND(AW157="",AW160=""),"",SUM(AW157,AW160))</f>
        <v/>
      </c>
      <c r="AX154" s="26" t="str">
        <f>IF(AND(AX157="",AX160=""),"",SUM(AX157,AX160))</f>
        <v/>
      </c>
      <c r="AY154" s="26" t="str">
        <f>IF(AND(AY157="",AY160=""),"",SUM(AY157,AY160))</f>
        <v/>
      </c>
      <c r="AZ154" s="26" t="str">
        <f>IF(AND(AZ157="",AZ160=""),"",SUM(AZ157,AZ160))</f>
        <v/>
      </c>
      <c r="BA154" s="26" t="str">
        <f>IF(AND(BA157="",BA160=""),"",SUM(BA157,BA160))</f>
        <v/>
      </c>
      <c r="BB154" s="26" t="str">
        <f>IF(AND(BB157="",BB160=""),"",SUM(BB157,BB160))</f>
        <v/>
      </c>
      <c r="BC154" s="26" t="str">
        <f>IF(AND(BC157="",BC160=""),"",SUM(BC157,BC160))</f>
        <v/>
      </c>
      <c r="BD154" s="26" t="str">
        <f>IF(AND(BD157="",BD160=""),"",SUM(BD157,BD160))</f>
        <v/>
      </c>
      <c r="BE154" s="26" t="str">
        <f>IF(AND(BE157="",BE160=""),"",SUM(BE157,BE160))</f>
        <v/>
      </c>
      <c r="BF154" s="26" t="str">
        <f>IF(AND(BF157="",BF160=""),"",SUM(BF157,BF160))</f>
        <v/>
      </c>
      <c r="BG154" s="26" t="str">
        <f>IF(AND(BG157="",BG160=""),"",SUM(BG157,BG160))</f>
        <v/>
      </c>
      <c r="BH154" s="26" t="str">
        <f>IF(AND(BH157="",BH160=""),"",SUM(BH157,BH160))</f>
        <v/>
      </c>
      <c r="BI154" s="26" t="str">
        <f>IF(AND(BI157="",BI160=""),"",SUM(BI157,BI160))</f>
        <v/>
      </c>
      <c r="BJ154" s="26" t="str">
        <f>IF(AND(BJ157="",BJ160=""),"",SUM(BJ157,BJ160))</f>
        <v/>
      </c>
      <c r="BK154" s="26" t="str">
        <f>IF(AND(BK157="",BK160=""),"",SUM(BK157,BK160))</f>
        <v/>
      </c>
      <c r="BL154" s="26" t="str">
        <f>IF(AND(BL157="",BL160=""),"",SUM(BL157,BL160))</f>
        <v/>
      </c>
      <c r="BM154" s="26" t="str">
        <f>IF(AND(BM157="",BM160=""),"",SUM(BM157,BM160))</f>
        <v/>
      </c>
      <c r="BN154" s="26" t="str">
        <f>IF(AND(BN157="",BN160=""),"",SUM(BN157,BN160))</f>
        <v/>
      </c>
      <c r="BO154" s="26" t="str">
        <f>IF(AND(BO157="",BO160=""),"",SUM(BO157,BO160))</f>
        <v/>
      </c>
      <c r="BP154" s="26" t="str">
        <f>IF(AND(BP157="",BP160=""),"",SUM(BP157,BP160))</f>
        <v/>
      </c>
      <c r="BQ154" s="26" t="str">
        <f>IF(AND(BQ157="",BQ160=""),"",SUM(BQ157,BQ160))</f>
        <v/>
      </c>
      <c r="BR154" s="26" t="str">
        <f>IF(AND(BR157="",BR160=""),"",SUM(BR157,BR160))</f>
        <v/>
      </c>
      <c r="BS154" s="26" t="str">
        <f t="shared" si="230" ref="BS154:ED154">IF(AND(BS157="",BS160=""),"",SUM(BS157,BS160))</f>
        <v/>
      </c>
      <c r="BT154" s="26" t="str">
        <f t="shared" si="230"/>
        <v/>
      </c>
      <c r="BU154" s="26" t="str">
        <f t="shared" si="230"/>
        <v/>
      </c>
      <c r="BV154" s="26" t="str">
        <f t="shared" si="230"/>
        <v/>
      </c>
      <c r="BW154" s="26" t="str">
        <f t="shared" si="230"/>
        <v/>
      </c>
      <c r="BX154" s="26" t="str">
        <f t="shared" si="230"/>
        <v/>
      </c>
      <c r="BY154" s="26" t="str">
        <f t="shared" si="230"/>
        <v/>
      </c>
      <c r="BZ154" s="26" t="str">
        <f t="shared" si="230"/>
        <v/>
      </c>
      <c r="CA154" s="26" t="str">
        <f t="shared" si="230"/>
        <v/>
      </c>
      <c r="CB154" s="26" t="str">
        <f t="shared" si="230"/>
        <v/>
      </c>
      <c r="CC154" s="26" t="str">
        <f t="shared" si="230"/>
        <v/>
      </c>
      <c r="CD154" s="26" t="str">
        <f t="shared" si="230"/>
        <v/>
      </c>
      <c r="CE154" s="26" t="str">
        <f t="shared" si="230"/>
        <v/>
      </c>
      <c r="CF154" s="26" t="str">
        <f t="shared" si="230"/>
        <v/>
      </c>
      <c r="CG154" s="26" t="str">
        <f t="shared" si="230"/>
        <v/>
      </c>
      <c r="CH154" s="26" t="str">
        <f t="shared" si="230"/>
        <v/>
      </c>
      <c r="CI154" s="26" t="str">
        <f t="shared" si="230"/>
        <v/>
      </c>
      <c r="CJ154" s="26" t="str">
        <f t="shared" si="230"/>
        <v/>
      </c>
      <c r="CK154" s="26" t="str">
        <f t="shared" si="230"/>
        <v/>
      </c>
      <c r="CL154" s="26" t="str">
        <f t="shared" si="230"/>
        <v/>
      </c>
      <c r="CM154" s="26" t="str">
        <f t="shared" si="230"/>
        <v/>
      </c>
      <c r="CN154" s="26" t="str">
        <f t="shared" si="230"/>
        <v/>
      </c>
      <c r="CO154" s="26" t="str">
        <f t="shared" si="230"/>
        <v/>
      </c>
      <c r="CP154" s="26" t="str">
        <f t="shared" si="230"/>
        <v/>
      </c>
      <c r="CQ154" s="26" t="str">
        <f t="shared" si="230"/>
        <v/>
      </c>
      <c r="CR154" s="26" t="str">
        <f t="shared" si="230"/>
        <v/>
      </c>
      <c r="CS154" s="26" t="str">
        <f t="shared" si="230"/>
        <v/>
      </c>
      <c r="CT154" s="26" t="str">
        <f t="shared" si="230"/>
        <v/>
      </c>
      <c r="CU154" s="26" t="str">
        <f t="shared" si="230"/>
        <v/>
      </c>
      <c r="CV154" s="26" t="str">
        <f t="shared" si="230"/>
        <v/>
      </c>
      <c r="CW154" s="26" t="str">
        <f t="shared" si="230"/>
        <v/>
      </c>
      <c r="CX154" s="26" t="str">
        <f t="shared" si="230"/>
        <v/>
      </c>
      <c r="CY154" s="26" t="str">
        <f t="shared" si="230"/>
        <v/>
      </c>
      <c r="CZ154" s="26" t="str">
        <f t="shared" si="230"/>
        <v/>
      </c>
      <c r="DA154" s="26" t="str">
        <f t="shared" si="230"/>
        <v/>
      </c>
      <c r="DB154" s="26" t="str">
        <f t="shared" si="230"/>
        <v/>
      </c>
      <c r="DC154" s="26" t="str">
        <f t="shared" si="230"/>
        <v/>
      </c>
      <c r="DD154" s="26" t="str">
        <f t="shared" si="230"/>
        <v/>
      </c>
      <c r="DE154" s="26" t="str">
        <f t="shared" si="230"/>
        <v/>
      </c>
      <c r="DF154" s="26" t="str">
        <f t="shared" si="230"/>
        <v/>
      </c>
      <c r="DG154" s="26" t="str">
        <f t="shared" si="230"/>
        <v/>
      </c>
      <c r="DH154" s="26" t="str">
        <f t="shared" si="230"/>
        <v/>
      </c>
      <c r="DI154" s="26" t="str">
        <f t="shared" si="230"/>
        <v/>
      </c>
      <c r="DJ154" s="26" t="str">
        <f t="shared" si="230"/>
        <v/>
      </c>
      <c r="DK154" s="26" t="str">
        <f t="shared" si="230"/>
        <v/>
      </c>
      <c r="DL154" s="26" t="str">
        <f t="shared" si="230"/>
        <v/>
      </c>
      <c r="DM154" s="26" t="str">
        <f t="shared" si="230"/>
        <v/>
      </c>
      <c r="DN154" s="26" t="str">
        <f t="shared" si="230"/>
        <v/>
      </c>
      <c r="DO154" s="26" t="str">
        <f t="shared" si="230"/>
        <v/>
      </c>
      <c r="DP154" s="26" t="str">
        <f t="shared" si="230"/>
        <v/>
      </c>
      <c r="DQ154" s="26" t="str">
        <f t="shared" si="230"/>
        <v/>
      </c>
      <c r="DR154" s="26" t="str">
        <f t="shared" si="230"/>
        <v/>
      </c>
      <c r="DS154" s="26" t="str">
        <f t="shared" si="230"/>
        <v/>
      </c>
      <c r="DT154" s="26" t="str">
        <f t="shared" si="230"/>
        <v/>
      </c>
      <c r="DU154" s="26" t="str">
        <f t="shared" si="230"/>
        <v/>
      </c>
      <c r="DV154" s="26" t="str">
        <f t="shared" si="230"/>
        <v/>
      </c>
      <c r="DW154" s="26" t="str">
        <f t="shared" si="230"/>
        <v/>
      </c>
      <c r="DX154" s="26" t="str">
        <f t="shared" si="230"/>
        <v/>
      </c>
      <c r="DY154" s="26" t="str">
        <f t="shared" si="230"/>
        <v/>
      </c>
      <c r="DZ154" s="26" t="str">
        <f t="shared" si="230"/>
        <v/>
      </c>
      <c r="EA154" s="26" t="str">
        <f t="shared" si="230"/>
        <v/>
      </c>
      <c r="EB154" s="26" t="str">
        <f t="shared" si="230"/>
        <v/>
      </c>
      <c r="EC154" s="26" t="str">
        <f t="shared" si="230"/>
        <v/>
      </c>
      <c r="ED154" s="26" t="str">
        <f t="shared" si="230"/>
        <v/>
      </c>
      <c r="EE154" s="26" t="str">
        <f t="shared" si="231" ref="EE154:FI154">IF(AND(EE157="",EE160=""),"",SUM(EE157,EE160))</f>
        <v/>
      </c>
      <c r="EF154" s="26" t="str">
        <f t="shared" si="231"/>
        <v/>
      </c>
      <c r="EG154" s="26" t="str">
        <f t="shared" si="231"/>
        <v/>
      </c>
      <c r="EH154" s="26" t="str">
        <f t="shared" si="231"/>
        <v/>
      </c>
      <c r="EI154" s="26" t="str">
        <f t="shared" si="231"/>
        <v/>
      </c>
      <c r="EJ154" s="26" t="str">
        <f t="shared" si="231"/>
        <v/>
      </c>
      <c r="EK154" s="26" t="str">
        <f t="shared" si="231"/>
        <v/>
      </c>
      <c r="EL154" s="26" t="str">
        <f t="shared" si="231"/>
        <v/>
      </c>
      <c r="EM154" s="26" t="str">
        <f t="shared" si="231"/>
        <v/>
      </c>
      <c r="EN154" s="26" t="str">
        <f t="shared" si="231"/>
        <v/>
      </c>
      <c r="EO154" s="26" t="str">
        <f t="shared" si="231"/>
        <v/>
      </c>
      <c r="EP154" s="26" t="str">
        <f t="shared" si="231"/>
        <v/>
      </c>
      <c r="EQ154" s="26" t="str">
        <f t="shared" si="231"/>
        <v/>
      </c>
      <c r="ER154" s="26" t="str">
        <f t="shared" si="231"/>
        <v/>
      </c>
      <c r="ES154" s="26" t="str">
        <f t="shared" si="231"/>
        <v/>
      </c>
      <c r="ET154" s="26" t="str">
        <f t="shared" si="231"/>
        <v/>
      </c>
      <c r="EU154" s="26" t="str">
        <f t="shared" si="231"/>
        <v/>
      </c>
      <c r="EV154" s="26" t="str">
        <f t="shared" si="231"/>
        <v/>
      </c>
      <c r="EW154" s="26" t="str">
        <f t="shared" si="231"/>
        <v/>
      </c>
      <c r="EX154" s="26" t="str">
        <f t="shared" si="231"/>
        <v/>
      </c>
      <c r="EY154" s="26" t="str">
        <f t="shared" si="231"/>
        <v/>
      </c>
      <c r="EZ154" s="26" t="str">
        <f t="shared" si="231"/>
        <v/>
      </c>
      <c r="FA154" s="26" t="str">
        <f t="shared" si="231"/>
        <v/>
      </c>
      <c r="FB154" s="26" t="str">
        <f t="shared" si="231"/>
        <v/>
      </c>
      <c r="FC154" s="26" t="str">
        <f t="shared" si="231"/>
        <v/>
      </c>
      <c r="FD154" s="26" t="str">
        <f t="shared" si="231"/>
        <v/>
      </c>
      <c r="FE154" s="26" t="str">
        <f t="shared" si="231"/>
        <v/>
      </c>
      <c r="FF154" s="26" t="str">
        <f t="shared" si="231"/>
        <v/>
      </c>
      <c r="FG154" s="26" t="str">
        <f t="shared" si="231"/>
        <v/>
      </c>
      <c r="FH154" s="26" t="str">
        <f t="shared" si="231"/>
        <v/>
      </c>
      <c r="FI154" s="26" t="str">
        <f t="shared" si="231"/>
        <v/>
      </c>
    </row>
    <row r="155" spans="1:165" s="8" customFormat="1" ht="15" customHeight="1">
      <c r="A155" s="8" t="str">
        <f t="shared" si="212"/>
        <v>BMSOCN_BP6_XDC</v>
      </c>
      <c r="B155" s="12" t="s">
        <v>256</v>
      </c>
      <c r="C155" s="13" t="s">
        <v>369</v>
      </c>
      <c r="D155" s="13" t="s">
        <v>370</v>
      </c>
      <c r="E155" s="14" t="str">
        <f>"BMSOCN_BP6_"&amp;C3</f>
        <v>BMSOCN_BP6_XDC</v>
      </c>
      <c r="F155" s="26">
        <v>3.6797191910000002</v>
      </c>
      <c r="G155" s="26">
        <v>3.035768332575</v>
      </c>
      <c r="H155" s="26">
        <v>3.035768332575</v>
      </c>
      <c r="I155" s="26">
        <v>3.035768332575</v>
      </c>
      <c r="J155" s="26">
        <v>12.787024188725001</v>
      </c>
      <c r="K155" s="26">
        <v>4.3124476139893204</v>
      </c>
      <c r="L155" s="26">
        <v>4.3124476139893204</v>
      </c>
      <c r="M155" s="26">
        <v>4.3124476139893204</v>
      </c>
      <c r="N155" s="26">
        <v>4.3124476139893204</v>
      </c>
      <c r="O155" s="26">
        <v>17.249790455957299</v>
      </c>
      <c r="P155" s="26">
        <v>3.71934900091926</v>
      </c>
      <c r="Q155" s="26">
        <v>3.71934900091926</v>
      </c>
      <c r="R155" s="26">
        <v>3.71934900091926</v>
      </c>
      <c r="S155" s="26">
        <v>3.71934900091926</v>
      </c>
      <c r="T155" s="26">
        <v>14.8773960036771</v>
      </c>
      <c r="U155" s="26">
        <v>5.6325576410077698</v>
      </c>
      <c r="V155" s="26">
        <v>5.6325576410077698</v>
      </c>
      <c r="W155" s="26">
        <v>5.6325576410077698</v>
      </c>
      <c r="X155" s="26">
        <v>5.6325576410077698</v>
      </c>
      <c r="Y155" s="26">
        <v>22.5302305640311</v>
      </c>
      <c r="Z155" s="26">
        <v>3.649392615</v>
      </c>
      <c r="AA155" s="26">
        <v>3.649392615</v>
      </c>
      <c r="AB155" s="26">
        <v>3.649392615</v>
      </c>
      <c r="AC155" s="26">
        <v>3.649392615</v>
      </c>
      <c r="AD155" s="26">
        <v>14.59757046</v>
      </c>
      <c r="AE155" s="26">
        <v>2.9735251027020002</v>
      </c>
      <c r="AF155" s="26">
        <v>2.9735251027020002</v>
      </c>
      <c r="AG155" s="26">
        <v>2.9735251027020002</v>
      </c>
      <c r="AH155" s="26">
        <v>2.9735251027020002</v>
      </c>
      <c r="AI155" s="26">
        <v>11.894100410808001</v>
      </c>
      <c r="AJ155" s="26">
        <v>2.9727477878999999</v>
      </c>
      <c r="AK155" s="26">
        <v>2.9727477878999999</v>
      </c>
      <c r="AL155" s="26">
        <v>2.9727477878999999</v>
      </c>
      <c r="AM155" s="26">
        <v>2.9727477878999999</v>
      </c>
      <c r="AN155" s="26">
        <v>11.8909911516</v>
      </c>
      <c r="AO155" s="26" t="str">
        <f>IF(AND(AO158="",AO161=""),"",SUM(AO158,AO161))</f>
        <v/>
      </c>
      <c r="AP155" s="26" t="str">
        <f>IF(AND(AP158="",AP161=""),"",SUM(AP158,AP161))</f>
        <v/>
      </c>
      <c r="AQ155" s="26" t="str">
        <f>IF(AND(AQ158="",AQ161=""),"",SUM(AQ158,AQ161))</f>
        <v/>
      </c>
      <c r="AR155" s="26" t="str">
        <f>IF(AND(AR158="",AR161=""),"",SUM(AR158,AR161))</f>
        <v/>
      </c>
      <c r="AS155" s="26" t="str">
        <f>IF(AND(AS158="",AS161=""),"",SUM(AS158,AS161))</f>
        <v/>
      </c>
      <c r="AT155" s="26" t="str">
        <f>IF(AND(AT158="",AT161=""),"",SUM(AT158,AT161))</f>
        <v/>
      </c>
      <c r="AU155" s="26" t="str">
        <f>IF(AND(AU158="",AU161=""),"",SUM(AU158,AU161))</f>
        <v/>
      </c>
      <c r="AV155" s="26" t="str">
        <f>IF(AND(AV158="",AV161=""),"",SUM(AV158,AV161))</f>
        <v/>
      </c>
      <c r="AW155" s="26" t="str">
        <f>IF(AND(AW158="",AW161=""),"",SUM(AW158,AW161))</f>
        <v/>
      </c>
      <c r="AX155" s="26" t="str">
        <f>IF(AND(AX158="",AX161=""),"",SUM(AX158,AX161))</f>
        <v/>
      </c>
      <c r="AY155" s="26" t="str">
        <f>IF(AND(AY158="",AY161=""),"",SUM(AY158,AY161))</f>
        <v/>
      </c>
      <c r="AZ155" s="26" t="str">
        <f>IF(AND(AZ158="",AZ161=""),"",SUM(AZ158,AZ161))</f>
        <v/>
      </c>
      <c r="BA155" s="26" t="str">
        <f>IF(AND(BA158="",BA161=""),"",SUM(BA158,BA161))</f>
        <v/>
      </c>
      <c r="BB155" s="26" t="str">
        <f>IF(AND(BB158="",BB161=""),"",SUM(BB158,BB161))</f>
        <v/>
      </c>
      <c r="BC155" s="26" t="str">
        <f>IF(AND(BC158="",BC161=""),"",SUM(BC158,BC161))</f>
        <v/>
      </c>
      <c r="BD155" s="26" t="str">
        <f>IF(AND(BD158="",BD161=""),"",SUM(BD158,BD161))</f>
        <v/>
      </c>
      <c r="BE155" s="26" t="str">
        <f>IF(AND(BE158="",BE161=""),"",SUM(BE158,BE161))</f>
        <v/>
      </c>
      <c r="BF155" s="26" t="str">
        <f>IF(AND(BF158="",BF161=""),"",SUM(BF158,BF161))</f>
        <v/>
      </c>
      <c r="BG155" s="26" t="str">
        <f>IF(AND(BG158="",BG161=""),"",SUM(BG158,BG161))</f>
        <v/>
      </c>
      <c r="BH155" s="26" t="str">
        <f>IF(AND(BH158="",BH161=""),"",SUM(BH158,BH161))</f>
        <v/>
      </c>
      <c r="BI155" s="26" t="str">
        <f>IF(AND(BI158="",BI161=""),"",SUM(BI158,BI161))</f>
        <v/>
      </c>
      <c r="BJ155" s="26" t="str">
        <f>IF(AND(BJ158="",BJ161=""),"",SUM(BJ158,BJ161))</f>
        <v/>
      </c>
      <c r="BK155" s="26" t="str">
        <f>IF(AND(BK158="",BK161=""),"",SUM(BK158,BK161))</f>
        <v/>
      </c>
      <c r="BL155" s="26" t="str">
        <f>IF(AND(BL158="",BL161=""),"",SUM(BL158,BL161))</f>
        <v/>
      </c>
      <c r="BM155" s="26" t="str">
        <f>IF(AND(BM158="",BM161=""),"",SUM(BM158,BM161))</f>
        <v/>
      </c>
      <c r="BN155" s="26" t="str">
        <f>IF(AND(BN158="",BN161=""),"",SUM(BN158,BN161))</f>
        <v/>
      </c>
      <c r="BO155" s="26" t="str">
        <f>IF(AND(BO158="",BO161=""),"",SUM(BO158,BO161))</f>
        <v/>
      </c>
      <c r="BP155" s="26" t="str">
        <f>IF(AND(BP158="",BP161=""),"",SUM(BP158,BP161))</f>
        <v/>
      </c>
      <c r="BQ155" s="26" t="str">
        <f>IF(AND(BQ158="",BQ161=""),"",SUM(BQ158,BQ161))</f>
        <v/>
      </c>
      <c r="BR155" s="26" t="str">
        <f>IF(AND(BR158="",BR161=""),"",SUM(BR158,BR161))</f>
        <v/>
      </c>
      <c r="BS155" s="26" t="str">
        <f t="shared" si="232" ref="BS155:ED155">IF(AND(BS158="",BS161=""),"",SUM(BS158,BS161))</f>
        <v/>
      </c>
      <c r="BT155" s="26" t="str">
        <f t="shared" si="232"/>
        <v/>
      </c>
      <c r="BU155" s="26" t="str">
        <f t="shared" si="232"/>
        <v/>
      </c>
      <c r="BV155" s="26" t="str">
        <f t="shared" si="232"/>
        <v/>
      </c>
      <c r="BW155" s="26" t="str">
        <f t="shared" si="232"/>
        <v/>
      </c>
      <c r="BX155" s="26" t="str">
        <f t="shared" si="232"/>
        <v/>
      </c>
      <c r="BY155" s="26" t="str">
        <f t="shared" si="232"/>
        <v/>
      </c>
      <c r="BZ155" s="26" t="str">
        <f t="shared" si="232"/>
        <v/>
      </c>
      <c r="CA155" s="26" t="str">
        <f t="shared" si="232"/>
        <v/>
      </c>
      <c r="CB155" s="26" t="str">
        <f t="shared" si="232"/>
        <v/>
      </c>
      <c r="CC155" s="26" t="str">
        <f t="shared" si="232"/>
        <v/>
      </c>
      <c r="CD155" s="26" t="str">
        <f t="shared" si="232"/>
        <v/>
      </c>
      <c r="CE155" s="26" t="str">
        <f t="shared" si="232"/>
        <v/>
      </c>
      <c r="CF155" s="26" t="str">
        <f t="shared" si="232"/>
        <v/>
      </c>
      <c r="CG155" s="26" t="str">
        <f t="shared" si="232"/>
        <v/>
      </c>
      <c r="CH155" s="26" t="str">
        <f t="shared" si="232"/>
        <v/>
      </c>
      <c r="CI155" s="26" t="str">
        <f t="shared" si="232"/>
        <v/>
      </c>
      <c r="CJ155" s="26" t="str">
        <f t="shared" si="232"/>
        <v/>
      </c>
      <c r="CK155" s="26" t="str">
        <f t="shared" si="232"/>
        <v/>
      </c>
      <c r="CL155" s="26" t="str">
        <f t="shared" si="232"/>
        <v/>
      </c>
      <c r="CM155" s="26" t="str">
        <f t="shared" si="232"/>
        <v/>
      </c>
      <c r="CN155" s="26" t="str">
        <f t="shared" si="232"/>
        <v/>
      </c>
      <c r="CO155" s="26" t="str">
        <f t="shared" si="232"/>
        <v/>
      </c>
      <c r="CP155" s="26" t="str">
        <f t="shared" si="232"/>
        <v/>
      </c>
      <c r="CQ155" s="26" t="str">
        <f t="shared" si="232"/>
        <v/>
      </c>
      <c r="CR155" s="26" t="str">
        <f t="shared" si="232"/>
        <v/>
      </c>
      <c r="CS155" s="26" t="str">
        <f t="shared" si="232"/>
        <v/>
      </c>
      <c r="CT155" s="26" t="str">
        <f t="shared" si="232"/>
        <v/>
      </c>
      <c r="CU155" s="26" t="str">
        <f t="shared" si="232"/>
        <v/>
      </c>
      <c r="CV155" s="26" t="str">
        <f t="shared" si="232"/>
        <v/>
      </c>
      <c r="CW155" s="26" t="str">
        <f t="shared" si="232"/>
        <v/>
      </c>
      <c r="CX155" s="26" t="str">
        <f t="shared" si="232"/>
        <v/>
      </c>
      <c r="CY155" s="26" t="str">
        <f t="shared" si="232"/>
        <v/>
      </c>
      <c r="CZ155" s="26" t="str">
        <f t="shared" si="232"/>
        <v/>
      </c>
      <c r="DA155" s="26" t="str">
        <f t="shared" si="232"/>
        <v/>
      </c>
      <c r="DB155" s="26" t="str">
        <f t="shared" si="232"/>
        <v/>
      </c>
      <c r="DC155" s="26" t="str">
        <f t="shared" si="232"/>
        <v/>
      </c>
      <c r="DD155" s="26" t="str">
        <f t="shared" si="232"/>
        <v/>
      </c>
      <c r="DE155" s="26" t="str">
        <f t="shared" si="232"/>
        <v/>
      </c>
      <c r="DF155" s="26" t="str">
        <f t="shared" si="232"/>
        <v/>
      </c>
      <c r="DG155" s="26" t="str">
        <f t="shared" si="232"/>
        <v/>
      </c>
      <c r="DH155" s="26" t="str">
        <f t="shared" si="232"/>
        <v/>
      </c>
      <c r="DI155" s="26" t="str">
        <f t="shared" si="232"/>
        <v/>
      </c>
      <c r="DJ155" s="26" t="str">
        <f t="shared" si="232"/>
        <v/>
      </c>
      <c r="DK155" s="26" t="str">
        <f t="shared" si="232"/>
        <v/>
      </c>
      <c r="DL155" s="26" t="str">
        <f t="shared" si="232"/>
        <v/>
      </c>
      <c r="DM155" s="26" t="str">
        <f t="shared" si="232"/>
        <v/>
      </c>
      <c r="DN155" s="26" t="str">
        <f t="shared" si="232"/>
        <v/>
      </c>
      <c r="DO155" s="26" t="str">
        <f t="shared" si="232"/>
        <v/>
      </c>
      <c r="DP155" s="26" t="str">
        <f t="shared" si="232"/>
        <v/>
      </c>
      <c r="DQ155" s="26" t="str">
        <f t="shared" si="232"/>
        <v/>
      </c>
      <c r="DR155" s="26" t="str">
        <f t="shared" si="232"/>
        <v/>
      </c>
      <c r="DS155" s="26" t="str">
        <f t="shared" si="232"/>
        <v/>
      </c>
      <c r="DT155" s="26" t="str">
        <f t="shared" si="232"/>
        <v/>
      </c>
      <c r="DU155" s="26" t="str">
        <f t="shared" si="232"/>
        <v/>
      </c>
      <c r="DV155" s="26" t="str">
        <f t="shared" si="232"/>
        <v/>
      </c>
      <c r="DW155" s="26" t="str">
        <f t="shared" si="232"/>
        <v/>
      </c>
      <c r="DX155" s="26" t="str">
        <f t="shared" si="232"/>
        <v/>
      </c>
      <c r="DY155" s="26" t="str">
        <f t="shared" si="232"/>
        <v/>
      </c>
      <c r="DZ155" s="26" t="str">
        <f t="shared" si="232"/>
        <v/>
      </c>
      <c r="EA155" s="26" t="str">
        <f t="shared" si="232"/>
        <v/>
      </c>
      <c r="EB155" s="26" t="str">
        <f t="shared" si="232"/>
        <v/>
      </c>
      <c r="EC155" s="26" t="str">
        <f t="shared" si="232"/>
        <v/>
      </c>
      <c r="ED155" s="26" t="str">
        <f t="shared" si="232"/>
        <v/>
      </c>
      <c r="EE155" s="26" t="str">
        <f t="shared" si="233" ref="EE155:FI155">IF(AND(EE158="",EE161=""),"",SUM(EE158,EE161))</f>
        <v/>
      </c>
      <c r="EF155" s="26" t="str">
        <f t="shared" si="233"/>
        <v/>
      </c>
      <c r="EG155" s="26" t="str">
        <f t="shared" si="233"/>
        <v/>
      </c>
      <c r="EH155" s="26" t="str">
        <f t="shared" si="233"/>
        <v/>
      </c>
      <c r="EI155" s="26" t="str">
        <f t="shared" si="233"/>
        <v/>
      </c>
      <c r="EJ155" s="26" t="str">
        <f t="shared" si="233"/>
        <v/>
      </c>
      <c r="EK155" s="26" t="str">
        <f t="shared" si="233"/>
        <v/>
      </c>
      <c r="EL155" s="26" t="str">
        <f t="shared" si="233"/>
        <v/>
      </c>
      <c r="EM155" s="26" t="str">
        <f t="shared" si="233"/>
        <v/>
      </c>
      <c r="EN155" s="26" t="str">
        <f t="shared" si="233"/>
        <v/>
      </c>
      <c r="EO155" s="26" t="str">
        <f t="shared" si="233"/>
        <v/>
      </c>
      <c r="EP155" s="26" t="str">
        <f t="shared" si="233"/>
        <v/>
      </c>
      <c r="EQ155" s="26" t="str">
        <f t="shared" si="233"/>
        <v/>
      </c>
      <c r="ER155" s="26" t="str">
        <f t="shared" si="233"/>
        <v/>
      </c>
      <c r="ES155" s="26" t="str">
        <f t="shared" si="233"/>
        <v/>
      </c>
      <c r="ET155" s="26" t="str">
        <f t="shared" si="233"/>
        <v/>
      </c>
      <c r="EU155" s="26" t="str">
        <f t="shared" si="233"/>
        <v/>
      </c>
      <c r="EV155" s="26" t="str">
        <f t="shared" si="233"/>
        <v/>
      </c>
      <c r="EW155" s="26" t="str">
        <f t="shared" si="233"/>
        <v/>
      </c>
      <c r="EX155" s="26" t="str">
        <f t="shared" si="233"/>
        <v/>
      </c>
      <c r="EY155" s="26" t="str">
        <f t="shared" si="233"/>
        <v/>
      </c>
      <c r="EZ155" s="26" t="str">
        <f t="shared" si="233"/>
        <v/>
      </c>
      <c r="FA155" s="26" t="str">
        <f t="shared" si="233"/>
        <v/>
      </c>
      <c r="FB155" s="26" t="str">
        <f t="shared" si="233"/>
        <v/>
      </c>
      <c r="FC155" s="26" t="str">
        <f t="shared" si="233"/>
        <v/>
      </c>
      <c r="FD155" s="26" t="str">
        <f t="shared" si="233"/>
        <v/>
      </c>
      <c r="FE155" s="26" t="str">
        <f t="shared" si="233"/>
        <v/>
      </c>
      <c r="FF155" s="26" t="str">
        <f t="shared" si="233"/>
        <v/>
      </c>
      <c r="FG155" s="26" t="str">
        <f t="shared" si="233"/>
        <v/>
      </c>
      <c r="FH155" s="26" t="str">
        <f t="shared" si="233"/>
        <v/>
      </c>
      <c r="FI155" s="26" t="str">
        <f t="shared" si="233"/>
        <v/>
      </c>
    </row>
    <row r="156" spans="1:165" s="8" customFormat="1" ht="15" customHeight="1">
      <c r="A156" s="8" t="str">
        <f t="shared" si="212"/>
        <v>BSOCNA_BP6_XDC</v>
      </c>
      <c r="B156" s="15" t="s">
        <v>371</v>
      </c>
      <c r="C156" s="13" t="s">
        <v>372</v>
      </c>
      <c r="D156" s="13" t="s">
        <v>373</v>
      </c>
      <c r="E156" s="14" t="str">
        <f>"BSOCNA_BP6_"&amp;C3</f>
        <v>BSOCNA_BP6_XDC</v>
      </c>
      <c r="F156" s="26" t="str">
        <f>IF(AND(F157="",F158=""),"",SUM(F157)-SUM(F158))</f>
        <v/>
      </c>
      <c r="G156" s="26" t="str">
        <f t="shared" si="234" ref="G156:BR156">IF(AND(G157="",G158=""),"",SUM(G157)-SUM(G158))</f>
        <v/>
      </c>
      <c r="H156" s="26" t="str">
        <f t="shared" si="234"/>
        <v/>
      </c>
      <c r="I156" s="26" t="str">
        <f t="shared" si="234"/>
        <v/>
      </c>
      <c r="J156" s="26" t="str">
        <f t="shared" si="234"/>
        <v/>
      </c>
      <c r="K156" s="26" t="str">
        <f t="shared" si="234"/>
        <v/>
      </c>
      <c r="L156" s="26" t="str">
        <f t="shared" si="234"/>
        <v/>
      </c>
      <c r="M156" s="26" t="str">
        <f t="shared" si="234"/>
        <v/>
      </c>
      <c r="N156" s="26" t="str">
        <f t="shared" si="234"/>
        <v/>
      </c>
      <c r="O156" s="26" t="str">
        <f t="shared" si="234"/>
        <v/>
      </c>
      <c r="P156" s="26" t="str">
        <f t="shared" si="234"/>
        <v/>
      </c>
      <c r="Q156" s="26" t="str">
        <f t="shared" si="234"/>
        <v/>
      </c>
      <c r="R156" s="26" t="str">
        <f t="shared" si="234"/>
        <v/>
      </c>
      <c r="S156" s="26" t="str">
        <f t="shared" si="234"/>
        <v/>
      </c>
      <c r="T156" s="26" t="str">
        <f t="shared" si="234"/>
        <v/>
      </c>
      <c r="U156" s="26" t="str">
        <f t="shared" si="234"/>
        <v/>
      </c>
      <c r="V156" s="26" t="str">
        <f t="shared" si="234"/>
        <v/>
      </c>
      <c r="W156" s="26" t="str">
        <f t="shared" si="234"/>
        <v/>
      </c>
      <c r="X156" s="26" t="str">
        <f t="shared" si="234"/>
        <v/>
      </c>
      <c r="Y156" s="26" t="str">
        <f t="shared" si="234"/>
        <v/>
      </c>
      <c r="Z156" s="26" t="str">
        <f t="shared" si="234"/>
        <v/>
      </c>
      <c r="AA156" s="26" t="str">
        <f t="shared" si="234"/>
        <v/>
      </c>
      <c r="AB156" s="26" t="str">
        <f t="shared" si="234"/>
        <v/>
      </c>
      <c r="AC156" s="26" t="str">
        <f t="shared" si="234"/>
        <v/>
      </c>
      <c r="AD156" s="26" t="str">
        <f t="shared" si="234"/>
        <v/>
      </c>
      <c r="AE156" s="26" t="str">
        <f t="shared" si="234"/>
        <v/>
      </c>
      <c r="AF156" s="26" t="str">
        <f t="shared" si="234"/>
        <v/>
      </c>
      <c r="AG156" s="26" t="str">
        <f t="shared" si="234"/>
        <v/>
      </c>
      <c r="AH156" s="26" t="str">
        <f t="shared" si="234"/>
        <v/>
      </c>
      <c r="AI156" s="26" t="str">
        <f t="shared" si="234"/>
        <v/>
      </c>
      <c r="AJ156" s="26" t="str">
        <f t="shared" si="234"/>
        <v/>
      </c>
      <c r="AK156" s="26" t="str">
        <f t="shared" si="234"/>
        <v/>
      </c>
      <c r="AL156" s="26" t="str">
        <f t="shared" si="234"/>
        <v/>
      </c>
      <c r="AM156" s="26" t="str">
        <f t="shared" si="234"/>
        <v/>
      </c>
      <c r="AN156" s="26" t="str">
        <f t="shared" si="234"/>
        <v/>
      </c>
      <c r="AO156" s="26" t="str">
        <f t="shared" si="234"/>
        <v/>
      </c>
      <c r="AP156" s="26" t="str">
        <f t="shared" si="234"/>
        <v/>
      </c>
      <c r="AQ156" s="26" t="str">
        <f t="shared" si="234"/>
        <v/>
      </c>
      <c r="AR156" s="26" t="str">
        <f t="shared" si="234"/>
        <v/>
      </c>
      <c r="AS156" s="26" t="str">
        <f t="shared" si="234"/>
        <v/>
      </c>
      <c r="AT156" s="26" t="str">
        <f t="shared" si="234"/>
        <v/>
      </c>
      <c r="AU156" s="26" t="str">
        <f t="shared" si="234"/>
        <v/>
      </c>
      <c r="AV156" s="26" t="str">
        <f t="shared" si="234"/>
        <v/>
      </c>
      <c r="AW156" s="26" t="str">
        <f t="shared" si="234"/>
        <v/>
      </c>
      <c r="AX156" s="26" t="str">
        <f t="shared" si="234"/>
        <v/>
      </c>
      <c r="AY156" s="26" t="str">
        <f t="shared" si="234"/>
        <v/>
      </c>
      <c r="AZ156" s="26" t="str">
        <f t="shared" si="234"/>
        <v/>
      </c>
      <c r="BA156" s="26" t="str">
        <f t="shared" si="234"/>
        <v/>
      </c>
      <c r="BB156" s="26" t="str">
        <f t="shared" si="234"/>
        <v/>
      </c>
      <c r="BC156" s="26" t="str">
        <f t="shared" si="234"/>
        <v/>
      </c>
      <c r="BD156" s="26" t="str">
        <f t="shared" si="234"/>
        <v/>
      </c>
      <c r="BE156" s="26" t="str">
        <f t="shared" si="234"/>
        <v/>
      </c>
      <c r="BF156" s="26" t="str">
        <f t="shared" si="234"/>
        <v/>
      </c>
      <c r="BG156" s="26" t="str">
        <f t="shared" si="234"/>
        <v/>
      </c>
      <c r="BH156" s="26" t="str">
        <f t="shared" si="234"/>
        <v/>
      </c>
      <c r="BI156" s="26" t="str">
        <f t="shared" si="234"/>
        <v/>
      </c>
      <c r="BJ156" s="26" t="str">
        <f t="shared" si="234"/>
        <v/>
      </c>
      <c r="BK156" s="26" t="str">
        <f t="shared" si="234"/>
        <v/>
      </c>
      <c r="BL156" s="26" t="str">
        <f t="shared" si="234"/>
        <v/>
      </c>
      <c r="BM156" s="26" t="str">
        <f t="shared" si="234"/>
        <v/>
      </c>
      <c r="BN156" s="26" t="str">
        <f t="shared" si="234"/>
        <v/>
      </c>
      <c r="BO156" s="26" t="str">
        <f t="shared" si="234"/>
        <v/>
      </c>
      <c r="BP156" s="26" t="str">
        <f t="shared" si="234"/>
        <v/>
      </c>
      <c r="BQ156" s="26" t="str">
        <f t="shared" si="234"/>
        <v/>
      </c>
      <c r="BR156" s="26" t="str">
        <f t="shared" si="234"/>
        <v/>
      </c>
      <c r="BS156" s="26" t="str">
        <f t="shared" si="235" ref="BS156:ED156">IF(AND(BS157="",BS158=""),"",SUM(BS157)-SUM(BS158))</f>
        <v/>
      </c>
      <c r="BT156" s="26" t="str">
        <f t="shared" si="235"/>
        <v/>
      </c>
      <c r="BU156" s="26" t="str">
        <f t="shared" si="235"/>
        <v/>
      </c>
      <c r="BV156" s="26" t="str">
        <f t="shared" si="235"/>
        <v/>
      </c>
      <c r="BW156" s="26" t="str">
        <f t="shared" si="235"/>
        <v/>
      </c>
      <c r="BX156" s="26" t="str">
        <f t="shared" si="235"/>
        <v/>
      </c>
      <c r="BY156" s="26" t="str">
        <f t="shared" si="235"/>
        <v/>
      </c>
      <c r="BZ156" s="26" t="str">
        <f t="shared" si="235"/>
        <v/>
      </c>
      <c r="CA156" s="26" t="str">
        <f t="shared" si="235"/>
        <v/>
      </c>
      <c r="CB156" s="26" t="str">
        <f t="shared" si="235"/>
        <v/>
      </c>
      <c r="CC156" s="26" t="str">
        <f t="shared" si="235"/>
        <v/>
      </c>
      <c r="CD156" s="26" t="str">
        <f t="shared" si="235"/>
        <v/>
      </c>
      <c r="CE156" s="26" t="str">
        <f t="shared" si="235"/>
        <v/>
      </c>
      <c r="CF156" s="26" t="str">
        <f t="shared" si="235"/>
        <v/>
      </c>
      <c r="CG156" s="26" t="str">
        <f t="shared" si="235"/>
        <v/>
      </c>
      <c r="CH156" s="26" t="str">
        <f t="shared" si="235"/>
        <v/>
      </c>
      <c r="CI156" s="26" t="str">
        <f t="shared" si="235"/>
        <v/>
      </c>
      <c r="CJ156" s="26" t="str">
        <f t="shared" si="235"/>
        <v/>
      </c>
      <c r="CK156" s="26" t="str">
        <f t="shared" si="235"/>
        <v/>
      </c>
      <c r="CL156" s="26" t="str">
        <f t="shared" si="235"/>
        <v/>
      </c>
      <c r="CM156" s="26" t="str">
        <f t="shared" si="235"/>
        <v/>
      </c>
      <c r="CN156" s="26" t="str">
        <f t="shared" si="235"/>
        <v/>
      </c>
      <c r="CO156" s="26" t="str">
        <f t="shared" si="235"/>
        <v/>
      </c>
      <c r="CP156" s="26" t="str">
        <f t="shared" si="235"/>
        <v/>
      </c>
      <c r="CQ156" s="26" t="str">
        <f t="shared" si="235"/>
        <v/>
      </c>
      <c r="CR156" s="26" t="str">
        <f t="shared" si="235"/>
        <v/>
      </c>
      <c r="CS156" s="26" t="str">
        <f t="shared" si="235"/>
        <v/>
      </c>
      <c r="CT156" s="26" t="str">
        <f t="shared" si="235"/>
        <v/>
      </c>
      <c r="CU156" s="26" t="str">
        <f t="shared" si="235"/>
        <v/>
      </c>
      <c r="CV156" s="26" t="str">
        <f t="shared" si="235"/>
        <v/>
      </c>
      <c r="CW156" s="26" t="str">
        <f t="shared" si="235"/>
        <v/>
      </c>
      <c r="CX156" s="26" t="str">
        <f t="shared" si="235"/>
        <v/>
      </c>
      <c r="CY156" s="26" t="str">
        <f t="shared" si="235"/>
        <v/>
      </c>
      <c r="CZ156" s="26" t="str">
        <f t="shared" si="235"/>
        <v/>
      </c>
      <c r="DA156" s="26" t="str">
        <f t="shared" si="235"/>
        <v/>
      </c>
      <c r="DB156" s="26" t="str">
        <f t="shared" si="235"/>
        <v/>
      </c>
      <c r="DC156" s="26" t="str">
        <f t="shared" si="235"/>
        <v/>
      </c>
      <c r="DD156" s="26" t="str">
        <f t="shared" si="235"/>
        <v/>
      </c>
      <c r="DE156" s="26" t="str">
        <f t="shared" si="235"/>
        <v/>
      </c>
      <c r="DF156" s="26" t="str">
        <f t="shared" si="235"/>
        <v/>
      </c>
      <c r="DG156" s="26" t="str">
        <f t="shared" si="235"/>
        <v/>
      </c>
      <c r="DH156" s="26" t="str">
        <f t="shared" si="235"/>
        <v/>
      </c>
      <c r="DI156" s="26" t="str">
        <f t="shared" si="235"/>
        <v/>
      </c>
      <c r="DJ156" s="26" t="str">
        <f t="shared" si="235"/>
        <v/>
      </c>
      <c r="DK156" s="26" t="str">
        <f t="shared" si="235"/>
        <v/>
      </c>
      <c r="DL156" s="26" t="str">
        <f t="shared" si="235"/>
        <v/>
      </c>
      <c r="DM156" s="26" t="str">
        <f t="shared" si="235"/>
        <v/>
      </c>
      <c r="DN156" s="26" t="str">
        <f t="shared" si="235"/>
        <v/>
      </c>
      <c r="DO156" s="26" t="str">
        <f t="shared" si="235"/>
        <v/>
      </c>
      <c r="DP156" s="26" t="str">
        <f t="shared" si="235"/>
        <v/>
      </c>
      <c r="DQ156" s="26" t="str">
        <f t="shared" si="235"/>
        <v/>
      </c>
      <c r="DR156" s="26" t="str">
        <f t="shared" si="235"/>
        <v/>
      </c>
      <c r="DS156" s="26" t="str">
        <f t="shared" si="235"/>
        <v/>
      </c>
      <c r="DT156" s="26" t="str">
        <f t="shared" si="235"/>
        <v/>
      </c>
      <c r="DU156" s="26" t="str">
        <f t="shared" si="235"/>
        <v/>
      </c>
      <c r="DV156" s="26" t="str">
        <f t="shared" si="235"/>
        <v/>
      </c>
      <c r="DW156" s="26" t="str">
        <f t="shared" si="235"/>
        <v/>
      </c>
      <c r="DX156" s="26" t="str">
        <f t="shared" si="235"/>
        <v/>
      </c>
      <c r="DY156" s="26" t="str">
        <f t="shared" si="235"/>
        <v/>
      </c>
      <c r="DZ156" s="26" t="str">
        <f t="shared" si="235"/>
        <v/>
      </c>
      <c r="EA156" s="26" t="str">
        <f t="shared" si="235"/>
        <v/>
      </c>
      <c r="EB156" s="26" t="str">
        <f t="shared" si="235"/>
        <v/>
      </c>
      <c r="EC156" s="26" t="str">
        <f t="shared" si="235"/>
        <v/>
      </c>
      <c r="ED156" s="26" t="str">
        <f t="shared" si="235"/>
        <v/>
      </c>
      <c r="EE156" s="26" t="str">
        <f t="shared" si="236" ref="EE156:FI156">IF(AND(EE157="",EE158=""),"",SUM(EE157)-SUM(EE158))</f>
        <v/>
      </c>
      <c r="EF156" s="26" t="str">
        <f t="shared" si="236"/>
        <v/>
      </c>
      <c r="EG156" s="26" t="str">
        <f t="shared" si="236"/>
        <v/>
      </c>
      <c r="EH156" s="26" t="str">
        <f t="shared" si="236"/>
        <v/>
      </c>
      <c r="EI156" s="26" t="str">
        <f t="shared" si="236"/>
        <v/>
      </c>
      <c r="EJ156" s="26" t="str">
        <f t="shared" si="236"/>
        <v/>
      </c>
      <c r="EK156" s="26" t="str">
        <f t="shared" si="236"/>
        <v/>
      </c>
      <c r="EL156" s="26" t="str">
        <f t="shared" si="236"/>
        <v/>
      </c>
      <c r="EM156" s="26" t="str">
        <f t="shared" si="236"/>
        <v/>
      </c>
      <c r="EN156" s="26" t="str">
        <f t="shared" si="236"/>
        <v/>
      </c>
      <c r="EO156" s="26" t="str">
        <f t="shared" si="236"/>
        <v/>
      </c>
      <c r="EP156" s="26" t="str">
        <f t="shared" si="236"/>
        <v/>
      </c>
      <c r="EQ156" s="26" t="str">
        <f t="shared" si="236"/>
        <v/>
      </c>
      <c r="ER156" s="26" t="str">
        <f t="shared" si="236"/>
        <v/>
      </c>
      <c r="ES156" s="26" t="str">
        <f t="shared" si="236"/>
        <v/>
      </c>
      <c r="ET156" s="26" t="str">
        <f t="shared" si="236"/>
        <v/>
      </c>
      <c r="EU156" s="26" t="str">
        <f t="shared" si="236"/>
        <v/>
      </c>
      <c r="EV156" s="26" t="str">
        <f t="shared" si="236"/>
        <v/>
      </c>
      <c r="EW156" s="26" t="str">
        <f t="shared" si="236"/>
        <v/>
      </c>
      <c r="EX156" s="26" t="str">
        <f t="shared" si="236"/>
        <v/>
      </c>
      <c r="EY156" s="26" t="str">
        <f t="shared" si="236"/>
        <v/>
      </c>
      <c r="EZ156" s="26" t="str">
        <f t="shared" si="236"/>
        <v/>
      </c>
      <c r="FA156" s="26" t="str">
        <f t="shared" si="236"/>
        <v/>
      </c>
      <c r="FB156" s="26" t="str">
        <f t="shared" si="236"/>
        <v/>
      </c>
      <c r="FC156" s="26" t="str">
        <f t="shared" si="236"/>
        <v/>
      </c>
      <c r="FD156" s="26" t="str">
        <f t="shared" si="236"/>
        <v/>
      </c>
      <c r="FE156" s="26" t="str">
        <f t="shared" si="236"/>
        <v/>
      </c>
      <c r="FF156" s="26" t="str">
        <f t="shared" si="236"/>
        <v/>
      </c>
      <c r="FG156" s="26" t="str">
        <f t="shared" si="236"/>
        <v/>
      </c>
      <c r="FH156" s="26" t="str">
        <f t="shared" si="236"/>
        <v/>
      </c>
      <c r="FI156" s="26" t="str">
        <f t="shared" si="236"/>
        <v/>
      </c>
    </row>
    <row r="157" spans="1:165" s="8" customFormat="1" ht="15" customHeight="1">
      <c r="A157" s="8" t="str">
        <f t="shared" si="212"/>
        <v>BXSOCNA_BP6_XDC</v>
      </c>
      <c r="B157" s="15" t="s">
        <v>145</v>
      </c>
      <c r="C157" s="13" t="s">
        <v>374</v>
      </c>
      <c r="D157" s="13" t="s">
        <v>375</v>
      </c>
      <c r="E157" s="14" t="str">
        <f>"BXSOCNA_BP6_"&amp;C3</f>
        <v>BXSOCNA_BP6_XDC</v>
      </c>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165" s="8" customFormat="1" ht="15" customHeight="1">
      <c r="A158" s="8" t="str">
        <f t="shared" si="212"/>
        <v>BMSOCNA_BP6_XDC</v>
      </c>
      <c r="B158" s="15" t="s">
        <v>148</v>
      </c>
      <c r="C158" s="13" t="s">
        <v>376</v>
      </c>
      <c r="D158" s="13" t="s">
        <v>377</v>
      </c>
      <c r="E158" s="14" t="str">
        <f>"BMSOCNA_BP6_"&amp;C3</f>
        <v>BMSOCNA_BP6_XDC</v>
      </c>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165" s="8" customFormat="1" ht="15" customHeight="1">
      <c r="A159" s="8" t="str">
        <f t="shared" si="212"/>
        <v>BSOCNAR_BP6_XDC</v>
      </c>
      <c r="B159" s="15" t="s">
        <v>378</v>
      </c>
      <c r="C159" s="13" t="s">
        <v>379</v>
      </c>
      <c r="D159" s="13" t="s">
        <v>380</v>
      </c>
      <c r="E159" s="14" t="str">
        <f>"BSOCNAR_BP6_"&amp;C3</f>
        <v>BSOCNAR_BP6_XDC</v>
      </c>
      <c r="F159" s="26">
        <v>-2.9437753527999999</v>
      </c>
      <c r="G159" s="26">
        <v>-2.4286146660600001</v>
      </c>
      <c r="H159" s="26">
        <v>-2.4286146660600001</v>
      </c>
      <c r="I159" s="26">
        <v>-2.4286146660600001</v>
      </c>
      <c r="J159" s="26">
        <v>-10.22961935098</v>
      </c>
      <c r="K159" s="26">
        <v>-3.4499580911914598</v>
      </c>
      <c r="L159" s="26">
        <v>-3.4499580911914598</v>
      </c>
      <c r="M159" s="26">
        <v>-3.4499580911914598</v>
      </c>
      <c r="N159" s="26">
        <v>-3.4499580911914598</v>
      </c>
      <c r="O159" s="26">
        <v>-13.7998323647659</v>
      </c>
      <c r="P159" s="26">
        <v>-2.9754792007354101</v>
      </c>
      <c r="Q159" s="26">
        <v>-2.9754792007354101</v>
      </c>
      <c r="R159" s="26">
        <v>-2.9754792007354101</v>
      </c>
      <c r="S159" s="26">
        <v>-2.9754792007354101</v>
      </c>
      <c r="T159" s="26">
        <v>-11.901916802941701</v>
      </c>
      <c r="U159" s="26">
        <v>-4.5060461128062199</v>
      </c>
      <c r="V159" s="26">
        <v>-4.5060461128062199</v>
      </c>
      <c r="W159" s="26">
        <v>-4.5060461128062199</v>
      </c>
      <c r="X159" s="26">
        <v>-4.5060461128062199</v>
      </c>
      <c r="Y159" s="26">
        <v>-18.024184451224901</v>
      </c>
      <c r="Z159" s="26">
        <v>-2.919514092</v>
      </c>
      <c r="AA159" s="26">
        <v>-2.919514092</v>
      </c>
      <c r="AB159" s="26">
        <v>-2.919514092</v>
      </c>
      <c r="AC159" s="26">
        <v>-2.919514092</v>
      </c>
      <c r="AD159" s="26">
        <v>-11.678056368</v>
      </c>
      <c r="AE159" s="26">
        <v>-2.3788200821615999</v>
      </c>
      <c r="AF159" s="26">
        <v>-2.3788200821615999</v>
      </c>
      <c r="AG159" s="26">
        <v>-2.3788200821615999</v>
      </c>
      <c r="AH159" s="26">
        <v>-2.3788200821615999</v>
      </c>
      <c r="AI159" s="26">
        <v>-9.5152803286463996</v>
      </c>
      <c r="AJ159" s="26">
        <v>-2.3781982303200002</v>
      </c>
      <c r="AK159" s="26">
        <v>-2.3781982303200002</v>
      </c>
      <c r="AL159" s="26">
        <v>-2.3781982303200002</v>
      </c>
      <c r="AM159" s="26">
        <v>-2.3781982303200002</v>
      </c>
      <c r="AN159" s="26">
        <v>-9.5127929212800009</v>
      </c>
      <c r="AO159" s="26" t="str">
        <f>IF(AND(AO160="",AO161=""),"",SUM(AO160)-SUM(AO161))</f>
        <v/>
      </c>
      <c r="AP159" s="26" t="str">
        <f>IF(AND(AP160="",AP161=""),"",SUM(AP160)-SUM(AP161))</f>
        <v/>
      </c>
      <c r="AQ159" s="26" t="str">
        <f>IF(AND(AQ160="",AQ161=""),"",SUM(AQ160)-SUM(AQ161))</f>
        <v/>
      </c>
      <c r="AR159" s="26" t="str">
        <f>IF(AND(AR160="",AR161=""),"",SUM(AR160)-SUM(AR161))</f>
        <v/>
      </c>
      <c r="AS159" s="26" t="str">
        <f>IF(AND(AS160="",AS161=""),"",SUM(AS160)-SUM(AS161))</f>
        <v/>
      </c>
      <c r="AT159" s="26" t="str">
        <f>IF(AND(AT160="",AT161=""),"",SUM(AT160)-SUM(AT161))</f>
        <v/>
      </c>
      <c r="AU159" s="26" t="str">
        <f>IF(AND(AU160="",AU161=""),"",SUM(AU160)-SUM(AU161))</f>
        <v/>
      </c>
      <c r="AV159" s="26" t="str">
        <f>IF(AND(AV160="",AV161=""),"",SUM(AV160)-SUM(AV161))</f>
        <v/>
      </c>
      <c r="AW159" s="26" t="str">
        <f>IF(AND(AW160="",AW161=""),"",SUM(AW160)-SUM(AW161))</f>
        <v/>
      </c>
      <c r="AX159" s="26" t="str">
        <f>IF(AND(AX160="",AX161=""),"",SUM(AX160)-SUM(AX161))</f>
        <v/>
      </c>
      <c r="AY159" s="26" t="str">
        <f>IF(AND(AY160="",AY161=""),"",SUM(AY160)-SUM(AY161))</f>
        <v/>
      </c>
      <c r="AZ159" s="26" t="str">
        <f>IF(AND(AZ160="",AZ161=""),"",SUM(AZ160)-SUM(AZ161))</f>
        <v/>
      </c>
      <c r="BA159" s="26" t="str">
        <f>IF(AND(BA160="",BA161=""),"",SUM(BA160)-SUM(BA161))</f>
        <v/>
      </c>
      <c r="BB159" s="26" t="str">
        <f>IF(AND(BB160="",BB161=""),"",SUM(BB160)-SUM(BB161))</f>
        <v/>
      </c>
      <c r="BC159" s="26" t="str">
        <f>IF(AND(BC160="",BC161=""),"",SUM(BC160)-SUM(BC161))</f>
        <v/>
      </c>
      <c r="BD159" s="26" t="str">
        <f>IF(AND(BD160="",BD161=""),"",SUM(BD160)-SUM(BD161))</f>
        <v/>
      </c>
      <c r="BE159" s="26" t="str">
        <f>IF(AND(BE160="",BE161=""),"",SUM(BE160)-SUM(BE161))</f>
        <v/>
      </c>
      <c r="BF159" s="26" t="str">
        <f>IF(AND(BF160="",BF161=""),"",SUM(BF160)-SUM(BF161))</f>
        <v/>
      </c>
      <c r="BG159" s="26" t="str">
        <f>IF(AND(BG160="",BG161=""),"",SUM(BG160)-SUM(BG161))</f>
        <v/>
      </c>
      <c r="BH159" s="26" t="str">
        <f>IF(AND(BH160="",BH161=""),"",SUM(BH160)-SUM(BH161))</f>
        <v/>
      </c>
      <c r="BI159" s="26" t="str">
        <f>IF(AND(BI160="",BI161=""),"",SUM(BI160)-SUM(BI161))</f>
        <v/>
      </c>
      <c r="BJ159" s="26" t="str">
        <f>IF(AND(BJ160="",BJ161=""),"",SUM(BJ160)-SUM(BJ161))</f>
        <v/>
      </c>
      <c r="BK159" s="26" t="str">
        <f>IF(AND(BK160="",BK161=""),"",SUM(BK160)-SUM(BK161))</f>
        <v/>
      </c>
      <c r="BL159" s="26" t="str">
        <f>IF(AND(BL160="",BL161=""),"",SUM(BL160)-SUM(BL161))</f>
        <v/>
      </c>
      <c r="BM159" s="26" t="str">
        <f>IF(AND(BM160="",BM161=""),"",SUM(BM160)-SUM(BM161))</f>
        <v/>
      </c>
      <c r="BN159" s="26" t="str">
        <f>IF(AND(BN160="",BN161=""),"",SUM(BN160)-SUM(BN161))</f>
        <v/>
      </c>
      <c r="BO159" s="26" t="str">
        <f>IF(AND(BO160="",BO161=""),"",SUM(BO160)-SUM(BO161))</f>
        <v/>
      </c>
      <c r="BP159" s="26" t="str">
        <f>IF(AND(BP160="",BP161=""),"",SUM(BP160)-SUM(BP161))</f>
        <v/>
      </c>
      <c r="BQ159" s="26" t="str">
        <f>IF(AND(BQ160="",BQ161=""),"",SUM(BQ160)-SUM(BQ161))</f>
        <v/>
      </c>
      <c r="BR159" s="26" t="str">
        <f>IF(AND(BR160="",BR161=""),"",SUM(BR160)-SUM(BR161))</f>
        <v/>
      </c>
      <c r="BS159" s="26" t="str">
        <f t="shared" si="237" ref="BS159:ED159">IF(AND(BS160="",BS161=""),"",SUM(BS160)-SUM(BS161))</f>
        <v/>
      </c>
      <c r="BT159" s="26" t="str">
        <f t="shared" si="237"/>
        <v/>
      </c>
      <c r="BU159" s="26" t="str">
        <f t="shared" si="237"/>
        <v/>
      </c>
      <c r="BV159" s="26" t="str">
        <f t="shared" si="237"/>
        <v/>
      </c>
      <c r="BW159" s="26" t="str">
        <f t="shared" si="237"/>
        <v/>
      </c>
      <c r="BX159" s="26" t="str">
        <f t="shared" si="237"/>
        <v/>
      </c>
      <c r="BY159" s="26" t="str">
        <f t="shared" si="237"/>
        <v/>
      </c>
      <c r="BZ159" s="26" t="str">
        <f t="shared" si="237"/>
        <v/>
      </c>
      <c r="CA159" s="26" t="str">
        <f t="shared" si="237"/>
        <v/>
      </c>
      <c r="CB159" s="26" t="str">
        <f t="shared" si="237"/>
        <v/>
      </c>
      <c r="CC159" s="26" t="str">
        <f t="shared" si="237"/>
        <v/>
      </c>
      <c r="CD159" s="26" t="str">
        <f t="shared" si="237"/>
        <v/>
      </c>
      <c r="CE159" s="26" t="str">
        <f t="shared" si="237"/>
        <v/>
      </c>
      <c r="CF159" s="26" t="str">
        <f t="shared" si="237"/>
        <v/>
      </c>
      <c r="CG159" s="26" t="str">
        <f t="shared" si="237"/>
        <v/>
      </c>
      <c r="CH159" s="26" t="str">
        <f t="shared" si="237"/>
        <v/>
      </c>
      <c r="CI159" s="26" t="str">
        <f t="shared" si="237"/>
        <v/>
      </c>
      <c r="CJ159" s="26" t="str">
        <f t="shared" si="237"/>
        <v/>
      </c>
      <c r="CK159" s="26" t="str">
        <f t="shared" si="237"/>
        <v/>
      </c>
      <c r="CL159" s="26" t="str">
        <f t="shared" si="237"/>
        <v/>
      </c>
      <c r="CM159" s="26" t="str">
        <f t="shared" si="237"/>
        <v/>
      </c>
      <c r="CN159" s="26" t="str">
        <f t="shared" si="237"/>
        <v/>
      </c>
      <c r="CO159" s="26" t="str">
        <f t="shared" si="237"/>
        <v/>
      </c>
      <c r="CP159" s="26" t="str">
        <f t="shared" si="237"/>
        <v/>
      </c>
      <c r="CQ159" s="26" t="str">
        <f t="shared" si="237"/>
        <v/>
      </c>
      <c r="CR159" s="26" t="str">
        <f t="shared" si="237"/>
        <v/>
      </c>
      <c r="CS159" s="26" t="str">
        <f t="shared" si="237"/>
        <v/>
      </c>
      <c r="CT159" s="26" t="str">
        <f t="shared" si="237"/>
        <v/>
      </c>
      <c r="CU159" s="26" t="str">
        <f t="shared" si="237"/>
        <v/>
      </c>
      <c r="CV159" s="26" t="str">
        <f t="shared" si="237"/>
        <v/>
      </c>
      <c r="CW159" s="26" t="str">
        <f t="shared" si="237"/>
        <v/>
      </c>
      <c r="CX159" s="26" t="str">
        <f t="shared" si="237"/>
        <v/>
      </c>
      <c r="CY159" s="26" t="str">
        <f t="shared" si="237"/>
        <v/>
      </c>
      <c r="CZ159" s="26" t="str">
        <f t="shared" si="237"/>
        <v/>
      </c>
      <c r="DA159" s="26" t="str">
        <f t="shared" si="237"/>
        <v/>
      </c>
      <c r="DB159" s="26" t="str">
        <f t="shared" si="237"/>
        <v/>
      </c>
      <c r="DC159" s="26" t="str">
        <f t="shared" si="237"/>
        <v/>
      </c>
      <c r="DD159" s="26" t="str">
        <f t="shared" si="237"/>
        <v/>
      </c>
      <c r="DE159" s="26" t="str">
        <f t="shared" si="237"/>
        <v/>
      </c>
      <c r="DF159" s="26" t="str">
        <f t="shared" si="237"/>
        <v/>
      </c>
      <c r="DG159" s="26" t="str">
        <f t="shared" si="237"/>
        <v/>
      </c>
      <c r="DH159" s="26" t="str">
        <f t="shared" si="237"/>
        <v/>
      </c>
      <c r="DI159" s="26" t="str">
        <f t="shared" si="237"/>
        <v/>
      </c>
      <c r="DJ159" s="26" t="str">
        <f t="shared" si="237"/>
        <v/>
      </c>
      <c r="DK159" s="26" t="str">
        <f t="shared" si="237"/>
        <v/>
      </c>
      <c r="DL159" s="26" t="str">
        <f t="shared" si="237"/>
        <v/>
      </c>
      <c r="DM159" s="26" t="str">
        <f t="shared" si="237"/>
        <v/>
      </c>
      <c r="DN159" s="26" t="str">
        <f t="shared" si="237"/>
        <v/>
      </c>
      <c r="DO159" s="26" t="str">
        <f t="shared" si="237"/>
        <v/>
      </c>
      <c r="DP159" s="26" t="str">
        <f t="shared" si="237"/>
        <v/>
      </c>
      <c r="DQ159" s="26" t="str">
        <f t="shared" si="237"/>
        <v/>
      </c>
      <c r="DR159" s="26" t="str">
        <f t="shared" si="237"/>
        <v/>
      </c>
      <c r="DS159" s="26" t="str">
        <f t="shared" si="237"/>
        <v/>
      </c>
      <c r="DT159" s="26" t="str">
        <f t="shared" si="237"/>
        <v/>
      </c>
      <c r="DU159" s="26" t="str">
        <f t="shared" si="237"/>
        <v/>
      </c>
      <c r="DV159" s="26" t="str">
        <f t="shared" si="237"/>
        <v/>
      </c>
      <c r="DW159" s="26" t="str">
        <f t="shared" si="237"/>
        <v/>
      </c>
      <c r="DX159" s="26" t="str">
        <f t="shared" si="237"/>
        <v/>
      </c>
      <c r="DY159" s="26" t="str">
        <f t="shared" si="237"/>
        <v/>
      </c>
      <c r="DZ159" s="26" t="str">
        <f t="shared" si="237"/>
        <v/>
      </c>
      <c r="EA159" s="26" t="str">
        <f t="shared" si="237"/>
        <v/>
      </c>
      <c r="EB159" s="26" t="str">
        <f t="shared" si="237"/>
        <v/>
      </c>
      <c r="EC159" s="26" t="str">
        <f t="shared" si="237"/>
        <v/>
      </c>
      <c r="ED159" s="26" t="str">
        <f t="shared" si="237"/>
        <v/>
      </c>
      <c r="EE159" s="26" t="str">
        <f t="shared" si="238" ref="EE159:FI159">IF(AND(EE160="",EE161=""),"",SUM(EE160)-SUM(EE161))</f>
        <v/>
      </c>
      <c r="EF159" s="26" t="str">
        <f t="shared" si="238"/>
        <v/>
      </c>
      <c r="EG159" s="26" t="str">
        <f t="shared" si="238"/>
        <v/>
      </c>
      <c r="EH159" s="26" t="str">
        <f t="shared" si="238"/>
        <v/>
      </c>
      <c r="EI159" s="26" t="str">
        <f t="shared" si="238"/>
        <v/>
      </c>
      <c r="EJ159" s="26" t="str">
        <f t="shared" si="238"/>
        <v/>
      </c>
      <c r="EK159" s="26" t="str">
        <f t="shared" si="238"/>
        <v/>
      </c>
      <c r="EL159" s="26" t="str">
        <f t="shared" si="238"/>
        <v/>
      </c>
      <c r="EM159" s="26" t="str">
        <f t="shared" si="238"/>
        <v/>
      </c>
      <c r="EN159" s="26" t="str">
        <f t="shared" si="238"/>
        <v/>
      </c>
      <c r="EO159" s="26" t="str">
        <f t="shared" si="238"/>
        <v/>
      </c>
      <c r="EP159" s="26" t="str">
        <f t="shared" si="238"/>
        <v/>
      </c>
      <c r="EQ159" s="26" t="str">
        <f t="shared" si="238"/>
        <v/>
      </c>
      <c r="ER159" s="26" t="str">
        <f t="shared" si="238"/>
        <v/>
      </c>
      <c r="ES159" s="26" t="str">
        <f t="shared" si="238"/>
        <v/>
      </c>
      <c r="ET159" s="26" t="str">
        <f t="shared" si="238"/>
        <v/>
      </c>
      <c r="EU159" s="26" t="str">
        <f t="shared" si="238"/>
        <v/>
      </c>
      <c r="EV159" s="26" t="str">
        <f t="shared" si="238"/>
        <v/>
      </c>
      <c r="EW159" s="26" t="str">
        <f t="shared" si="238"/>
        <v/>
      </c>
      <c r="EX159" s="26" t="str">
        <f t="shared" si="238"/>
        <v/>
      </c>
      <c r="EY159" s="26" t="str">
        <f t="shared" si="238"/>
        <v/>
      </c>
      <c r="EZ159" s="26" t="str">
        <f t="shared" si="238"/>
        <v/>
      </c>
      <c r="FA159" s="26" t="str">
        <f t="shared" si="238"/>
        <v/>
      </c>
      <c r="FB159" s="26" t="str">
        <f t="shared" si="238"/>
        <v/>
      </c>
      <c r="FC159" s="26" t="str">
        <f t="shared" si="238"/>
        <v/>
      </c>
      <c r="FD159" s="26" t="str">
        <f t="shared" si="238"/>
        <v/>
      </c>
      <c r="FE159" s="26" t="str">
        <f t="shared" si="238"/>
        <v/>
      </c>
      <c r="FF159" s="26" t="str">
        <f t="shared" si="238"/>
        <v/>
      </c>
      <c r="FG159" s="26" t="str">
        <f t="shared" si="238"/>
        <v/>
      </c>
      <c r="FH159" s="26" t="str">
        <f t="shared" si="238"/>
        <v/>
      </c>
      <c r="FI159" s="26" t="str">
        <f t="shared" si="238"/>
        <v/>
      </c>
    </row>
    <row r="160" spans="1:165" s="8" customFormat="1" ht="15" customHeight="1">
      <c r="A160" s="8" t="str">
        <f t="shared" si="212"/>
        <v>BXSOCNAR_BP6_XDC</v>
      </c>
      <c r="B160" s="15" t="s">
        <v>145</v>
      </c>
      <c r="C160" s="13" t="s">
        <v>381</v>
      </c>
      <c r="D160" s="13" t="s">
        <v>382</v>
      </c>
      <c r="E160" s="14" t="str">
        <f>"BXSOCNAR_BP6_"&amp;C3</f>
        <v>BXSOCNAR_BP6_XDC</v>
      </c>
      <c r="F160" s="1">
        <v>0.73594383819999998</v>
      </c>
      <c r="G160" s="1">
        <v>0.60715366651500002</v>
      </c>
      <c r="H160" s="1">
        <v>0.60715366651500002</v>
      </c>
      <c r="I160" s="1">
        <v>0.60715366651500002</v>
      </c>
      <c r="J160" s="1">
        <v>2.557404837745</v>
      </c>
      <c r="K160" s="1">
        <v>0.86248952279786395</v>
      </c>
      <c r="L160" s="1">
        <v>0.86248952279786395</v>
      </c>
      <c r="M160" s="1">
        <v>0.86248952279786395</v>
      </c>
      <c r="N160" s="1">
        <v>0.86248952279786395</v>
      </c>
      <c r="O160" s="1">
        <v>3.44995809119145</v>
      </c>
      <c r="P160" s="1">
        <v>0.74386980018385296</v>
      </c>
      <c r="Q160" s="1">
        <v>0.74386980018385296</v>
      </c>
      <c r="R160" s="1">
        <v>0.74386980018385296</v>
      </c>
      <c r="S160" s="1">
        <v>0.74386980018385296</v>
      </c>
      <c r="T160" s="1">
        <v>2.9754792007354101</v>
      </c>
      <c r="U160" s="1">
        <v>1.1265115282015501</v>
      </c>
      <c r="V160" s="1">
        <v>1.1265115282015501</v>
      </c>
      <c r="W160" s="1">
        <v>1.1265115282015501</v>
      </c>
      <c r="X160" s="1">
        <v>1.1265115282015501</v>
      </c>
      <c r="Y160" s="1">
        <v>4.5060461128062101</v>
      </c>
      <c r="Z160" s="1">
        <v>0.729878523</v>
      </c>
      <c r="AA160" s="1">
        <v>0.729878523</v>
      </c>
      <c r="AB160" s="1">
        <v>0.729878523</v>
      </c>
      <c r="AC160" s="1">
        <v>0.729878523</v>
      </c>
      <c r="AD160" s="1">
        <v>2.919514092</v>
      </c>
      <c r="AE160" s="1">
        <v>0.59470502054039998</v>
      </c>
      <c r="AF160" s="1">
        <v>0.59470502054039998</v>
      </c>
      <c r="AG160" s="1">
        <v>0.59470502054039998</v>
      </c>
      <c r="AH160" s="1">
        <v>0.59470502054039998</v>
      </c>
      <c r="AI160" s="1">
        <v>2.3788200821615999</v>
      </c>
      <c r="AJ160" s="1">
        <v>0.59454955758000005</v>
      </c>
      <c r="AK160" s="1">
        <v>0.59454955758000005</v>
      </c>
      <c r="AL160" s="1">
        <v>0.59454955758000005</v>
      </c>
      <c r="AM160" s="1">
        <v>0.59454955758000005</v>
      </c>
      <c r="AN160" s="1">
        <v>2.3781982303200002</v>
      </c>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165" s="8" customFormat="1" ht="15" customHeight="1">
      <c r="A161" s="8" t="str">
        <f t="shared" si="212"/>
        <v>BMSOCNAR_BP6_XDC</v>
      </c>
      <c r="B161" s="15" t="s">
        <v>148</v>
      </c>
      <c r="C161" s="13" t="s">
        <v>383</v>
      </c>
      <c r="D161" s="13" t="s">
        <v>384</v>
      </c>
      <c r="E161" s="14" t="str">
        <f>"BMSOCNAR_BP6_"&amp;C3</f>
        <v>BMSOCNAR_BP6_XDC</v>
      </c>
      <c r="F161" s="1">
        <v>3.6797191910000002</v>
      </c>
      <c r="G161" s="1">
        <v>3.035768332575</v>
      </c>
      <c r="H161" s="1">
        <v>3.035768332575</v>
      </c>
      <c r="I161" s="1">
        <v>3.035768332575</v>
      </c>
      <c r="J161" s="1">
        <v>12.787024188725001</v>
      </c>
      <c r="K161" s="1">
        <v>4.3124476139893204</v>
      </c>
      <c r="L161" s="1">
        <v>4.3124476139893204</v>
      </c>
      <c r="M161" s="1">
        <v>4.3124476139893204</v>
      </c>
      <c r="N161" s="1">
        <v>4.3124476139893204</v>
      </c>
      <c r="O161" s="1">
        <v>17.249790455957299</v>
      </c>
      <c r="P161" s="1">
        <v>3.71934900091926</v>
      </c>
      <c r="Q161" s="1">
        <v>3.71934900091926</v>
      </c>
      <c r="R161" s="1">
        <v>3.71934900091926</v>
      </c>
      <c r="S161" s="1">
        <v>3.71934900091926</v>
      </c>
      <c r="T161" s="1">
        <v>14.8773960036771</v>
      </c>
      <c r="U161" s="1">
        <v>5.6325576410077698</v>
      </c>
      <c r="V161" s="1">
        <v>5.6325576410077698</v>
      </c>
      <c r="W161" s="1">
        <v>5.6325576410077698</v>
      </c>
      <c r="X161" s="1">
        <v>5.6325576410077698</v>
      </c>
      <c r="Y161" s="1">
        <v>22.5302305640311</v>
      </c>
      <c r="Z161" s="1">
        <v>3.649392615</v>
      </c>
      <c r="AA161" s="1">
        <v>3.649392615</v>
      </c>
      <c r="AB161" s="1">
        <v>3.649392615</v>
      </c>
      <c r="AC161" s="1">
        <v>3.649392615</v>
      </c>
      <c r="AD161" s="1">
        <v>14.59757046</v>
      </c>
      <c r="AE161" s="1">
        <v>2.9735251027020002</v>
      </c>
      <c r="AF161" s="1">
        <v>2.9735251027020002</v>
      </c>
      <c r="AG161" s="1">
        <v>2.9735251027020002</v>
      </c>
      <c r="AH161" s="1">
        <v>2.9735251027020002</v>
      </c>
      <c r="AI161" s="1">
        <v>11.894100410808001</v>
      </c>
      <c r="AJ161" s="1">
        <v>2.9727477878999999</v>
      </c>
      <c r="AK161" s="1">
        <v>2.9727477878999999</v>
      </c>
      <c r="AL161" s="1">
        <v>2.9727477878999999</v>
      </c>
      <c r="AM161" s="1">
        <v>2.9727477878999999</v>
      </c>
      <c r="AN161" s="1">
        <v>11.8909911516</v>
      </c>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165" s="8" customFormat="1" ht="15" customHeight="1">
      <c r="A162" s="8" t="str">
        <f t="shared" si="212"/>
        <v>BSOIN_BP6_XDC</v>
      </c>
      <c r="B162" s="12" t="s">
        <v>385</v>
      </c>
      <c r="C162" s="13" t="s">
        <v>386</v>
      </c>
      <c r="D162" s="13" t="s">
        <v>387</v>
      </c>
      <c r="E162" s="14" t="str">
        <f>"BSOIN_BP6_"&amp;C3</f>
        <v>BSOIN_BP6_XDC</v>
      </c>
      <c r="F162" s="26">
        <v>-0.052542867179200002</v>
      </c>
      <c r="G162" s="26">
        <v>-0.0427594505404</v>
      </c>
      <c r="H162" s="26">
        <v>-0.0469051958752</v>
      </c>
      <c r="I162" s="26">
        <v>-0.064628080399599996</v>
      </c>
      <c r="J162" s="26">
        <v>-0.20683559399439999</v>
      </c>
      <c r="K162" s="26">
        <v>-0.036533389597599997</v>
      </c>
      <c r="L162" s="26">
        <v>-0.079896862012000094</v>
      </c>
      <c r="M162" s="26">
        <v>-0.088274094203199996</v>
      </c>
      <c r="N162" s="26">
        <v>-0.1566602351884</v>
      </c>
      <c r="O162" s="26">
        <v>-0.3613645810012</v>
      </c>
      <c r="P162" s="26">
        <v>-0.020523912016000002</v>
      </c>
      <c r="Q162" s="26">
        <v>-0.1170342734836</v>
      </c>
      <c r="R162" s="26">
        <v>-0.12964299253120001</v>
      </c>
      <c r="S162" s="26">
        <v>-0.2486923899772</v>
      </c>
      <c r="T162" s="26">
        <v>-0.51589356800799901</v>
      </c>
      <c r="U162" s="26">
        <v>-0.098033071237599995</v>
      </c>
      <c r="V162" s="26">
        <v>-0.078783601717600099</v>
      </c>
      <c r="W162" s="26">
        <v>-0.1240594139524</v>
      </c>
      <c r="X162" s="26">
        <v>-0.0670049155516</v>
      </c>
      <c r="Y162" s="26">
        <v>-0.36788100245920002</v>
      </c>
      <c r="Z162" s="26">
        <v>-0.056251499731646899</v>
      </c>
      <c r="AA162" s="26">
        <v>-0.061771307225020097</v>
      </c>
      <c r="AB162" s="26">
        <v>-0.068923123998963998</v>
      </c>
      <c r="AC162" s="26">
        <v>-0.112621282254808</v>
      </c>
      <c r="AD162" s="26">
        <v>-0.299567213210439</v>
      </c>
      <c r="AE162" s="26">
        <v>-0.068001499731646903</v>
      </c>
      <c r="AF162" s="26">
        <v>-0.073521307225020094</v>
      </c>
      <c r="AG162" s="26">
        <v>-0.080673123998963994</v>
      </c>
      <c r="AH162" s="26">
        <v>-0.12437128225480799</v>
      </c>
      <c r="AI162" s="26">
        <v>-0.34656721321043898</v>
      </c>
      <c r="AJ162" s="26">
        <v>-0.024847326657748001</v>
      </c>
      <c r="AK162" s="26">
        <v>-0.12779380182389199</v>
      </c>
      <c r="AL162" s="26">
        <v>-0.0872781912374921</v>
      </c>
      <c r="AM162" s="26">
        <v>-0.058359776861007302</v>
      </c>
      <c r="AN162" s="26">
        <v>-0.29827909658013901</v>
      </c>
      <c r="AO162" s="26" t="str">
        <f>IF(AND(AO163="",AO164=""),"",SUM(AO163)-SUM(AO164))</f>
        <v/>
      </c>
      <c r="AP162" s="26" t="str">
        <f>IF(AND(AP163="",AP164=""),"",SUM(AP163)-SUM(AP164))</f>
        <v/>
      </c>
      <c r="AQ162" s="26" t="str">
        <f>IF(AND(AQ163="",AQ164=""),"",SUM(AQ163)-SUM(AQ164))</f>
        <v/>
      </c>
      <c r="AR162" s="26" t="str">
        <f>IF(AND(AR163="",AR164=""),"",SUM(AR163)-SUM(AR164))</f>
        <v/>
      </c>
      <c r="AS162" s="26" t="str">
        <f>IF(AND(AS163="",AS164=""),"",SUM(AS163)-SUM(AS164))</f>
        <v/>
      </c>
      <c r="AT162" s="26" t="str">
        <f>IF(AND(AT163="",AT164=""),"",SUM(AT163)-SUM(AT164))</f>
        <v/>
      </c>
      <c r="AU162" s="26" t="str">
        <f>IF(AND(AU163="",AU164=""),"",SUM(AU163)-SUM(AU164))</f>
        <v/>
      </c>
      <c r="AV162" s="26" t="str">
        <f>IF(AND(AV163="",AV164=""),"",SUM(AV163)-SUM(AV164))</f>
        <v/>
      </c>
      <c r="AW162" s="26" t="str">
        <f>IF(AND(AW163="",AW164=""),"",SUM(AW163)-SUM(AW164))</f>
        <v/>
      </c>
      <c r="AX162" s="26" t="str">
        <f>IF(AND(AX163="",AX164=""),"",SUM(AX163)-SUM(AX164))</f>
        <v/>
      </c>
      <c r="AY162" s="26" t="str">
        <f>IF(AND(AY163="",AY164=""),"",SUM(AY163)-SUM(AY164))</f>
        <v/>
      </c>
      <c r="AZ162" s="26" t="str">
        <f>IF(AND(AZ163="",AZ164=""),"",SUM(AZ163)-SUM(AZ164))</f>
        <v/>
      </c>
      <c r="BA162" s="26" t="str">
        <f>IF(AND(BA163="",BA164=""),"",SUM(BA163)-SUM(BA164))</f>
        <v/>
      </c>
      <c r="BB162" s="26" t="str">
        <f>IF(AND(BB163="",BB164=""),"",SUM(BB163)-SUM(BB164))</f>
        <v/>
      </c>
      <c r="BC162" s="26" t="str">
        <f>IF(AND(BC163="",BC164=""),"",SUM(BC163)-SUM(BC164))</f>
        <v/>
      </c>
      <c r="BD162" s="26" t="str">
        <f>IF(AND(BD163="",BD164=""),"",SUM(BD163)-SUM(BD164))</f>
        <v/>
      </c>
      <c r="BE162" s="26" t="str">
        <f>IF(AND(BE163="",BE164=""),"",SUM(BE163)-SUM(BE164))</f>
        <v/>
      </c>
      <c r="BF162" s="26" t="str">
        <f>IF(AND(BF163="",BF164=""),"",SUM(BF163)-SUM(BF164))</f>
        <v/>
      </c>
      <c r="BG162" s="26" t="str">
        <f>IF(AND(BG163="",BG164=""),"",SUM(BG163)-SUM(BG164))</f>
        <v/>
      </c>
      <c r="BH162" s="26" t="str">
        <f>IF(AND(BH163="",BH164=""),"",SUM(BH163)-SUM(BH164))</f>
        <v/>
      </c>
      <c r="BI162" s="26" t="str">
        <f>IF(AND(BI163="",BI164=""),"",SUM(BI163)-SUM(BI164))</f>
        <v/>
      </c>
      <c r="BJ162" s="26" t="str">
        <f>IF(AND(BJ163="",BJ164=""),"",SUM(BJ163)-SUM(BJ164))</f>
        <v/>
      </c>
      <c r="BK162" s="26" t="str">
        <f>IF(AND(BK163="",BK164=""),"",SUM(BK163)-SUM(BK164))</f>
        <v/>
      </c>
      <c r="BL162" s="26" t="str">
        <f>IF(AND(BL163="",BL164=""),"",SUM(BL163)-SUM(BL164))</f>
        <v/>
      </c>
      <c r="BM162" s="26" t="str">
        <f>IF(AND(BM163="",BM164=""),"",SUM(BM163)-SUM(BM164))</f>
        <v/>
      </c>
      <c r="BN162" s="26" t="str">
        <f>IF(AND(BN163="",BN164=""),"",SUM(BN163)-SUM(BN164))</f>
        <v/>
      </c>
      <c r="BO162" s="26" t="str">
        <f>IF(AND(BO163="",BO164=""),"",SUM(BO163)-SUM(BO164))</f>
        <v/>
      </c>
      <c r="BP162" s="26" t="str">
        <f>IF(AND(BP163="",BP164=""),"",SUM(BP163)-SUM(BP164))</f>
        <v/>
      </c>
      <c r="BQ162" s="26" t="str">
        <f>IF(AND(BQ163="",BQ164=""),"",SUM(BQ163)-SUM(BQ164))</f>
        <v/>
      </c>
      <c r="BR162" s="26" t="str">
        <f>IF(AND(BR163="",BR164=""),"",SUM(BR163)-SUM(BR164))</f>
        <v/>
      </c>
      <c r="BS162" s="26" t="str">
        <f t="shared" si="239" ref="BS162:ED162">IF(AND(BS163="",BS164=""),"",SUM(BS163)-SUM(BS164))</f>
        <v/>
      </c>
      <c r="BT162" s="26" t="str">
        <f t="shared" si="239"/>
        <v/>
      </c>
      <c r="BU162" s="26" t="str">
        <f t="shared" si="239"/>
        <v/>
      </c>
      <c r="BV162" s="26" t="str">
        <f t="shared" si="239"/>
        <v/>
      </c>
      <c r="BW162" s="26" t="str">
        <f t="shared" si="239"/>
        <v/>
      </c>
      <c r="BX162" s="26" t="str">
        <f t="shared" si="239"/>
        <v/>
      </c>
      <c r="BY162" s="26" t="str">
        <f t="shared" si="239"/>
        <v/>
      </c>
      <c r="BZ162" s="26" t="str">
        <f t="shared" si="239"/>
        <v/>
      </c>
      <c r="CA162" s="26" t="str">
        <f t="shared" si="239"/>
        <v/>
      </c>
      <c r="CB162" s="26" t="str">
        <f t="shared" si="239"/>
        <v/>
      </c>
      <c r="CC162" s="26" t="str">
        <f t="shared" si="239"/>
        <v/>
      </c>
      <c r="CD162" s="26" t="str">
        <f t="shared" si="239"/>
        <v/>
      </c>
      <c r="CE162" s="26" t="str">
        <f t="shared" si="239"/>
        <v/>
      </c>
      <c r="CF162" s="26" t="str">
        <f t="shared" si="239"/>
        <v/>
      </c>
      <c r="CG162" s="26" t="str">
        <f t="shared" si="239"/>
        <v/>
      </c>
      <c r="CH162" s="26" t="str">
        <f t="shared" si="239"/>
        <v/>
      </c>
      <c r="CI162" s="26" t="str">
        <f t="shared" si="239"/>
        <v/>
      </c>
      <c r="CJ162" s="26" t="str">
        <f t="shared" si="239"/>
        <v/>
      </c>
      <c r="CK162" s="26" t="str">
        <f t="shared" si="239"/>
        <v/>
      </c>
      <c r="CL162" s="26" t="str">
        <f t="shared" si="239"/>
        <v/>
      </c>
      <c r="CM162" s="26" t="str">
        <f t="shared" si="239"/>
        <v/>
      </c>
      <c r="CN162" s="26" t="str">
        <f t="shared" si="239"/>
        <v/>
      </c>
      <c r="CO162" s="26" t="str">
        <f t="shared" si="239"/>
        <v/>
      </c>
      <c r="CP162" s="26" t="str">
        <f t="shared" si="239"/>
        <v/>
      </c>
      <c r="CQ162" s="26" t="str">
        <f t="shared" si="239"/>
        <v/>
      </c>
      <c r="CR162" s="26" t="str">
        <f t="shared" si="239"/>
        <v/>
      </c>
      <c r="CS162" s="26" t="str">
        <f t="shared" si="239"/>
        <v/>
      </c>
      <c r="CT162" s="26" t="str">
        <f t="shared" si="239"/>
        <v/>
      </c>
      <c r="CU162" s="26" t="str">
        <f t="shared" si="239"/>
        <v/>
      </c>
      <c r="CV162" s="26" t="str">
        <f t="shared" si="239"/>
        <v/>
      </c>
      <c r="CW162" s="26" t="str">
        <f t="shared" si="239"/>
        <v/>
      </c>
      <c r="CX162" s="26" t="str">
        <f t="shared" si="239"/>
        <v/>
      </c>
      <c r="CY162" s="26" t="str">
        <f t="shared" si="239"/>
        <v/>
      </c>
      <c r="CZ162" s="26" t="str">
        <f t="shared" si="239"/>
        <v/>
      </c>
      <c r="DA162" s="26" t="str">
        <f t="shared" si="239"/>
        <v/>
      </c>
      <c r="DB162" s="26" t="str">
        <f t="shared" si="239"/>
        <v/>
      </c>
      <c r="DC162" s="26" t="str">
        <f t="shared" si="239"/>
        <v/>
      </c>
      <c r="DD162" s="26" t="str">
        <f t="shared" si="239"/>
        <v/>
      </c>
      <c r="DE162" s="26" t="str">
        <f t="shared" si="239"/>
        <v/>
      </c>
      <c r="DF162" s="26" t="str">
        <f t="shared" si="239"/>
        <v/>
      </c>
      <c r="DG162" s="26" t="str">
        <f t="shared" si="239"/>
        <v/>
      </c>
      <c r="DH162" s="26" t="str">
        <f t="shared" si="239"/>
        <v/>
      </c>
      <c r="DI162" s="26" t="str">
        <f t="shared" si="239"/>
        <v/>
      </c>
      <c r="DJ162" s="26" t="str">
        <f t="shared" si="239"/>
        <v/>
      </c>
      <c r="DK162" s="26" t="str">
        <f t="shared" si="239"/>
        <v/>
      </c>
      <c r="DL162" s="26" t="str">
        <f t="shared" si="239"/>
        <v/>
      </c>
      <c r="DM162" s="26" t="str">
        <f t="shared" si="239"/>
        <v/>
      </c>
      <c r="DN162" s="26" t="str">
        <f t="shared" si="239"/>
        <v/>
      </c>
      <c r="DO162" s="26" t="str">
        <f t="shared" si="239"/>
        <v/>
      </c>
      <c r="DP162" s="26" t="str">
        <f t="shared" si="239"/>
        <v/>
      </c>
      <c r="DQ162" s="26" t="str">
        <f t="shared" si="239"/>
        <v/>
      </c>
      <c r="DR162" s="26" t="str">
        <f t="shared" si="239"/>
        <v/>
      </c>
      <c r="DS162" s="26" t="str">
        <f t="shared" si="239"/>
        <v/>
      </c>
      <c r="DT162" s="26" t="str">
        <f t="shared" si="239"/>
        <v/>
      </c>
      <c r="DU162" s="26" t="str">
        <f t="shared" si="239"/>
        <v/>
      </c>
      <c r="DV162" s="26" t="str">
        <f t="shared" si="239"/>
        <v/>
      </c>
      <c r="DW162" s="26" t="str">
        <f t="shared" si="239"/>
        <v/>
      </c>
      <c r="DX162" s="26" t="str">
        <f t="shared" si="239"/>
        <v/>
      </c>
      <c r="DY162" s="26" t="str">
        <f t="shared" si="239"/>
        <v/>
      </c>
      <c r="DZ162" s="26" t="str">
        <f t="shared" si="239"/>
        <v/>
      </c>
      <c r="EA162" s="26" t="str">
        <f t="shared" si="239"/>
        <v/>
      </c>
      <c r="EB162" s="26" t="str">
        <f t="shared" si="239"/>
        <v/>
      </c>
      <c r="EC162" s="26" t="str">
        <f t="shared" si="239"/>
        <v/>
      </c>
      <c r="ED162" s="26" t="str">
        <f t="shared" si="239"/>
        <v/>
      </c>
      <c r="EE162" s="26" t="str">
        <f t="shared" si="240" ref="EE162:FI162">IF(AND(EE163="",EE164=""),"",SUM(EE163)-SUM(EE164))</f>
        <v/>
      </c>
      <c r="EF162" s="26" t="str">
        <f t="shared" si="240"/>
        <v/>
      </c>
      <c r="EG162" s="26" t="str">
        <f t="shared" si="240"/>
        <v/>
      </c>
      <c r="EH162" s="26" t="str">
        <f t="shared" si="240"/>
        <v/>
      </c>
      <c r="EI162" s="26" t="str">
        <f t="shared" si="240"/>
        <v/>
      </c>
      <c r="EJ162" s="26" t="str">
        <f t="shared" si="240"/>
        <v/>
      </c>
      <c r="EK162" s="26" t="str">
        <f t="shared" si="240"/>
        <v/>
      </c>
      <c r="EL162" s="26" t="str">
        <f t="shared" si="240"/>
        <v/>
      </c>
      <c r="EM162" s="26" t="str">
        <f t="shared" si="240"/>
        <v/>
      </c>
      <c r="EN162" s="26" t="str">
        <f t="shared" si="240"/>
        <v/>
      </c>
      <c r="EO162" s="26" t="str">
        <f t="shared" si="240"/>
        <v/>
      </c>
      <c r="EP162" s="26" t="str">
        <f t="shared" si="240"/>
        <v/>
      </c>
      <c r="EQ162" s="26" t="str">
        <f t="shared" si="240"/>
        <v/>
      </c>
      <c r="ER162" s="26" t="str">
        <f t="shared" si="240"/>
        <v/>
      </c>
      <c r="ES162" s="26" t="str">
        <f t="shared" si="240"/>
        <v/>
      </c>
      <c r="ET162" s="26" t="str">
        <f t="shared" si="240"/>
        <v/>
      </c>
      <c r="EU162" s="26" t="str">
        <f t="shared" si="240"/>
        <v/>
      </c>
      <c r="EV162" s="26" t="str">
        <f t="shared" si="240"/>
        <v/>
      </c>
      <c r="EW162" s="26" t="str">
        <f t="shared" si="240"/>
        <v/>
      </c>
      <c r="EX162" s="26" t="str">
        <f t="shared" si="240"/>
        <v/>
      </c>
      <c r="EY162" s="26" t="str">
        <f t="shared" si="240"/>
        <v/>
      </c>
      <c r="EZ162" s="26" t="str">
        <f t="shared" si="240"/>
        <v/>
      </c>
      <c r="FA162" s="26" t="str">
        <f t="shared" si="240"/>
        <v/>
      </c>
      <c r="FB162" s="26" t="str">
        <f t="shared" si="240"/>
        <v/>
      </c>
      <c r="FC162" s="26" t="str">
        <f t="shared" si="240"/>
        <v/>
      </c>
      <c r="FD162" s="26" t="str">
        <f t="shared" si="240"/>
        <v/>
      </c>
      <c r="FE162" s="26" t="str">
        <f t="shared" si="240"/>
        <v/>
      </c>
      <c r="FF162" s="26" t="str">
        <f t="shared" si="240"/>
        <v/>
      </c>
      <c r="FG162" s="26" t="str">
        <f t="shared" si="240"/>
        <v/>
      </c>
      <c r="FH162" s="26" t="str">
        <f t="shared" si="240"/>
        <v/>
      </c>
      <c r="FI162" s="26" t="str">
        <f t="shared" si="240"/>
        <v/>
      </c>
    </row>
    <row r="163" spans="1:165" s="8" customFormat="1" ht="15" customHeight="1">
      <c r="A163" s="8" t="str">
        <f t="shared" si="212"/>
        <v>BXSOIN_BP6_XDC</v>
      </c>
      <c r="B163" s="12" t="s">
        <v>253</v>
      </c>
      <c r="C163" s="13" t="s">
        <v>388</v>
      </c>
      <c r="D163" s="13" t="s">
        <v>389</v>
      </c>
      <c r="E163" s="14" t="str">
        <f>"BXSOIN_BP6_"&amp;C3</f>
        <v>BXSOIN_BP6_XDC</v>
      </c>
      <c r="F163" s="26">
        <v>0.01175</v>
      </c>
      <c r="G163" s="26">
        <v>0.01175</v>
      </c>
      <c r="H163" s="26">
        <v>0.01175</v>
      </c>
      <c r="I163" s="26">
        <v>0.01175</v>
      </c>
      <c r="J163" s="26">
        <v>0.047</v>
      </c>
      <c r="K163" s="26">
        <v>0.01175</v>
      </c>
      <c r="L163" s="26">
        <v>0.01175</v>
      </c>
      <c r="M163" s="26">
        <v>0.01175</v>
      </c>
      <c r="N163" s="26">
        <v>0.01175</v>
      </c>
      <c r="O163" s="26">
        <v>0.047</v>
      </c>
      <c r="P163" s="26">
        <v>0.01175</v>
      </c>
      <c r="Q163" s="26">
        <v>0.01175</v>
      </c>
      <c r="R163" s="26">
        <v>0.01175</v>
      </c>
      <c r="S163" s="26">
        <v>0.01175</v>
      </c>
      <c r="T163" s="26">
        <v>0.047</v>
      </c>
      <c r="U163" s="26">
        <v>0.01175</v>
      </c>
      <c r="V163" s="26">
        <v>0.01175</v>
      </c>
      <c r="W163" s="26">
        <v>0.01175</v>
      </c>
      <c r="X163" s="26">
        <v>0.01175</v>
      </c>
      <c r="Y163" s="26">
        <v>0.047</v>
      </c>
      <c r="Z163" s="26">
        <v>0.01175</v>
      </c>
      <c r="AA163" s="26">
        <v>0.01175</v>
      </c>
      <c r="AB163" s="26">
        <v>0.01175</v>
      </c>
      <c r="AC163" s="26">
        <v>0.01175</v>
      </c>
      <c r="AD163" s="26">
        <v>0.047</v>
      </c>
      <c r="AE163" s="26">
        <v>0</v>
      </c>
      <c r="AF163" s="26">
        <v>0</v>
      </c>
      <c r="AG163" s="26">
        <v>0</v>
      </c>
      <c r="AH163" s="26">
        <v>0</v>
      </c>
      <c r="AI163" s="26">
        <v>0</v>
      </c>
      <c r="AJ163" s="26">
        <v>0.01175</v>
      </c>
      <c r="AK163" s="26">
        <v>0.01175</v>
      </c>
      <c r="AL163" s="26">
        <v>0.01175</v>
      </c>
      <c r="AM163" s="26">
        <v>0.01175</v>
      </c>
      <c r="AN163" s="26">
        <v>0.047</v>
      </c>
      <c r="AO163" s="26" t="str">
        <f>IF(AND(AO166="",AND(AO169="",AND(AO172="",AO175=""))),"",SUM(AO166,AO169,AO172,AO175))</f>
        <v/>
      </c>
      <c r="AP163" s="26" t="str">
        <f>IF(AND(AP166="",AND(AP169="",AND(AP172="",AP175=""))),"",SUM(AP166,AP169,AP172,AP175))</f>
        <v/>
      </c>
      <c r="AQ163" s="26" t="str">
        <f>IF(AND(AQ166="",AND(AQ169="",AND(AQ172="",AQ175=""))),"",SUM(AQ166,AQ169,AQ172,AQ175))</f>
        <v/>
      </c>
      <c r="AR163" s="26" t="str">
        <f>IF(AND(AR166="",AND(AR169="",AND(AR172="",AR175=""))),"",SUM(AR166,AR169,AR172,AR175))</f>
        <v/>
      </c>
      <c r="AS163" s="26" t="str">
        <f>IF(AND(AS166="",AND(AS169="",AND(AS172="",AS175=""))),"",SUM(AS166,AS169,AS172,AS175))</f>
        <v/>
      </c>
      <c r="AT163" s="26" t="str">
        <f>IF(AND(AT166="",AND(AT169="",AND(AT172="",AT175=""))),"",SUM(AT166,AT169,AT172,AT175))</f>
        <v/>
      </c>
      <c r="AU163" s="26" t="str">
        <f>IF(AND(AU166="",AND(AU169="",AND(AU172="",AU175=""))),"",SUM(AU166,AU169,AU172,AU175))</f>
        <v/>
      </c>
      <c r="AV163" s="26" t="str">
        <f>IF(AND(AV166="",AND(AV169="",AND(AV172="",AV175=""))),"",SUM(AV166,AV169,AV172,AV175))</f>
        <v/>
      </c>
      <c r="AW163" s="26" t="str">
        <f>IF(AND(AW166="",AND(AW169="",AND(AW172="",AW175=""))),"",SUM(AW166,AW169,AW172,AW175))</f>
        <v/>
      </c>
      <c r="AX163" s="26" t="str">
        <f>IF(AND(AX166="",AND(AX169="",AND(AX172="",AX175=""))),"",SUM(AX166,AX169,AX172,AX175))</f>
        <v/>
      </c>
      <c r="AY163" s="26" t="str">
        <f>IF(AND(AY166="",AND(AY169="",AND(AY172="",AY175=""))),"",SUM(AY166,AY169,AY172,AY175))</f>
        <v/>
      </c>
      <c r="AZ163" s="26" t="str">
        <f>IF(AND(AZ166="",AND(AZ169="",AND(AZ172="",AZ175=""))),"",SUM(AZ166,AZ169,AZ172,AZ175))</f>
        <v/>
      </c>
      <c r="BA163" s="26" t="str">
        <f>IF(AND(BA166="",AND(BA169="",AND(BA172="",BA175=""))),"",SUM(BA166,BA169,BA172,BA175))</f>
        <v/>
      </c>
      <c r="BB163" s="26" t="str">
        <f>IF(AND(BB166="",AND(BB169="",AND(BB172="",BB175=""))),"",SUM(BB166,BB169,BB172,BB175))</f>
        <v/>
      </c>
      <c r="BC163" s="26" t="str">
        <f>IF(AND(BC166="",AND(BC169="",AND(BC172="",BC175=""))),"",SUM(BC166,BC169,BC172,BC175))</f>
        <v/>
      </c>
      <c r="BD163" s="26" t="str">
        <f>IF(AND(BD166="",AND(BD169="",AND(BD172="",BD175=""))),"",SUM(BD166,BD169,BD172,BD175))</f>
        <v/>
      </c>
      <c r="BE163" s="26" t="str">
        <f>IF(AND(BE166="",AND(BE169="",AND(BE172="",BE175=""))),"",SUM(BE166,BE169,BE172,BE175))</f>
        <v/>
      </c>
      <c r="BF163" s="26" t="str">
        <f>IF(AND(BF166="",AND(BF169="",AND(BF172="",BF175=""))),"",SUM(BF166,BF169,BF172,BF175))</f>
        <v/>
      </c>
      <c r="BG163" s="26" t="str">
        <f>IF(AND(BG166="",AND(BG169="",AND(BG172="",BG175=""))),"",SUM(BG166,BG169,BG172,BG175))</f>
        <v/>
      </c>
      <c r="BH163" s="26" t="str">
        <f>IF(AND(BH166="",AND(BH169="",AND(BH172="",BH175=""))),"",SUM(BH166,BH169,BH172,BH175))</f>
        <v/>
      </c>
      <c r="BI163" s="26" t="str">
        <f>IF(AND(BI166="",AND(BI169="",AND(BI172="",BI175=""))),"",SUM(BI166,BI169,BI172,BI175))</f>
        <v/>
      </c>
      <c r="BJ163" s="26" t="str">
        <f>IF(AND(BJ166="",AND(BJ169="",AND(BJ172="",BJ175=""))),"",SUM(BJ166,BJ169,BJ172,BJ175))</f>
        <v/>
      </c>
      <c r="BK163" s="26" t="str">
        <f>IF(AND(BK166="",AND(BK169="",AND(BK172="",BK175=""))),"",SUM(BK166,BK169,BK172,BK175))</f>
        <v/>
      </c>
      <c r="BL163" s="26" t="str">
        <f>IF(AND(BL166="",AND(BL169="",AND(BL172="",BL175=""))),"",SUM(BL166,BL169,BL172,BL175))</f>
        <v/>
      </c>
      <c r="BM163" s="26" t="str">
        <f>IF(AND(BM166="",AND(BM169="",AND(BM172="",BM175=""))),"",SUM(BM166,BM169,BM172,BM175))</f>
        <v/>
      </c>
      <c r="BN163" s="26" t="str">
        <f>IF(AND(BN166="",AND(BN169="",AND(BN172="",BN175=""))),"",SUM(BN166,BN169,BN172,BN175))</f>
        <v/>
      </c>
      <c r="BO163" s="26" t="str">
        <f>IF(AND(BO166="",AND(BO169="",AND(BO172="",BO175=""))),"",SUM(BO166,BO169,BO172,BO175))</f>
        <v/>
      </c>
      <c r="BP163" s="26" t="str">
        <f>IF(AND(BP166="",AND(BP169="",AND(BP172="",BP175=""))),"",SUM(BP166,BP169,BP172,BP175))</f>
        <v/>
      </c>
      <c r="BQ163" s="26" t="str">
        <f>IF(AND(BQ166="",AND(BQ169="",AND(BQ172="",BQ175=""))),"",SUM(BQ166,BQ169,BQ172,BQ175))</f>
        <v/>
      </c>
      <c r="BR163" s="26" t="str">
        <f>IF(AND(BR166="",AND(BR169="",AND(BR172="",BR175=""))),"",SUM(BR166,BR169,BR172,BR175))</f>
        <v/>
      </c>
      <c r="BS163" s="26" t="str">
        <f t="shared" si="241" ref="BS163:ED163">IF(AND(BS166="",AND(BS169="",AND(BS172="",BS175=""))),"",SUM(BS166,BS169,BS172,BS175))</f>
        <v/>
      </c>
      <c r="BT163" s="26" t="str">
        <f t="shared" si="241"/>
        <v/>
      </c>
      <c r="BU163" s="26" t="str">
        <f t="shared" si="241"/>
        <v/>
      </c>
      <c r="BV163" s="26" t="str">
        <f t="shared" si="241"/>
        <v/>
      </c>
      <c r="BW163" s="26" t="str">
        <f t="shared" si="241"/>
        <v/>
      </c>
      <c r="BX163" s="26" t="str">
        <f t="shared" si="241"/>
        <v/>
      </c>
      <c r="BY163" s="26" t="str">
        <f t="shared" si="241"/>
        <v/>
      </c>
      <c r="BZ163" s="26" t="str">
        <f t="shared" si="241"/>
        <v/>
      </c>
      <c r="CA163" s="26" t="str">
        <f t="shared" si="241"/>
        <v/>
      </c>
      <c r="CB163" s="26" t="str">
        <f t="shared" si="241"/>
        <v/>
      </c>
      <c r="CC163" s="26" t="str">
        <f t="shared" si="241"/>
        <v/>
      </c>
      <c r="CD163" s="26" t="str">
        <f t="shared" si="241"/>
        <v/>
      </c>
      <c r="CE163" s="26" t="str">
        <f t="shared" si="241"/>
        <v/>
      </c>
      <c r="CF163" s="26" t="str">
        <f t="shared" si="241"/>
        <v/>
      </c>
      <c r="CG163" s="26" t="str">
        <f t="shared" si="241"/>
        <v/>
      </c>
      <c r="CH163" s="26" t="str">
        <f t="shared" si="241"/>
        <v/>
      </c>
      <c r="CI163" s="26" t="str">
        <f t="shared" si="241"/>
        <v/>
      </c>
      <c r="CJ163" s="26" t="str">
        <f t="shared" si="241"/>
        <v/>
      </c>
      <c r="CK163" s="26" t="str">
        <f t="shared" si="241"/>
        <v/>
      </c>
      <c r="CL163" s="26" t="str">
        <f t="shared" si="241"/>
        <v/>
      </c>
      <c r="CM163" s="26" t="str">
        <f t="shared" si="241"/>
        <v/>
      </c>
      <c r="CN163" s="26" t="str">
        <f t="shared" si="241"/>
        <v/>
      </c>
      <c r="CO163" s="26" t="str">
        <f t="shared" si="241"/>
        <v/>
      </c>
      <c r="CP163" s="26" t="str">
        <f t="shared" si="241"/>
        <v/>
      </c>
      <c r="CQ163" s="26" t="str">
        <f t="shared" si="241"/>
        <v/>
      </c>
      <c r="CR163" s="26" t="str">
        <f t="shared" si="241"/>
        <v/>
      </c>
      <c r="CS163" s="26" t="str">
        <f t="shared" si="241"/>
        <v/>
      </c>
      <c r="CT163" s="26" t="str">
        <f t="shared" si="241"/>
        <v/>
      </c>
      <c r="CU163" s="26" t="str">
        <f t="shared" si="241"/>
        <v/>
      </c>
      <c r="CV163" s="26" t="str">
        <f t="shared" si="241"/>
        <v/>
      </c>
      <c r="CW163" s="26" t="str">
        <f t="shared" si="241"/>
        <v/>
      </c>
      <c r="CX163" s="26" t="str">
        <f t="shared" si="241"/>
        <v/>
      </c>
      <c r="CY163" s="26" t="str">
        <f t="shared" si="241"/>
        <v/>
      </c>
      <c r="CZ163" s="26" t="str">
        <f t="shared" si="241"/>
        <v/>
      </c>
      <c r="DA163" s="26" t="str">
        <f t="shared" si="241"/>
        <v/>
      </c>
      <c r="DB163" s="26" t="str">
        <f t="shared" si="241"/>
        <v/>
      </c>
      <c r="DC163" s="26" t="str">
        <f t="shared" si="241"/>
        <v/>
      </c>
      <c r="DD163" s="26" t="str">
        <f t="shared" si="241"/>
        <v/>
      </c>
      <c r="DE163" s="26" t="str">
        <f t="shared" si="241"/>
        <v/>
      </c>
      <c r="DF163" s="26" t="str">
        <f t="shared" si="241"/>
        <v/>
      </c>
      <c r="DG163" s="26" t="str">
        <f t="shared" si="241"/>
        <v/>
      </c>
      <c r="DH163" s="26" t="str">
        <f t="shared" si="241"/>
        <v/>
      </c>
      <c r="DI163" s="26" t="str">
        <f t="shared" si="241"/>
        <v/>
      </c>
      <c r="DJ163" s="26" t="str">
        <f t="shared" si="241"/>
        <v/>
      </c>
      <c r="DK163" s="26" t="str">
        <f t="shared" si="241"/>
        <v/>
      </c>
      <c r="DL163" s="26" t="str">
        <f t="shared" si="241"/>
        <v/>
      </c>
      <c r="DM163" s="26" t="str">
        <f t="shared" si="241"/>
        <v/>
      </c>
      <c r="DN163" s="26" t="str">
        <f t="shared" si="241"/>
        <v/>
      </c>
      <c r="DO163" s="26" t="str">
        <f t="shared" si="241"/>
        <v/>
      </c>
      <c r="DP163" s="26" t="str">
        <f t="shared" si="241"/>
        <v/>
      </c>
      <c r="DQ163" s="26" t="str">
        <f t="shared" si="241"/>
        <v/>
      </c>
      <c r="DR163" s="26" t="str">
        <f t="shared" si="241"/>
        <v/>
      </c>
      <c r="DS163" s="26" t="str">
        <f t="shared" si="241"/>
        <v/>
      </c>
      <c r="DT163" s="26" t="str">
        <f t="shared" si="241"/>
        <v/>
      </c>
      <c r="DU163" s="26" t="str">
        <f t="shared" si="241"/>
        <v/>
      </c>
      <c r="DV163" s="26" t="str">
        <f t="shared" si="241"/>
        <v/>
      </c>
      <c r="DW163" s="26" t="str">
        <f t="shared" si="241"/>
        <v/>
      </c>
      <c r="DX163" s="26" t="str">
        <f t="shared" si="241"/>
        <v/>
      </c>
      <c r="DY163" s="26" t="str">
        <f t="shared" si="241"/>
        <v/>
      </c>
      <c r="DZ163" s="26" t="str">
        <f t="shared" si="241"/>
        <v/>
      </c>
      <c r="EA163" s="26" t="str">
        <f t="shared" si="241"/>
        <v/>
      </c>
      <c r="EB163" s="26" t="str">
        <f t="shared" si="241"/>
        <v/>
      </c>
      <c r="EC163" s="26" t="str">
        <f t="shared" si="241"/>
        <v/>
      </c>
      <c r="ED163" s="26" t="str">
        <f t="shared" si="241"/>
        <v/>
      </c>
      <c r="EE163" s="26" t="str">
        <f t="shared" si="242" ref="EE163:FI163">IF(AND(EE166="",AND(EE169="",AND(EE172="",EE175=""))),"",SUM(EE166,EE169,EE172,EE175))</f>
        <v/>
      </c>
      <c r="EF163" s="26" t="str">
        <f t="shared" si="242"/>
        <v/>
      </c>
      <c r="EG163" s="26" t="str">
        <f t="shared" si="242"/>
        <v/>
      </c>
      <c r="EH163" s="26" t="str">
        <f t="shared" si="242"/>
        <v/>
      </c>
      <c r="EI163" s="26" t="str">
        <f t="shared" si="242"/>
        <v/>
      </c>
      <c r="EJ163" s="26" t="str">
        <f t="shared" si="242"/>
        <v/>
      </c>
      <c r="EK163" s="26" t="str">
        <f t="shared" si="242"/>
        <v/>
      </c>
      <c r="EL163" s="26" t="str">
        <f t="shared" si="242"/>
        <v/>
      </c>
      <c r="EM163" s="26" t="str">
        <f t="shared" si="242"/>
        <v/>
      </c>
      <c r="EN163" s="26" t="str">
        <f t="shared" si="242"/>
        <v/>
      </c>
      <c r="EO163" s="26" t="str">
        <f t="shared" si="242"/>
        <v/>
      </c>
      <c r="EP163" s="26" t="str">
        <f t="shared" si="242"/>
        <v/>
      </c>
      <c r="EQ163" s="26" t="str">
        <f t="shared" si="242"/>
        <v/>
      </c>
      <c r="ER163" s="26" t="str">
        <f t="shared" si="242"/>
        <v/>
      </c>
      <c r="ES163" s="26" t="str">
        <f t="shared" si="242"/>
        <v/>
      </c>
      <c r="ET163" s="26" t="str">
        <f t="shared" si="242"/>
        <v/>
      </c>
      <c r="EU163" s="26" t="str">
        <f t="shared" si="242"/>
        <v/>
      </c>
      <c r="EV163" s="26" t="str">
        <f t="shared" si="242"/>
        <v/>
      </c>
      <c r="EW163" s="26" t="str">
        <f t="shared" si="242"/>
        <v/>
      </c>
      <c r="EX163" s="26" t="str">
        <f t="shared" si="242"/>
        <v/>
      </c>
      <c r="EY163" s="26" t="str">
        <f t="shared" si="242"/>
        <v/>
      </c>
      <c r="EZ163" s="26" t="str">
        <f t="shared" si="242"/>
        <v/>
      </c>
      <c r="FA163" s="26" t="str">
        <f t="shared" si="242"/>
        <v/>
      </c>
      <c r="FB163" s="26" t="str">
        <f t="shared" si="242"/>
        <v/>
      </c>
      <c r="FC163" s="26" t="str">
        <f t="shared" si="242"/>
        <v/>
      </c>
      <c r="FD163" s="26" t="str">
        <f t="shared" si="242"/>
        <v/>
      </c>
      <c r="FE163" s="26" t="str">
        <f t="shared" si="242"/>
        <v/>
      </c>
      <c r="FF163" s="26" t="str">
        <f t="shared" si="242"/>
        <v/>
      </c>
      <c r="FG163" s="26" t="str">
        <f t="shared" si="242"/>
        <v/>
      </c>
      <c r="FH163" s="26" t="str">
        <f t="shared" si="242"/>
        <v/>
      </c>
      <c r="FI163" s="26" t="str">
        <f t="shared" si="242"/>
        <v/>
      </c>
    </row>
    <row r="164" spans="1:165" s="8" customFormat="1" ht="15" customHeight="1">
      <c r="A164" s="8" t="str">
        <f t="shared" si="212"/>
        <v>BMSOIN_BP6_XDC</v>
      </c>
      <c r="B164" s="12" t="s">
        <v>256</v>
      </c>
      <c r="C164" s="13" t="s">
        <v>390</v>
      </c>
      <c r="D164" s="13" t="s">
        <v>391</v>
      </c>
      <c r="E164" s="14" t="str">
        <f>"BMSOIN_BP6_"&amp;C3</f>
        <v>BMSOIN_BP6_XDC</v>
      </c>
      <c r="F164" s="26">
        <v>0.064292867179200006</v>
      </c>
      <c r="G164" s="26">
        <v>0.054509450540400003</v>
      </c>
      <c r="H164" s="26">
        <v>0.058655195875200003</v>
      </c>
      <c r="I164" s="26">
        <v>0.076378080399600007</v>
      </c>
      <c r="J164" s="26">
        <v>0.25383559399439998</v>
      </c>
      <c r="K164" s="26">
        <v>0.0482833895976</v>
      </c>
      <c r="L164" s="26">
        <v>0.091646862012000105</v>
      </c>
      <c r="M164" s="26">
        <v>0.10002409420320001</v>
      </c>
      <c r="N164" s="26">
        <v>0.16841023518840001</v>
      </c>
      <c r="O164" s="26">
        <v>0.40836458100119999</v>
      </c>
      <c r="P164" s="26">
        <v>0.032273912016000002</v>
      </c>
      <c r="Q164" s="26">
        <v>0.1287842734836</v>
      </c>
      <c r="R164" s="26">
        <v>0.1413929925312</v>
      </c>
      <c r="S164" s="26">
        <v>0.26044238997719998</v>
      </c>
      <c r="T164" s="26">
        <v>0.56289356800799895</v>
      </c>
      <c r="U164" s="26">
        <v>0.10978307123760001</v>
      </c>
      <c r="V164" s="26">
        <v>0.090533601717600096</v>
      </c>
      <c r="W164" s="26">
        <v>0.13580941395240001</v>
      </c>
      <c r="X164" s="26">
        <v>0.078754915551599997</v>
      </c>
      <c r="Y164" s="26">
        <v>0.41488100245920001</v>
      </c>
      <c r="Z164" s="26">
        <v>0.068001499731646903</v>
      </c>
      <c r="AA164" s="26">
        <v>0.073521307225020094</v>
      </c>
      <c r="AB164" s="26">
        <v>0.080673123998963994</v>
      </c>
      <c r="AC164" s="26">
        <v>0.12437128225480799</v>
      </c>
      <c r="AD164" s="26">
        <v>0.34656721321043898</v>
      </c>
      <c r="AE164" s="26">
        <v>0.068001499731646903</v>
      </c>
      <c r="AF164" s="26">
        <v>0.073521307225020094</v>
      </c>
      <c r="AG164" s="26">
        <v>0.080673123998963994</v>
      </c>
      <c r="AH164" s="26">
        <v>0.12437128225480799</v>
      </c>
      <c r="AI164" s="26">
        <v>0.34656721321043898</v>
      </c>
      <c r="AJ164" s="26">
        <v>0.036597326657748001</v>
      </c>
      <c r="AK164" s="26">
        <v>0.13954380182389201</v>
      </c>
      <c r="AL164" s="26">
        <v>0.099028191237492097</v>
      </c>
      <c r="AM164" s="26">
        <v>0.070109776861007306</v>
      </c>
      <c r="AN164" s="26">
        <v>0.345279096580139</v>
      </c>
      <c r="AO164" s="26" t="str">
        <f>IF(AND(AO167="",AND(AO170="",AND(AO173="",AO176=""))),"",SUM(AO167,AO170,AO173,AO176))</f>
        <v/>
      </c>
      <c r="AP164" s="26" t="str">
        <f>IF(AND(AP167="",AND(AP170="",AND(AP173="",AP176=""))),"",SUM(AP167,AP170,AP173,AP176))</f>
        <v/>
      </c>
      <c r="AQ164" s="26" t="str">
        <f>IF(AND(AQ167="",AND(AQ170="",AND(AQ173="",AQ176=""))),"",SUM(AQ167,AQ170,AQ173,AQ176))</f>
        <v/>
      </c>
      <c r="AR164" s="26" t="str">
        <f>IF(AND(AR167="",AND(AR170="",AND(AR173="",AR176=""))),"",SUM(AR167,AR170,AR173,AR176))</f>
        <v/>
      </c>
      <c r="AS164" s="26" t="str">
        <f>IF(AND(AS167="",AND(AS170="",AND(AS173="",AS176=""))),"",SUM(AS167,AS170,AS173,AS176))</f>
        <v/>
      </c>
      <c r="AT164" s="26" t="str">
        <f>IF(AND(AT167="",AND(AT170="",AND(AT173="",AT176=""))),"",SUM(AT167,AT170,AT173,AT176))</f>
        <v/>
      </c>
      <c r="AU164" s="26" t="str">
        <f>IF(AND(AU167="",AND(AU170="",AND(AU173="",AU176=""))),"",SUM(AU167,AU170,AU173,AU176))</f>
        <v/>
      </c>
      <c r="AV164" s="26" t="str">
        <f>IF(AND(AV167="",AND(AV170="",AND(AV173="",AV176=""))),"",SUM(AV167,AV170,AV173,AV176))</f>
        <v/>
      </c>
      <c r="AW164" s="26" t="str">
        <f>IF(AND(AW167="",AND(AW170="",AND(AW173="",AW176=""))),"",SUM(AW167,AW170,AW173,AW176))</f>
        <v/>
      </c>
      <c r="AX164" s="26" t="str">
        <f>IF(AND(AX167="",AND(AX170="",AND(AX173="",AX176=""))),"",SUM(AX167,AX170,AX173,AX176))</f>
        <v/>
      </c>
      <c r="AY164" s="26" t="str">
        <f>IF(AND(AY167="",AND(AY170="",AND(AY173="",AY176=""))),"",SUM(AY167,AY170,AY173,AY176))</f>
        <v/>
      </c>
      <c r="AZ164" s="26" t="str">
        <f>IF(AND(AZ167="",AND(AZ170="",AND(AZ173="",AZ176=""))),"",SUM(AZ167,AZ170,AZ173,AZ176))</f>
        <v/>
      </c>
      <c r="BA164" s="26" t="str">
        <f>IF(AND(BA167="",AND(BA170="",AND(BA173="",BA176=""))),"",SUM(BA167,BA170,BA173,BA176))</f>
        <v/>
      </c>
      <c r="BB164" s="26" t="str">
        <f>IF(AND(BB167="",AND(BB170="",AND(BB173="",BB176=""))),"",SUM(BB167,BB170,BB173,BB176))</f>
        <v/>
      </c>
      <c r="BC164" s="26" t="str">
        <f>IF(AND(BC167="",AND(BC170="",AND(BC173="",BC176=""))),"",SUM(BC167,BC170,BC173,BC176))</f>
        <v/>
      </c>
      <c r="BD164" s="26" t="str">
        <f>IF(AND(BD167="",AND(BD170="",AND(BD173="",BD176=""))),"",SUM(BD167,BD170,BD173,BD176))</f>
        <v/>
      </c>
      <c r="BE164" s="26" t="str">
        <f>IF(AND(BE167="",AND(BE170="",AND(BE173="",BE176=""))),"",SUM(BE167,BE170,BE173,BE176))</f>
        <v/>
      </c>
      <c r="BF164" s="26" t="str">
        <f>IF(AND(BF167="",AND(BF170="",AND(BF173="",BF176=""))),"",SUM(BF167,BF170,BF173,BF176))</f>
        <v/>
      </c>
      <c r="BG164" s="26" t="str">
        <f>IF(AND(BG167="",AND(BG170="",AND(BG173="",BG176=""))),"",SUM(BG167,BG170,BG173,BG176))</f>
        <v/>
      </c>
      <c r="BH164" s="26" t="str">
        <f>IF(AND(BH167="",AND(BH170="",AND(BH173="",BH176=""))),"",SUM(BH167,BH170,BH173,BH176))</f>
        <v/>
      </c>
      <c r="BI164" s="26" t="str">
        <f>IF(AND(BI167="",AND(BI170="",AND(BI173="",BI176=""))),"",SUM(BI167,BI170,BI173,BI176))</f>
        <v/>
      </c>
      <c r="BJ164" s="26" t="str">
        <f>IF(AND(BJ167="",AND(BJ170="",AND(BJ173="",BJ176=""))),"",SUM(BJ167,BJ170,BJ173,BJ176))</f>
        <v/>
      </c>
      <c r="BK164" s="26" t="str">
        <f>IF(AND(BK167="",AND(BK170="",AND(BK173="",BK176=""))),"",SUM(BK167,BK170,BK173,BK176))</f>
        <v/>
      </c>
      <c r="BL164" s="26" t="str">
        <f>IF(AND(BL167="",AND(BL170="",AND(BL173="",BL176=""))),"",SUM(BL167,BL170,BL173,BL176))</f>
        <v/>
      </c>
      <c r="BM164" s="26" t="str">
        <f>IF(AND(BM167="",AND(BM170="",AND(BM173="",BM176=""))),"",SUM(BM167,BM170,BM173,BM176))</f>
        <v/>
      </c>
      <c r="BN164" s="26" t="str">
        <f>IF(AND(BN167="",AND(BN170="",AND(BN173="",BN176=""))),"",SUM(BN167,BN170,BN173,BN176))</f>
        <v/>
      </c>
      <c r="BO164" s="26" t="str">
        <f>IF(AND(BO167="",AND(BO170="",AND(BO173="",BO176=""))),"",SUM(BO167,BO170,BO173,BO176))</f>
        <v/>
      </c>
      <c r="BP164" s="26" t="str">
        <f>IF(AND(BP167="",AND(BP170="",AND(BP173="",BP176=""))),"",SUM(BP167,BP170,BP173,BP176))</f>
        <v/>
      </c>
      <c r="BQ164" s="26" t="str">
        <f>IF(AND(BQ167="",AND(BQ170="",AND(BQ173="",BQ176=""))),"",SUM(BQ167,BQ170,BQ173,BQ176))</f>
        <v/>
      </c>
      <c r="BR164" s="26" t="str">
        <f>IF(AND(BR167="",AND(BR170="",AND(BR173="",BR176=""))),"",SUM(BR167,BR170,BR173,BR176))</f>
        <v/>
      </c>
      <c r="BS164" s="26" t="str">
        <f t="shared" si="243" ref="BS164:ED164">IF(AND(BS167="",AND(BS170="",AND(BS173="",BS176=""))),"",SUM(BS167,BS170,BS173,BS176))</f>
        <v/>
      </c>
      <c r="BT164" s="26" t="str">
        <f t="shared" si="243"/>
        <v/>
      </c>
      <c r="BU164" s="26" t="str">
        <f t="shared" si="243"/>
        <v/>
      </c>
      <c r="BV164" s="26" t="str">
        <f t="shared" si="243"/>
        <v/>
      </c>
      <c r="BW164" s="26" t="str">
        <f t="shared" si="243"/>
        <v/>
      </c>
      <c r="BX164" s="26" t="str">
        <f t="shared" si="243"/>
        <v/>
      </c>
      <c r="BY164" s="26" t="str">
        <f t="shared" si="243"/>
        <v/>
      </c>
      <c r="BZ164" s="26" t="str">
        <f t="shared" si="243"/>
        <v/>
      </c>
      <c r="CA164" s="26" t="str">
        <f t="shared" si="243"/>
        <v/>
      </c>
      <c r="CB164" s="26" t="str">
        <f t="shared" si="243"/>
        <v/>
      </c>
      <c r="CC164" s="26" t="str">
        <f t="shared" si="243"/>
        <v/>
      </c>
      <c r="CD164" s="26" t="str">
        <f t="shared" si="243"/>
        <v/>
      </c>
      <c r="CE164" s="26" t="str">
        <f t="shared" si="243"/>
        <v/>
      </c>
      <c r="CF164" s="26" t="str">
        <f t="shared" si="243"/>
        <v/>
      </c>
      <c r="CG164" s="26" t="str">
        <f t="shared" si="243"/>
        <v/>
      </c>
      <c r="CH164" s="26" t="str">
        <f t="shared" si="243"/>
        <v/>
      </c>
      <c r="CI164" s="26" t="str">
        <f t="shared" si="243"/>
        <v/>
      </c>
      <c r="CJ164" s="26" t="str">
        <f t="shared" si="243"/>
        <v/>
      </c>
      <c r="CK164" s="26" t="str">
        <f t="shared" si="243"/>
        <v/>
      </c>
      <c r="CL164" s="26" t="str">
        <f t="shared" si="243"/>
        <v/>
      </c>
      <c r="CM164" s="26" t="str">
        <f t="shared" si="243"/>
        <v/>
      </c>
      <c r="CN164" s="26" t="str">
        <f t="shared" si="243"/>
        <v/>
      </c>
      <c r="CO164" s="26" t="str">
        <f t="shared" si="243"/>
        <v/>
      </c>
      <c r="CP164" s="26" t="str">
        <f t="shared" si="243"/>
        <v/>
      </c>
      <c r="CQ164" s="26" t="str">
        <f t="shared" si="243"/>
        <v/>
      </c>
      <c r="CR164" s="26" t="str">
        <f t="shared" si="243"/>
        <v/>
      </c>
      <c r="CS164" s="26" t="str">
        <f t="shared" si="243"/>
        <v/>
      </c>
      <c r="CT164" s="26" t="str">
        <f t="shared" si="243"/>
        <v/>
      </c>
      <c r="CU164" s="26" t="str">
        <f t="shared" si="243"/>
        <v/>
      </c>
      <c r="CV164" s="26" t="str">
        <f t="shared" si="243"/>
        <v/>
      </c>
      <c r="CW164" s="26" t="str">
        <f t="shared" si="243"/>
        <v/>
      </c>
      <c r="CX164" s="26" t="str">
        <f t="shared" si="243"/>
        <v/>
      </c>
      <c r="CY164" s="26" t="str">
        <f t="shared" si="243"/>
        <v/>
      </c>
      <c r="CZ164" s="26" t="str">
        <f t="shared" si="243"/>
        <v/>
      </c>
      <c r="DA164" s="26" t="str">
        <f t="shared" si="243"/>
        <v/>
      </c>
      <c r="DB164" s="26" t="str">
        <f t="shared" si="243"/>
        <v/>
      </c>
      <c r="DC164" s="26" t="str">
        <f t="shared" si="243"/>
        <v/>
      </c>
      <c r="DD164" s="26" t="str">
        <f t="shared" si="243"/>
        <v/>
      </c>
      <c r="DE164" s="26" t="str">
        <f t="shared" si="243"/>
        <v/>
      </c>
      <c r="DF164" s="26" t="str">
        <f t="shared" si="243"/>
        <v/>
      </c>
      <c r="DG164" s="26" t="str">
        <f t="shared" si="243"/>
        <v/>
      </c>
      <c r="DH164" s="26" t="str">
        <f t="shared" si="243"/>
        <v/>
      </c>
      <c r="DI164" s="26" t="str">
        <f t="shared" si="243"/>
        <v/>
      </c>
      <c r="DJ164" s="26" t="str">
        <f t="shared" si="243"/>
        <v/>
      </c>
      <c r="DK164" s="26" t="str">
        <f t="shared" si="243"/>
        <v/>
      </c>
      <c r="DL164" s="26" t="str">
        <f t="shared" si="243"/>
        <v/>
      </c>
      <c r="DM164" s="26" t="str">
        <f t="shared" si="243"/>
        <v/>
      </c>
      <c r="DN164" s="26" t="str">
        <f t="shared" si="243"/>
        <v/>
      </c>
      <c r="DO164" s="26" t="str">
        <f t="shared" si="243"/>
        <v/>
      </c>
      <c r="DP164" s="26" t="str">
        <f t="shared" si="243"/>
        <v/>
      </c>
      <c r="DQ164" s="26" t="str">
        <f t="shared" si="243"/>
        <v/>
      </c>
      <c r="DR164" s="26" t="str">
        <f t="shared" si="243"/>
        <v/>
      </c>
      <c r="DS164" s="26" t="str">
        <f t="shared" si="243"/>
        <v/>
      </c>
      <c r="DT164" s="26" t="str">
        <f t="shared" si="243"/>
        <v/>
      </c>
      <c r="DU164" s="26" t="str">
        <f t="shared" si="243"/>
        <v/>
      </c>
      <c r="DV164" s="26" t="str">
        <f t="shared" si="243"/>
        <v/>
      </c>
      <c r="DW164" s="26" t="str">
        <f t="shared" si="243"/>
        <v/>
      </c>
      <c r="DX164" s="26" t="str">
        <f t="shared" si="243"/>
        <v/>
      </c>
      <c r="DY164" s="26" t="str">
        <f t="shared" si="243"/>
        <v/>
      </c>
      <c r="DZ164" s="26" t="str">
        <f t="shared" si="243"/>
        <v/>
      </c>
      <c r="EA164" s="26" t="str">
        <f t="shared" si="243"/>
        <v/>
      </c>
      <c r="EB164" s="26" t="str">
        <f t="shared" si="243"/>
        <v/>
      </c>
      <c r="EC164" s="26" t="str">
        <f t="shared" si="243"/>
        <v/>
      </c>
      <c r="ED164" s="26" t="str">
        <f t="shared" si="243"/>
        <v/>
      </c>
      <c r="EE164" s="26" t="str">
        <f t="shared" si="244" ref="EE164:FI164">IF(AND(EE167="",AND(EE170="",AND(EE173="",EE176=""))),"",SUM(EE167,EE170,EE173,EE176))</f>
        <v/>
      </c>
      <c r="EF164" s="26" t="str">
        <f t="shared" si="244"/>
        <v/>
      </c>
      <c r="EG164" s="26" t="str">
        <f t="shared" si="244"/>
        <v/>
      </c>
      <c r="EH164" s="26" t="str">
        <f t="shared" si="244"/>
        <v/>
      </c>
      <c r="EI164" s="26" t="str">
        <f t="shared" si="244"/>
        <v/>
      </c>
      <c r="EJ164" s="26" t="str">
        <f t="shared" si="244"/>
        <v/>
      </c>
      <c r="EK164" s="26" t="str">
        <f t="shared" si="244"/>
        <v/>
      </c>
      <c r="EL164" s="26" t="str">
        <f t="shared" si="244"/>
        <v/>
      </c>
      <c r="EM164" s="26" t="str">
        <f t="shared" si="244"/>
        <v/>
      </c>
      <c r="EN164" s="26" t="str">
        <f t="shared" si="244"/>
        <v/>
      </c>
      <c r="EO164" s="26" t="str">
        <f t="shared" si="244"/>
        <v/>
      </c>
      <c r="EP164" s="26" t="str">
        <f t="shared" si="244"/>
        <v/>
      </c>
      <c r="EQ164" s="26" t="str">
        <f t="shared" si="244"/>
        <v/>
      </c>
      <c r="ER164" s="26" t="str">
        <f t="shared" si="244"/>
        <v/>
      </c>
      <c r="ES164" s="26" t="str">
        <f t="shared" si="244"/>
        <v/>
      </c>
      <c r="ET164" s="26" t="str">
        <f t="shared" si="244"/>
        <v/>
      </c>
      <c r="EU164" s="26" t="str">
        <f t="shared" si="244"/>
        <v/>
      </c>
      <c r="EV164" s="26" t="str">
        <f t="shared" si="244"/>
        <v/>
      </c>
      <c r="EW164" s="26" t="str">
        <f t="shared" si="244"/>
        <v/>
      </c>
      <c r="EX164" s="26" t="str">
        <f t="shared" si="244"/>
        <v/>
      </c>
      <c r="EY164" s="26" t="str">
        <f t="shared" si="244"/>
        <v/>
      </c>
      <c r="EZ164" s="26" t="str">
        <f t="shared" si="244"/>
        <v/>
      </c>
      <c r="FA164" s="26" t="str">
        <f t="shared" si="244"/>
        <v/>
      </c>
      <c r="FB164" s="26" t="str">
        <f t="shared" si="244"/>
        <v/>
      </c>
      <c r="FC164" s="26" t="str">
        <f t="shared" si="244"/>
        <v/>
      </c>
      <c r="FD164" s="26" t="str">
        <f t="shared" si="244"/>
        <v/>
      </c>
      <c r="FE164" s="26" t="str">
        <f t="shared" si="244"/>
        <v/>
      </c>
      <c r="FF164" s="26" t="str">
        <f t="shared" si="244"/>
        <v/>
      </c>
      <c r="FG164" s="26" t="str">
        <f t="shared" si="244"/>
        <v/>
      </c>
      <c r="FH164" s="26" t="str">
        <f t="shared" si="244"/>
        <v/>
      </c>
      <c r="FI164" s="26" t="str">
        <f t="shared" si="244"/>
        <v/>
      </c>
    </row>
    <row r="165" spans="1:165" s="8" customFormat="1" ht="15" customHeight="1">
      <c r="A165" s="8" t="str">
        <f t="shared" si="212"/>
        <v>BSOIND_BP6_XDC</v>
      </c>
      <c r="B165" s="15" t="s">
        <v>392</v>
      </c>
      <c r="C165" s="13" t="s">
        <v>393</v>
      </c>
      <c r="D165" s="13" t="s">
        <v>394</v>
      </c>
      <c r="E165" s="14" t="str">
        <f>"BSOIND_BP6_"&amp;C3</f>
        <v>BSOIND_BP6_XDC</v>
      </c>
      <c r="F165" s="26">
        <v>-0.064292867179200006</v>
      </c>
      <c r="G165" s="26">
        <v>-0.054509450540400003</v>
      </c>
      <c r="H165" s="26">
        <v>-0.058655195875200003</v>
      </c>
      <c r="I165" s="26">
        <v>-0.076378080399600007</v>
      </c>
      <c r="J165" s="26">
        <v>-0.25383559399439998</v>
      </c>
      <c r="K165" s="26">
        <v>-0.0482833895976</v>
      </c>
      <c r="L165" s="26">
        <v>-0.091646862012000105</v>
      </c>
      <c r="M165" s="26">
        <v>-0.10002409420320001</v>
      </c>
      <c r="N165" s="26">
        <v>-0.16841023518840001</v>
      </c>
      <c r="O165" s="26">
        <v>-0.40836458100119999</v>
      </c>
      <c r="P165" s="26">
        <v>-0.032273912016000002</v>
      </c>
      <c r="Q165" s="26">
        <v>-0.1287842734836</v>
      </c>
      <c r="R165" s="26">
        <v>-0.1413929925312</v>
      </c>
      <c r="S165" s="26">
        <v>-0.26044238997719998</v>
      </c>
      <c r="T165" s="26">
        <v>-0.56289356800799895</v>
      </c>
      <c r="U165" s="26">
        <v>-0.10978307123760001</v>
      </c>
      <c r="V165" s="26">
        <v>-0.090533601717600096</v>
      </c>
      <c r="W165" s="26">
        <v>-0.13580941395240001</v>
      </c>
      <c r="X165" s="26">
        <v>-0.078754915551599997</v>
      </c>
      <c r="Y165" s="26">
        <v>-0.41488100245920001</v>
      </c>
      <c r="Z165" s="26">
        <v>-0.068001499731646903</v>
      </c>
      <c r="AA165" s="26">
        <v>-0.073521307225020094</v>
      </c>
      <c r="AB165" s="26">
        <v>-0.080673123998963994</v>
      </c>
      <c r="AC165" s="26">
        <v>-0.12437128225480799</v>
      </c>
      <c r="AD165" s="26">
        <v>-0.34656721321043898</v>
      </c>
      <c r="AE165" s="26">
        <v>-0.068001499731646903</v>
      </c>
      <c r="AF165" s="26">
        <v>-0.073521307225020094</v>
      </c>
      <c r="AG165" s="26">
        <v>-0.080673123998963994</v>
      </c>
      <c r="AH165" s="26">
        <v>-0.12437128225480799</v>
      </c>
      <c r="AI165" s="26">
        <v>-0.34656721321043898</v>
      </c>
      <c r="AJ165" s="26">
        <v>-0.036597326657748001</v>
      </c>
      <c r="AK165" s="26">
        <v>-0.13954380182389201</v>
      </c>
      <c r="AL165" s="26">
        <v>-0.099028191237492097</v>
      </c>
      <c r="AM165" s="26">
        <v>-0.070109776861007306</v>
      </c>
      <c r="AN165" s="26">
        <v>-0.345279096580139</v>
      </c>
      <c r="AO165" s="26" t="str">
        <f>IF(AND(AO166="",AO167=""),"",SUM(AO166)-SUM(AO167))</f>
        <v/>
      </c>
      <c r="AP165" s="26" t="str">
        <f>IF(AND(AP166="",AP167=""),"",SUM(AP166)-SUM(AP167))</f>
        <v/>
      </c>
      <c r="AQ165" s="26" t="str">
        <f>IF(AND(AQ166="",AQ167=""),"",SUM(AQ166)-SUM(AQ167))</f>
        <v/>
      </c>
      <c r="AR165" s="26" t="str">
        <f>IF(AND(AR166="",AR167=""),"",SUM(AR166)-SUM(AR167))</f>
        <v/>
      </c>
      <c r="AS165" s="26" t="str">
        <f>IF(AND(AS166="",AS167=""),"",SUM(AS166)-SUM(AS167))</f>
        <v/>
      </c>
      <c r="AT165" s="26" t="str">
        <f>IF(AND(AT166="",AT167=""),"",SUM(AT166)-SUM(AT167))</f>
        <v/>
      </c>
      <c r="AU165" s="26" t="str">
        <f>IF(AND(AU166="",AU167=""),"",SUM(AU166)-SUM(AU167))</f>
        <v/>
      </c>
      <c r="AV165" s="26" t="str">
        <f>IF(AND(AV166="",AV167=""),"",SUM(AV166)-SUM(AV167))</f>
        <v/>
      </c>
      <c r="AW165" s="26" t="str">
        <f>IF(AND(AW166="",AW167=""),"",SUM(AW166)-SUM(AW167))</f>
        <v/>
      </c>
      <c r="AX165" s="26" t="str">
        <f>IF(AND(AX166="",AX167=""),"",SUM(AX166)-SUM(AX167))</f>
        <v/>
      </c>
      <c r="AY165" s="26" t="str">
        <f>IF(AND(AY166="",AY167=""),"",SUM(AY166)-SUM(AY167))</f>
        <v/>
      </c>
      <c r="AZ165" s="26" t="str">
        <f>IF(AND(AZ166="",AZ167=""),"",SUM(AZ166)-SUM(AZ167))</f>
        <v/>
      </c>
      <c r="BA165" s="26" t="str">
        <f>IF(AND(BA166="",BA167=""),"",SUM(BA166)-SUM(BA167))</f>
        <v/>
      </c>
      <c r="BB165" s="26" t="str">
        <f>IF(AND(BB166="",BB167=""),"",SUM(BB166)-SUM(BB167))</f>
        <v/>
      </c>
      <c r="BC165" s="26" t="str">
        <f>IF(AND(BC166="",BC167=""),"",SUM(BC166)-SUM(BC167))</f>
        <v/>
      </c>
      <c r="BD165" s="26" t="str">
        <f>IF(AND(BD166="",BD167=""),"",SUM(BD166)-SUM(BD167))</f>
        <v/>
      </c>
      <c r="BE165" s="26" t="str">
        <f>IF(AND(BE166="",BE167=""),"",SUM(BE166)-SUM(BE167))</f>
        <v/>
      </c>
      <c r="BF165" s="26" t="str">
        <f>IF(AND(BF166="",BF167=""),"",SUM(BF166)-SUM(BF167))</f>
        <v/>
      </c>
      <c r="BG165" s="26" t="str">
        <f>IF(AND(BG166="",BG167=""),"",SUM(BG166)-SUM(BG167))</f>
        <v/>
      </c>
      <c r="BH165" s="26" t="str">
        <f>IF(AND(BH166="",BH167=""),"",SUM(BH166)-SUM(BH167))</f>
        <v/>
      </c>
      <c r="BI165" s="26" t="str">
        <f>IF(AND(BI166="",BI167=""),"",SUM(BI166)-SUM(BI167))</f>
        <v/>
      </c>
      <c r="BJ165" s="26" t="str">
        <f>IF(AND(BJ166="",BJ167=""),"",SUM(BJ166)-SUM(BJ167))</f>
        <v/>
      </c>
      <c r="BK165" s="26" t="str">
        <f>IF(AND(BK166="",BK167=""),"",SUM(BK166)-SUM(BK167))</f>
        <v/>
      </c>
      <c r="BL165" s="26" t="str">
        <f>IF(AND(BL166="",BL167=""),"",SUM(BL166)-SUM(BL167))</f>
        <v/>
      </c>
      <c r="BM165" s="26" t="str">
        <f>IF(AND(BM166="",BM167=""),"",SUM(BM166)-SUM(BM167))</f>
        <v/>
      </c>
      <c r="BN165" s="26" t="str">
        <f>IF(AND(BN166="",BN167=""),"",SUM(BN166)-SUM(BN167))</f>
        <v/>
      </c>
      <c r="BO165" s="26" t="str">
        <f>IF(AND(BO166="",BO167=""),"",SUM(BO166)-SUM(BO167))</f>
        <v/>
      </c>
      <c r="BP165" s="26" t="str">
        <f>IF(AND(BP166="",BP167=""),"",SUM(BP166)-SUM(BP167))</f>
        <v/>
      </c>
      <c r="BQ165" s="26" t="str">
        <f>IF(AND(BQ166="",BQ167=""),"",SUM(BQ166)-SUM(BQ167))</f>
        <v/>
      </c>
      <c r="BR165" s="26" t="str">
        <f>IF(AND(BR166="",BR167=""),"",SUM(BR166)-SUM(BR167))</f>
        <v/>
      </c>
      <c r="BS165" s="26" t="str">
        <f t="shared" si="245" ref="BS165:ED165">IF(AND(BS166="",BS167=""),"",SUM(BS166)-SUM(BS167))</f>
        <v/>
      </c>
      <c r="BT165" s="26" t="str">
        <f t="shared" si="245"/>
        <v/>
      </c>
      <c r="BU165" s="26" t="str">
        <f t="shared" si="245"/>
        <v/>
      </c>
      <c r="BV165" s="26" t="str">
        <f t="shared" si="245"/>
        <v/>
      </c>
      <c r="BW165" s="26" t="str">
        <f t="shared" si="245"/>
        <v/>
      </c>
      <c r="BX165" s="26" t="str">
        <f t="shared" si="245"/>
        <v/>
      </c>
      <c r="BY165" s="26" t="str">
        <f t="shared" si="245"/>
        <v/>
      </c>
      <c r="BZ165" s="26" t="str">
        <f t="shared" si="245"/>
        <v/>
      </c>
      <c r="CA165" s="26" t="str">
        <f t="shared" si="245"/>
        <v/>
      </c>
      <c r="CB165" s="26" t="str">
        <f t="shared" si="245"/>
        <v/>
      </c>
      <c r="CC165" s="26" t="str">
        <f t="shared" si="245"/>
        <v/>
      </c>
      <c r="CD165" s="26" t="str">
        <f t="shared" si="245"/>
        <v/>
      </c>
      <c r="CE165" s="26" t="str">
        <f t="shared" si="245"/>
        <v/>
      </c>
      <c r="CF165" s="26" t="str">
        <f t="shared" si="245"/>
        <v/>
      </c>
      <c r="CG165" s="26" t="str">
        <f t="shared" si="245"/>
        <v/>
      </c>
      <c r="CH165" s="26" t="str">
        <f t="shared" si="245"/>
        <v/>
      </c>
      <c r="CI165" s="26" t="str">
        <f t="shared" si="245"/>
        <v/>
      </c>
      <c r="CJ165" s="26" t="str">
        <f t="shared" si="245"/>
        <v/>
      </c>
      <c r="CK165" s="26" t="str">
        <f t="shared" si="245"/>
        <v/>
      </c>
      <c r="CL165" s="26" t="str">
        <f t="shared" si="245"/>
        <v/>
      </c>
      <c r="CM165" s="26" t="str">
        <f t="shared" si="245"/>
        <v/>
      </c>
      <c r="CN165" s="26" t="str">
        <f t="shared" si="245"/>
        <v/>
      </c>
      <c r="CO165" s="26" t="str">
        <f t="shared" si="245"/>
        <v/>
      </c>
      <c r="CP165" s="26" t="str">
        <f t="shared" si="245"/>
        <v/>
      </c>
      <c r="CQ165" s="26" t="str">
        <f t="shared" si="245"/>
        <v/>
      </c>
      <c r="CR165" s="26" t="str">
        <f t="shared" si="245"/>
        <v/>
      </c>
      <c r="CS165" s="26" t="str">
        <f t="shared" si="245"/>
        <v/>
      </c>
      <c r="CT165" s="26" t="str">
        <f t="shared" si="245"/>
        <v/>
      </c>
      <c r="CU165" s="26" t="str">
        <f t="shared" si="245"/>
        <v/>
      </c>
      <c r="CV165" s="26" t="str">
        <f t="shared" si="245"/>
        <v/>
      </c>
      <c r="CW165" s="26" t="str">
        <f t="shared" si="245"/>
        <v/>
      </c>
      <c r="CX165" s="26" t="str">
        <f t="shared" si="245"/>
        <v/>
      </c>
      <c r="CY165" s="26" t="str">
        <f t="shared" si="245"/>
        <v/>
      </c>
      <c r="CZ165" s="26" t="str">
        <f t="shared" si="245"/>
        <v/>
      </c>
      <c r="DA165" s="26" t="str">
        <f t="shared" si="245"/>
        <v/>
      </c>
      <c r="DB165" s="26" t="str">
        <f t="shared" si="245"/>
        <v/>
      </c>
      <c r="DC165" s="26" t="str">
        <f t="shared" si="245"/>
        <v/>
      </c>
      <c r="DD165" s="26" t="str">
        <f t="shared" si="245"/>
        <v/>
      </c>
      <c r="DE165" s="26" t="str">
        <f t="shared" si="245"/>
        <v/>
      </c>
      <c r="DF165" s="26" t="str">
        <f t="shared" si="245"/>
        <v/>
      </c>
      <c r="DG165" s="26" t="str">
        <f t="shared" si="245"/>
        <v/>
      </c>
      <c r="DH165" s="26" t="str">
        <f t="shared" si="245"/>
        <v/>
      </c>
      <c r="DI165" s="26" t="str">
        <f t="shared" si="245"/>
        <v/>
      </c>
      <c r="DJ165" s="26" t="str">
        <f t="shared" si="245"/>
        <v/>
      </c>
      <c r="DK165" s="26" t="str">
        <f t="shared" si="245"/>
        <v/>
      </c>
      <c r="DL165" s="26" t="str">
        <f t="shared" si="245"/>
        <v/>
      </c>
      <c r="DM165" s="26" t="str">
        <f t="shared" si="245"/>
        <v/>
      </c>
      <c r="DN165" s="26" t="str">
        <f t="shared" si="245"/>
        <v/>
      </c>
      <c r="DO165" s="26" t="str">
        <f t="shared" si="245"/>
        <v/>
      </c>
      <c r="DP165" s="26" t="str">
        <f t="shared" si="245"/>
        <v/>
      </c>
      <c r="DQ165" s="26" t="str">
        <f t="shared" si="245"/>
        <v/>
      </c>
      <c r="DR165" s="26" t="str">
        <f t="shared" si="245"/>
        <v/>
      </c>
      <c r="DS165" s="26" t="str">
        <f t="shared" si="245"/>
        <v/>
      </c>
      <c r="DT165" s="26" t="str">
        <f t="shared" si="245"/>
        <v/>
      </c>
      <c r="DU165" s="26" t="str">
        <f t="shared" si="245"/>
        <v/>
      </c>
      <c r="DV165" s="26" t="str">
        <f t="shared" si="245"/>
        <v/>
      </c>
      <c r="DW165" s="26" t="str">
        <f t="shared" si="245"/>
        <v/>
      </c>
      <c r="DX165" s="26" t="str">
        <f t="shared" si="245"/>
        <v/>
      </c>
      <c r="DY165" s="26" t="str">
        <f t="shared" si="245"/>
        <v/>
      </c>
      <c r="DZ165" s="26" t="str">
        <f t="shared" si="245"/>
        <v/>
      </c>
      <c r="EA165" s="26" t="str">
        <f t="shared" si="245"/>
        <v/>
      </c>
      <c r="EB165" s="26" t="str">
        <f t="shared" si="245"/>
        <v/>
      </c>
      <c r="EC165" s="26" t="str">
        <f t="shared" si="245"/>
        <v/>
      </c>
      <c r="ED165" s="26" t="str">
        <f t="shared" si="245"/>
        <v/>
      </c>
      <c r="EE165" s="26" t="str">
        <f t="shared" si="246" ref="EE165:FI165">IF(AND(EE166="",EE167=""),"",SUM(EE166)-SUM(EE167))</f>
        <v/>
      </c>
      <c r="EF165" s="26" t="str">
        <f t="shared" si="246"/>
        <v/>
      </c>
      <c r="EG165" s="26" t="str">
        <f t="shared" si="246"/>
        <v/>
      </c>
      <c r="EH165" s="26" t="str">
        <f t="shared" si="246"/>
        <v/>
      </c>
      <c r="EI165" s="26" t="str">
        <f t="shared" si="246"/>
        <v/>
      </c>
      <c r="EJ165" s="26" t="str">
        <f t="shared" si="246"/>
        <v/>
      </c>
      <c r="EK165" s="26" t="str">
        <f t="shared" si="246"/>
        <v/>
      </c>
      <c r="EL165" s="26" t="str">
        <f t="shared" si="246"/>
        <v/>
      </c>
      <c r="EM165" s="26" t="str">
        <f t="shared" si="246"/>
        <v/>
      </c>
      <c r="EN165" s="26" t="str">
        <f t="shared" si="246"/>
        <v/>
      </c>
      <c r="EO165" s="26" t="str">
        <f t="shared" si="246"/>
        <v/>
      </c>
      <c r="EP165" s="26" t="str">
        <f t="shared" si="246"/>
        <v/>
      </c>
      <c r="EQ165" s="26" t="str">
        <f t="shared" si="246"/>
        <v/>
      </c>
      <c r="ER165" s="26" t="str">
        <f t="shared" si="246"/>
        <v/>
      </c>
      <c r="ES165" s="26" t="str">
        <f t="shared" si="246"/>
        <v/>
      </c>
      <c r="ET165" s="26" t="str">
        <f t="shared" si="246"/>
        <v/>
      </c>
      <c r="EU165" s="26" t="str">
        <f t="shared" si="246"/>
        <v/>
      </c>
      <c r="EV165" s="26" t="str">
        <f t="shared" si="246"/>
        <v/>
      </c>
      <c r="EW165" s="26" t="str">
        <f t="shared" si="246"/>
        <v/>
      </c>
      <c r="EX165" s="26" t="str">
        <f t="shared" si="246"/>
        <v/>
      </c>
      <c r="EY165" s="26" t="str">
        <f t="shared" si="246"/>
        <v/>
      </c>
      <c r="EZ165" s="26" t="str">
        <f t="shared" si="246"/>
        <v/>
      </c>
      <c r="FA165" s="26" t="str">
        <f t="shared" si="246"/>
        <v/>
      </c>
      <c r="FB165" s="26" t="str">
        <f t="shared" si="246"/>
        <v/>
      </c>
      <c r="FC165" s="26" t="str">
        <f t="shared" si="246"/>
        <v/>
      </c>
      <c r="FD165" s="26" t="str">
        <f t="shared" si="246"/>
        <v/>
      </c>
      <c r="FE165" s="26" t="str">
        <f t="shared" si="246"/>
        <v/>
      </c>
      <c r="FF165" s="26" t="str">
        <f t="shared" si="246"/>
        <v/>
      </c>
      <c r="FG165" s="26" t="str">
        <f t="shared" si="246"/>
        <v/>
      </c>
      <c r="FH165" s="26" t="str">
        <f t="shared" si="246"/>
        <v/>
      </c>
      <c r="FI165" s="26" t="str">
        <f t="shared" si="246"/>
        <v/>
      </c>
    </row>
    <row r="166" spans="1:165" s="8" customFormat="1" ht="15" customHeight="1">
      <c r="A166" s="8" t="str">
        <f t="shared" si="212"/>
        <v>BXSOIND_BP6_XDC</v>
      </c>
      <c r="B166" s="15" t="s">
        <v>145</v>
      </c>
      <c r="C166" s="13" t="s">
        <v>395</v>
      </c>
      <c r="D166" s="13" t="s">
        <v>396</v>
      </c>
      <c r="E166" s="14" t="str">
        <f>"BXSOIND_BP6_"&amp;C3</f>
        <v>BXSOIND_BP6_XDC</v>
      </c>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165" s="8" customFormat="1" ht="15" customHeight="1">
      <c r="A167" s="8" t="str">
        <f t="shared" si="212"/>
        <v>BMSOIND_BP6_XDC</v>
      </c>
      <c r="B167" s="15" t="s">
        <v>148</v>
      </c>
      <c r="C167" s="13" t="s">
        <v>397</v>
      </c>
      <c r="D167" s="13" t="s">
        <v>398</v>
      </c>
      <c r="E167" s="14" t="str">
        <f>"BMSOIND_BP6_"&amp;C3</f>
        <v>BMSOIND_BP6_XDC</v>
      </c>
      <c r="F167" s="1">
        <v>0.064292867179200006</v>
      </c>
      <c r="G167" s="1">
        <v>0.054509450540400003</v>
      </c>
      <c r="H167" s="1">
        <v>0.058655195875200003</v>
      </c>
      <c r="I167" s="1">
        <v>0.076378080399600007</v>
      </c>
      <c r="J167" s="1">
        <v>0.25383559399439998</v>
      </c>
      <c r="K167" s="1">
        <v>0.0482833895976</v>
      </c>
      <c r="L167" s="1">
        <v>0.091646862012000105</v>
      </c>
      <c r="M167" s="1">
        <v>0.10002409420320001</v>
      </c>
      <c r="N167" s="1">
        <v>0.16841023518840001</v>
      </c>
      <c r="O167" s="1">
        <v>0.40836458100119999</v>
      </c>
      <c r="P167" s="1">
        <v>0.032273912016000002</v>
      </c>
      <c r="Q167" s="1">
        <v>0.1287842734836</v>
      </c>
      <c r="R167" s="1">
        <v>0.1413929925312</v>
      </c>
      <c r="S167" s="1">
        <v>0.26044238997719998</v>
      </c>
      <c r="T167" s="1">
        <v>0.56289356800799895</v>
      </c>
      <c r="U167" s="1">
        <v>0.10978307123760001</v>
      </c>
      <c r="V167" s="1">
        <v>0.090533601717600096</v>
      </c>
      <c r="W167" s="1">
        <v>0.13580941395240001</v>
      </c>
      <c r="X167" s="1">
        <v>0.078754915551599997</v>
      </c>
      <c r="Y167" s="1">
        <v>0.41488100245920001</v>
      </c>
      <c r="Z167" s="1">
        <v>0.068001499731646903</v>
      </c>
      <c r="AA167" s="1">
        <v>0.073521307225020094</v>
      </c>
      <c r="AB167" s="1">
        <v>0.080673123998963994</v>
      </c>
      <c r="AC167" s="1">
        <v>0.12437128225480799</v>
      </c>
      <c r="AD167" s="1">
        <v>0.34656721321043898</v>
      </c>
      <c r="AE167" s="1">
        <v>0.068001499731646903</v>
      </c>
      <c r="AF167" s="1">
        <v>0.073521307225020094</v>
      </c>
      <c r="AG167" s="1">
        <v>0.080673123998963994</v>
      </c>
      <c r="AH167" s="1">
        <v>0.12437128225480799</v>
      </c>
      <c r="AI167" s="1">
        <v>0.34656721321043898</v>
      </c>
      <c r="AJ167" s="1">
        <v>0.036597326657748001</v>
      </c>
      <c r="AK167" s="1">
        <v>0.13954380182389201</v>
      </c>
      <c r="AL167" s="1">
        <v>0.099028191237492097</v>
      </c>
      <c r="AM167" s="1">
        <v>0.070109776861007306</v>
      </c>
      <c r="AN167" s="1">
        <v>0.345279096580139</v>
      </c>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165" s="8" customFormat="1" ht="15" customHeight="1">
      <c r="A168" s="8" t="str">
        <f t="shared" si="212"/>
        <v>BSOINRI_BP6_XDC</v>
      </c>
      <c r="B168" s="15" t="s">
        <v>399</v>
      </c>
      <c r="C168" s="13" t="s">
        <v>400</v>
      </c>
      <c r="D168" s="13" t="s">
        <v>401</v>
      </c>
      <c r="E168" s="14" t="str">
        <f>"BSOINRI_BP6_"&amp;C3</f>
        <v>BSOINRI_BP6_XDC</v>
      </c>
      <c r="F168" s="26" t="str">
        <f>IF(AND(F169="",F170=""),"",SUM(F169)-SUM(F170))</f>
        <v/>
      </c>
      <c r="G168" s="26" t="str">
        <f t="shared" si="247" ref="G168:BR168">IF(AND(G169="",G170=""),"",SUM(G169)-SUM(G170))</f>
        <v/>
      </c>
      <c r="H168" s="26" t="str">
        <f t="shared" si="247"/>
        <v/>
      </c>
      <c r="I168" s="26" t="str">
        <f t="shared" si="247"/>
        <v/>
      </c>
      <c r="J168" s="26" t="str">
        <f t="shared" si="247"/>
        <v/>
      </c>
      <c r="K168" s="26" t="str">
        <f t="shared" si="247"/>
        <v/>
      </c>
      <c r="L168" s="26" t="str">
        <f t="shared" si="247"/>
        <v/>
      </c>
      <c r="M168" s="26" t="str">
        <f t="shared" si="247"/>
        <v/>
      </c>
      <c r="N168" s="26" t="str">
        <f t="shared" si="247"/>
        <v/>
      </c>
      <c r="O168" s="26" t="str">
        <f t="shared" si="247"/>
        <v/>
      </c>
      <c r="P168" s="26" t="str">
        <f t="shared" si="247"/>
        <v/>
      </c>
      <c r="Q168" s="26" t="str">
        <f t="shared" si="247"/>
        <v/>
      </c>
      <c r="R168" s="26" t="str">
        <f t="shared" si="247"/>
        <v/>
      </c>
      <c r="S168" s="26" t="str">
        <f t="shared" si="247"/>
        <v/>
      </c>
      <c r="T168" s="26" t="str">
        <f t="shared" si="247"/>
        <v/>
      </c>
      <c r="U168" s="26" t="str">
        <f t="shared" si="247"/>
        <v/>
      </c>
      <c r="V168" s="26" t="str">
        <f t="shared" si="247"/>
        <v/>
      </c>
      <c r="W168" s="26" t="str">
        <f t="shared" si="247"/>
        <v/>
      </c>
      <c r="X168" s="26" t="str">
        <f t="shared" si="247"/>
        <v/>
      </c>
      <c r="Y168" s="26" t="str">
        <f t="shared" si="247"/>
        <v/>
      </c>
      <c r="Z168" s="26" t="str">
        <f t="shared" si="247"/>
        <v/>
      </c>
      <c r="AA168" s="26" t="str">
        <f t="shared" si="247"/>
        <v/>
      </c>
      <c r="AB168" s="26" t="str">
        <f t="shared" si="247"/>
        <v/>
      </c>
      <c r="AC168" s="26" t="str">
        <f t="shared" si="247"/>
        <v/>
      </c>
      <c r="AD168" s="26" t="str">
        <f t="shared" si="247"/>
        <v/>
      </c>
      <c r="AE168" s="26" t="str">
        <f t="shared" si="247"/>
        <v/>
      </c>
      <c r="AF168" s="26" t="str">
        <f t="shared" si="247"/>
        <v/>
      </c>
      <c r="AG168" s="26" t="str">
        <f t="shared" si="247"/>
        <v/>
      </c>
      <c r="AH168" s="26" t="str">
        <f t="shared" si="247"/>
        <v/>
      </c>
      <c r="AI168" s="26" t="str">
        <f t="shared" si="247"/>
        <v/>
      </c>
      <c r="AJ168" s="26" t="str">
        <f t="shared" si="247"/>
        <v/>
      </c>
      <c r="AK168" s="26" t="str">
        <f t="shared" si="247"/>
        <v/>
      </c>
      <c r="AL168" s="26" t="str">
        <f t="shared" si="247"/>
        <v/>
      </c>
      <c r="AM168" s="26" t="str">
        <f t="shared" si="247"/>
        <v/>
      </c>
      <c r="AN168" s="26" t="str">
        <f t="shared" si="247"/>
        <v/>
      </c>
      <c r="AO168" s="26" t="str">
        <f t="shared" si="247"/>
        <v/>
      </c>
      <c r="AP168" s="26" t="str">
        <f t="shared" si="247"/>
        <v/>
      </c>
      <c r="AQ168" s="26" t="str">
        <f t="shared" si="247"/>
        <v/>
      </c>
      <c r="AR168" s="26" t="str">
        <f t="shared" si="247"/>
        <v/>
      </c>
      <c r="AS168" s="26" t="str">
        <f t="shared" si="247"/>
        <v/>
      </c>
      <c r="AT168" s="26" t="str">
        <f t="shared" si="247"/>
        <v/>
      </c>
      <c r="AU168" s="26" t="str">
        <f t="shared" si="247"/>
        <v/>
      </c>
      <c r="AV168" s="26" t="str">
        <f t="shared" si="247"/>
        <v/>
      </c>
      <c r="AW168" s="26" t="str">
        <f t="shared" si="247"/>
        <v/>
      </c>
      <c r="AX168" s="26" t="str">
        <f t="shared" si="247"/>
        <v/>
      </c>
      <c r="AY168" s="26" t="str">
        <f t="shared" si="247"/>
        <v/>
      </c>
      <c r="AZ168" s="26" t="str">
        <f t="shared" si="247"/>
        <v/>
      </c>
      <c r="BA168" s="26" t="str">
        <f t="shared" si="247"/>
        <v/>
      </c>
      <c r="BB168" s="26" t="str">
        <f t="shared" si="247"/>
        <v/>
      </c>
      <c r="BC168" s="26" t="str">
        <f t="shared" si="247"/>
        <v/>
      </c>
      <c r="BD168" s="26" t="str">
        <f t="shared" si="247"/>
        <v/>
      </c>
      <c r="BE168" s="26" t="str">
        <f t="shared" si="247"/>
        <v/>
      </c>
      <c r="BF168" s="26" t="str">
        <f t="shared" si="247"/>
        <v/>
      </c>
      <c r="BG168" s="26" t="str">
        <f t="shared" si="247"/>
        <v/>
      </c>
      <c r="BH168" s="26" t="str">
        <f t="shared" si="247"/>
        <v/>
      </c>
      <c r="BI168" s="26" t="str">
        <f t="shared" si="247"/>
        <v/>
      </c>
      <c r="BJ168" s="26" t="str">
        <f t="shared" si="247"/>
        <v/>
      </c>
      <c r="BK168" s="26" t="str">
        <f t="shared" si="247"/>
        <v/>
      </c>
      <c r="BL168" s="26" t="str">
        <f t="shared" si="247"/>
        <v/>
      </c>
      <c r="BM168" s="26" t="str">
        <f t="shared" si="247"/>
        <v/>
      </c>
      <c r="BN168" s="26" t="str">
        <f t="shared" si="247"/>
        <v/>
      </c>
      <c r="BO168" s="26" t="str">
        <f t="shared" si="247"/>
        <v/>
      </c>
      <c r="BP168" s="26" t="str">
        <f t="shared" si="247"/>
        <v/>
      </c>
      <c r="BQ168" s="26" t="str">
        <f t="shared" si="247"/>
        <v/>
      </c>
      <c r="BR168" s="26" t="str">
        <f t="shared" si="247"/>
        <v/>
      </c>
      <c r="BS168" s="26" t="str">
        <f t="shared" si="248" ref="BS168:ED168">IF(AND(BS169="",BS170=""),"",SUM(BS169)-SUM(BS170))</f>
        <v/>
      </c>
      <c r="BT168" s="26" t="str">
        <f t="shared" si="248"/>
        <v/>
      </c>
      <c r="BU168" s="26" t="str">
        <f t="shared" si="248"/>
        <v/>
      </c>
      <c r="BV168" s="26" t="str">
        <f t="shared" si="248"/>
        <v/>
      </c>
      <c r="BW168" s="26" t="str">
        <f t="shared" si="248"/>
        <v/>
      </c>
      <c r="BX168" s="26" t="str">
        <f t="shared" si="248"/>
        <v/>
      </c>
      <c r="BY168" s="26" t="str">
        <f t="shared" si="248"/>
        <v/>
      </c>
      <c r="BZ168" s="26" t="str">
        <f t="shared" si="248"/>
        <v/>
      </c>
      <c r="CA168" s="26" t="str">
        <f t="shared" si="248"/>
        <v/>
      </c>
      <c r="CB168" s="26" t="str">
        <f t="shared" si="248"/>
        <v/>
      </c>
      <c r="CC168" s="26" t="str">
        <f t="shared" si="248"/>
        <v/>
      </c>
      <c r="CD168" s="26" t="str">
        <f t="shared" si="248"/>
        <v/>
      </c>
      <c r="CE168" s="26" t="str">
        <f t="shared" si="248"/>
        <v/>
      </c>
      <c r="CF168" s="26" t="str">
        <f t="shared" si="248"/>
        <v/>
      </c>
      <c r="CG168" s="26" t="str">
        <f t="shared" si="248"/>
        <v/>
      </c>
      <c r="CH168" s="26" t="str">
        <f t="shared" si="248"/>
        <v/>
      </c>
      <c r="CI168" s="26" t="str">
        <f t="shared" si="248"/>
        <v/>
      </c>
      <c r="CJ168" s="26" t="str">
        <f t="shared" si="248"/>
        <v/>
      </c>
      <c r="CK168" s="26" t="str">
        <f t="shared" si="248"/>
        <v/>
      </c>
      <c r="CL168" s="26" t="str">
        <f t="shared" si="248"/>
        <v/>
      </c>
      <c r="CM168" s="26" t="str">
        <f t="shared" si="248"/>
        <v/>
      </c>
      <c r="CN168" s="26" t="str">
        <f t="shared" si="248"/>
        <v/>
      </c>
      <c r="CO168" s="26" t="str">
        <f t="shared" si="248"/>
        <v/>
      </c>
      <c r="CP168" s="26" t="str">
        <f t="shared" si="248"/>
        <v/>
      </c>
      <c r="CQ168" s="26" t="str">
        <f t="shared" si="248"/>
        <v/>
      </c>
      <c r="CR168" s="26" t="str">
        <f t="shared" si="248"/>
        <v/>
      </c>
      <c r="CS168" s="26" t="str">
        <f t="shared" si="248"/>
        <v/>
      </c>
      <c r="CT168" s="26" t="str">
        <f t="shared" si="248"/>
        <v/>
      </c>
      <c r="CU168" s="26" t="str">
        <f t="shared" si="248"/>
        <v/>
      </c>
      <c r="CV168" s="26" t="str">
        <f t="shared" si="248"/>
        <v/>
      </c>
      <c r="CW168" s="26" t="str">
        <f t="shared" si="248"/>
        <v/>
      </c>
      <c r="CX168" s="26" t="str">
        <f t="shared" si="248"/>
        <v/>
      </c>
      <c r="CY168" s="26" t="str">
        <f t="shared" si="248"/>
        <v/>
      </c>
      <c r="CZ168" s="26" t="str">
        <f t="shared" si="248"/>
        <v/>
      </c>
      <c r="DA168" s="26" t="str">
        <f t="shared" si="248"/>
        <v/>
      </c>
      <c r="DB168" s="26" t="str">
        <f t="shared" si="248"/>
        <v/>
      </c>
      <c r="DC168" s="26" t="str">
        <f t="shared" si="248"/>
        <v/>
      </c>
      <c r="DD168" s="26" t="str">
        <f t="shared" si="248"/>
        <v/>
      </c>
      <c r="DE168" s="26" t="str">
        <f t="shared" si="248"/>
        <v/>
      </c>
      <c r="DF168" s="26" t="str">
        <f t="shared" si="248"/>
        <v/>
      </c>
      <c r="DG168" s="26" t="str">
        <f t="shared" si="248"/>
        <v/>
      </c>
      <c r="DH168" s="26" t="str">
        <f t="shared" si="248"/>
        <v/>
      </c>
      <c r="DI168" s="26" t="str">
        <f t="shared" si="248"/>
        <v/>
      </c>
      <c r="DJ168" s="26" t="str">
        <f t="shared" si="248"/>
        <v/>
      </c>
      <c r="DK168" s="26" t="str">
        <f t="shared" si="248"/>
        <v/>
      </c>
      <c r="DL168" s="26" t="str">
        <f t="shared" si="248"/>
        <v/>
      </c>
      <c r="DM168" s="26" t="str">
        <f t="shared" si="248"/>
        <v/>
      </c>
      <c r="DN168" s="26" t="str">
        <f t="shared" si="248"/>
        <v/>
      </c>
      <c r="DO168" s="26" t="str">
        <f t="shared" si="248"/>
        <v/>
      </c>
      <c r="DP168" s="26" t="str">
        <f t="shared" si="248"/>
        <v/>
      </c>
      <c r="DQ168" s="26" t="str">
        <f t="shared" si="248"/>
        <v/>
      </c>
      <c r="DR168" s="26" t="str">
        <f t="shared" si="248"/>
        <v/>
      </c>
      <c r="DS168" s="26" t="str">
        <f t="shared" si="248"/>
        <v/>
      </c>
      <c r="DT168" s="26" t="str">
        <f t="shared" si="248"/>
        <v/>
      </c>
      <c r="DU168" s="26" t="str">
        <f t="shared" si="248"/>
        <v/>
      </c>
      <c r="DV168" s="26" t="str">
        <f t="shared" si="248"/>
        <v/>
      </c>
      <c r="DW168" s="26" t="str">
        <f t="shared" si="248"/>
        <v/>
      </c>
      <c r="DX168" s="26" t="str">
        <f t="shared" si="248"/>
        <v/>
      </c>
      <c r="DY168" s="26" t="str">
        <f t="shared" si="248"/>
        <v/>
      </c>
      <c r="DZ168" s="26" t="str">
        <f t="shared" si="248"/>
        <v/>
      </c>
      <c r="EA168" s="26" t="str">
        <f t="shared" si="248"/>
        <v/>
      </c>
      <c r="EB168" s="26" t="str">
        <f t="shared" si="248"/>
        <v/>
      </c>
      <c r="EC168" s="26" t="str">
        <f t="shared" si="248"/>
        <v/>
      </c>
      <c r="ED168" s="26" t="str">
        <f t="shared" si="248"/>
        <v/>
      </c>
      <c r="EE168" s="26" t="str">
        <f t="shared" si="249" ref="EE168:FI168">IF(AND(EE169="",EE170=""),"",SUM(EE169)-SUM(EE170))</f>
        <v/>
      </c>
      <c r="EF168" s="26" t="str">
        <f t="shared" si="249"/>
        <v/>
      </c>
      <c r="EG168" s="26" t="str">
        <f t="shared" si="249"/>
        <v/>
      </c>
      <c r="EH168" s="26" t="str">
        <f t="shared" si="249"/>
        <v/>
      </c>
      <c r="EI168" s="26" t="str">
        <f t="shared" si="249"/>
        <v/>
      </c>
      <c r="EJ168" s="26" t="str">
        <f t="shared" si="249"/>
        <v/>
      </c>
      <c r="EK168" s="26" t="str">
        <f t="shared" si="249"/>
        <v/>
      </c>
      <c r="EL168" s="26" t="str">
        <f t="shared" si="249"/>
        <v/>
      </c>
      <c r="EM168" s="26" t="str">
        <f t="shared" si="249"/>
        <v/>
      </c>
      <c r="EN168" s="26" t="str">
        <f t="shared" si="249"/>
        <v/>
      </c>
      <c r="EO168" s="26" t="str">
        <f t="shared" si="249"/>
        <v/>
      </c>
      <c r="EP168" s="26" t="str">
        <f t="shared" si="249"/>
        <v/>
      </c>
      <c r="EQ168" s="26" t="str">
        <f t="shared" si="249"/>
        <v/>
      </c>
      <c r="ER168" s="26" t="str">
        <f t="shared" si="249"/>
        <v/>
      </c>
      <c r="ES168" s="26" t="str">
        <f t="shared" si="249"/>
        <v/>
      </c>
      <c r="ET168" s="26" t="str">
        <f t="shared" si="249"/>
        <v/>
      </c>
      <c r="EU168" s="26" t="str">
        <f t="shared" si="249"/>
        <v/>
      </c>
      <c r="EV168" s="26" t="str">
        <f t="shared" si="249"/>
        <v/>
      </c>
      <c r="EW168" s="26" t="str">
        <f t="shared" si="249"/>
        <v/>
      </c>
      <c r="EX168" s="26" t="str">
        <f t="shared" si="249"/>
        <v/>
      </c>
      <c r="EY168" s="26" t="str">
        <f t="shared" si="249"/>
        <v/>
      </c>
      <c r="EZ168" s="26" t="str">
        <f t="shared" si="249"/>
        <v/>
      </c>
      <c r="FA168" s="26" t="str">
        <f t="shared" si="249"/>
        <v/>
      </c>
      <c r="FB168" s="26" t="str">
        <f t="shared" si="249"/>
        <v/>
      </c>
      <c r="FC168" s="26" t="str">
        <f t="shared" si="249"/>
        <v/>
      </c>
      <c r="FD168" s="26" t="str">
        <f t="shared" si="249"/>
        <v/>
      </c>
      <c r="FE168" s="26" t="str">
        <f t="shared" si="249"/>
        <v/>
      </c>
      <c r="FF168" s="26" t="str">
        <f t="shared" si="249"/>
        <v/>
      </c>
      <c r="FG168" s="26" t="str">
        <f t="shared" si="249"/>
        <v/>
      </c>
      <c r="FH168" s="26" t="str">
        <f t="shared" si="249"/>
        <v/>
      </c>
      <c r="FI168" s="26" t="str">
        <f t="shared" si="249"/>
        <v/>
      </c>
    </row>
    <row r="169" spans="1:165" s="8" customFormat="1" ht="15" customHeight="1">
      <c r="A169" s="8" t="str">
        <f t="shared" si="212"/>
        <v>BXSOINRI_BP6_XDC</v>
      </c>
      <c r="B169" s="15" t="s">
        <v>145</v>
      </c>
      <c r="C169" s="13" t="s">
        <v>402</v>
      </c>
      <c r="D169" s="13" t="s">
        <v>403</v>
      </c>
      <c r="E169" s="14" t="str">
        <f>"BXSOINRI_BP6_"&amp;C3</f>
        <v>BXSOINRI_BP6_XDC</v>
      </c>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165" s="8" customFormat="1" ht="15" customHeight="1">
      <c r="A170" s="8" t="str">
        <f t="shared" si="212"/>
        <v>BMSOINRI_BP6_XDC</v>
      </c>
      <c r="B170" s="15" t="s">
        <v>148</v>
      </c>
      <c r="C170" s="13" t="s">
        <v>404</v>
      </c>
      <c r="D170" s="13" t="s">
        <v>405</v>
      </c>
      <c r="E170" s="14" t="str">
        <f>"BMSOINRI_BP6_"&amp;C3</f>
        <v>BMSOINRI_BP6_XDC</v>
      </c>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165" s="8" customFormat="1" ht="15" customHeight="1">
      <c r="A171" s="8" t="str">
        <f t="shared" si="212"/>
        <v>BSOINAI_BP6_XDC</v>
      </c>
      <c r="B171" s="15" t="s">
        <v>406</v>
      </c>
      <c r="C171" s="13" t="s">
        <v>407</v>
      </c>
      <c r="D171" s="13" t="s">
        <v>408</v>
      </c>
      <c r="E171" s="14" t="str">
        <f>"BSOINAI_BP6_"&amp;C3</f>
        <v>BSOINAI_BP6_XDC</v>
      </c>
      <c r="F171" s="26" t="str">
        <f>IF(AND(F172="",F173=""),"",SUM(F172)-SUM(F173))</f>
        <v/>
      </c>
      <c r="G171" s="26" t="str">
        <f t="shared" si="250" ref="G171:BR171">IF(AND(G172="",G173=""),"",SUM(G172)-SUM(G173))</f>
        <v/>
      </c>
      <c r="H171" s="26" t="str">
        <f t="shared" si="250"/>
        <v/>
      </c>
      <c r="I171" s="26" t="str">
        <f t="shared" si="250"/>
        <v/>
      </c>
      <c r="J171" s="26" t="str">
        <f t="shared" si="250"/>
        <v/>
      </c>
      <c r="K171" s="26" t="str">
        <f t="shared" si="250"/>
        <v/>
      </c>
      <c r="L171" s="26" t="str">
        <f t="shared" si="250"/>
        <v/>
      </c>
      <c r="M171" s="26" t="str">
        <f t="shared" si="250"/>
        <v/>
      </c>
      <c r="N171" s="26" t="str">
        <f t="shared" si="250"/>
        <v/>
      </c>
      <c r="O171" s="26" t="str">
        <f t="shared" si="250"/>
        <v/>
      </c>
      <c r="P171" s="26" t="str">
        <f t="shared" si="250"/>
        <v/>
      </c>
      <c r="Q171" s="26" t="str">
        <f t="shared" si="250"/>
        <v/>
      </c>
      <c r="R171" s="26" t="str">
        <f t="shared" si="250"/>
        <v/>
      </c>
      <c r="S171" s="26" t="str">
        <f t="shared" si="250"/>
        <v/>
      </c>
      <c r="T171" s="26" t="str">
        <f t="shared" si="250"/>
        <v/>
      </c>
      <c r="U171" s="26" t="str">
        <f t="shared" si="250"/>
        <v/>
      </c>
      <c r="V171" s="26" t="str">
        <f t="shared" si="250"/>
        <v/>
      </c>
      <c r="W171" s="26" t="str">
        <f t="shared" si="250"/>
        <v/>
      </c>
      <c r="X171" s="26" t="str">
        <f t="shared" si="250"/>
        <v/>
      </c>
      <c r="Y171" s="26" t="str">
        <f t="shared" si="250"/>
        <v/>
      </c>
      <c r="Z171" s="26" t="str">
        <f t="shared" si="250"/>
        <v/>
      </c>
      <c r="AA171" s="26" t="str">
        <f t="shared" si="250"/>
        <v/>
      </c>
      <c r="AB171" s="26" t="str">
        <f t="shared" si="250"/>
        <v/>
      </c>
      <c r="AC171" s="26" t="str">
        <f t="shared" si="250"/>
        <v/>
      </c>
      <c r="AD171" s="26" t="str">
        <f t="shared" si="250"/>
        <v/>
      </c>
      <c r="AE171" s="26" t="str">
        <f t="shared" si="250"/>
        <v/>
      </c>
      <c r="AF171" s="26" t="str">
        <f t="shared" si="250"/>
        <v/>
      </c>
      <c r="AG171" s="26" t="str">
        <f t="shared" si="250"/>
        <v/>
      </c>
      <c r="AH171" s="26" t="str">
        <f t="shared" si="250"/>
        <v/>
      </c>
      <c r="AI171" s="26" t="str">
        <f t="shared" si="250"/>
        <v/>
      </c>
      <c r="AJ171" s="26" t="str">
        <f t="shared" si="250"/>
        <v/>
      </c>
      <c r="AK171" s="26" t="str">
        <f t="shared" si="250"/>
        <v/>
      </c>
      <c r="AL171" s="26" t="str">
        <f t="shared" si="250"/>
        <v/>
      </c>
      <c r="AM171" s="26" t="str">
        <f t="shared" si="250"/>
        <v/>
      </c>
      <c r="AN171" s="26" t="str">
        <f t="shared" si="250"/>
        <v/>
      </c>
      <c r="AO171" s="26" t="str">
        <f t="shared" si="250"/>
        <v/>
      </c>
      <c r="AP171" s="26" t="str">
        <f t="shared" si="250"/>
        <v/>
      </c>
      <c r="AQ171" s="26" t="str">
        <f t="shared" si="250"/>
        <v/>
      </c>
      <c r="AR171" s="26" t="str">
        <f t="shared" si="250"/>
        <v/>
      </c>
      <c r="AS171" s="26" t="str">
        <f t="shared" si="250"/>
        <v/>
      </c>
      <c r="AT171" s="26" t="str">
        <f t="shared" si="250"/>
        <v/>
      </c>
      <c r="AU171" s="26" t="str">
        <f t="shared" si="250"/>
        <v/>
      </c>
      <c r="AV171" s="26" t="str">
        <f t="shared" si="250"/>
        <v/>
      </c>
      <c r="AW171" s="26" t="str">
        <f t="shared" si="250"/>
        <v/>
      </c>
      <c r="AX171" s="26" t="str">
        <f t="shared" si="250"/>
        <v/>
      </c>
      <c r="AY171" s="26" t="str">
        <f t="shared" si="250"/>
        <v/>
      </c>
      <c r="AZ171" s="26" t="str">
        <f t="shared" si="250"/>
        <v/>
      </c>
      <c r="BA171" s="26" t="str">
        <f t="shared" si="250"/>
        <v/>
      </c>
      <c r="BB171" s="26" t="str">
        <f t="shared" si="250"/>
        <v/>
      </c>
      <c r="BC171" s="26" t="str">
        <f t="shared" si="250"/>
        <v/>
      </c>
      <c r="BD171" s="26" t="str">
        <f t="shared" si="250"/>
        <v/>
      </c>
      <c r="BE171" s="26" t="str">
        <f t="shared" si="250"/>
        <v/>
      </c>
      <c r="BF171" s="26" t="str">
        <f t="shared" si="250"/>
        <v/>
      </c>
      <c r="BG171" s="26" t="str">
        <f t="shared" si="250"/>
        <v/>
      </c>
      <c r="BH171" s="26" t="str">
        <f t="shared" si="250"/>
        <v/>
      </c>
      <c r="BI171" s="26" t="str">
        <f t="shared" si="250"/>
        <v/>
      </c>
      <c r="BJ171" s="26" t="str">
        <f t="shared" si="250"/>
        <v/>
      </c>
      <c r="BK171" s="26" t="str">
        <f t="shared" si="250"/>
        <v/>
      </c>
      <c r="BL171" s="26" t="str">
        <f t="shared" si="250"/>
        <v/>
      </c>
      <c r="BM171" s="26" t="str">
        <f t="shared" si="250"/>
        <v/>
      </c>
      <c r="BN171" s="26" t="str">
        <f t="shared" si="250"/>
        <v/>
      </c>
      <c r="BO171" s="26" t="str">
        <f t="shared" si="250"/>
        <v/>
      </c>
      <c r="BP171" s="26" t="str">
        <f t="shared" si="250"/>
        <v/>
      </c>
      <c r="BQ171" s="26" t="str">
        <f t="shared" si="250"/>
        <v/>
      </c>
      <c r="BR171" s="26" t="str">
        <f t="shared" si="250"/>
        <v/>
      </c>
      <c r="BS171" s="26" t="str">
        <f t="shared" si="251" ref="BS171:ED171">IF(AND(BS172="",BS173=""),"",SUM(BS172)-SUM(BS173))</f>
        <v/>
      </c>
      <c r="BT171" s="26" t="str">
        <f t="shared" si="251"/>
        <v/>
      </c>
      <c r="BU171" s="26" t="str">
        <f t="shared" si="251"/>
        <v/>
      </c>
      <c r="BV171" s="26" t="str">
        <f t="shared" si="251"/>
        <v/>
      </c>
      <c r="BW171" s="26" t="str">
        <f t="shared" si="251"/>
        <v/>
      </c>
      <c r="BX171" s="26" t="str">
        <f t="shared" si="251"/>
        <v/>
      </c>
      <c r="BY171" s="26" t="str">
        <f t="shared" si="251"/>
        <v/>
      </c>
      <c r="BZ171" s="26" t="str">
        <f t="shared" si="251"/>
        <v/>
      </c>
      <c r="CA171" s="26" t="str">
        <f t="shared" si="251"/>
        <v/>
      </c>
      <c r="CB171" s="26" t="str">
        <f t="shared" si="251"/>
        <v/>
      </c>
      <c r="CC171" s="26" t="str">
        <f t="shared" si="251"/>
        <v/>
      </c>
      <c r="CD171" s="26" t="str">
        <f t="shared" si="251"/>
        <v/>
      </c>
      <c r="CE171" s="26" t="str">
        <f t="shared" si="251"/>
        <v/>
      </c>
      <c r="CF171" s="26" t="str">
        <f t="shared" si="251"/>
        <v/>
      </c>
      <c r="CG171" s="26" t="str">
        <f t="shared" si="251"/>
        <v/>
      </c>
      <c r="CH171" s="26" t="str">
        <f t="shared" si="251"/>
        <v/>
      </c>
      <c r="CI171" s="26" t="str">
        <f t="shared" si="251"/>
        <v/>
      </c>
      <c r="CJ171" s="26" t="str">
        <f t="shared" si="251"/>
        <v/>
      </c>
      <c r="CK171" s="26" t="str">
        <f t="shared" si="251"/>
        <v/>
      </c>
      <c r="CL171" s="26" t="str">
        <f t="shared" si="251"/>
        <v/>
      </c>
      <c r="CM171" s="26" t="str">
        <f t="shared" si="251"/>
        <v/>
      </c>
      <c r="CN171" s="26" t="str">
        <f t="shared" si="251"/>
        <v/>
      </c>
      <c r="CO171" s="26" t="str">
        <f t="shared" si="251"/>
        <v/>
      </c>
      <c r="CP171" s="26" t="str">
        <f t="shared" si="251"/>
        <v/>
      </c>
      <c r="CQ171" s="26" t="str">
        <f t="shared" si="251"/>
        <v/>
      </c>
      <c r="CR171" s="26" t="str">
        <f t="shared" si="251"/>
        <v/>
      </c>
      <c r="CS171" s="26" t="str">
        <f t="shared" si="251"/>
        <v/>
      </c>
      <c r="CT171" s="26" t="str">
        <f t="shared" si="251"/>
        <v/>
      </c>
      <c r="CU171" s="26" t="str">
        <f t="shared" si="251"/>
        <v/>
      </c>
      <c r="CV171" s="26" t="str">
        <f t="shared" si="251"/>
        <v/>
      </c>
      <c r="CW171" s="26" t="str">
        <f t="shared" si="251"/>
        <v/>
      </c>
      <c r="CX171" s="26" t="str">
        <f t="shared" si="251"/>
        <v/>
      </c>
      <c r="CY171" s="26" t="str">
        <f t="shared" si="251"/>
        <v/>
      </c>
      <c r="CZ171" s="26" t="str">
        <f t="shared" si="251"/>
        <v/>
      </c>
      <c r="DA171" s="26" t="str">
        <f t="shared" si="251"/>
        <v/>
      </c>
      <c r="DB171" s="26" t="str">
        <f t="shared" si="251"/>
        <v/>
      </c>
      <c r="DC171" s="26" t="str">
        <f t="shared" si="251"/>
        <v/>
      </c>
      <c r="DD171" s="26" t="str">
        <f t="shared" si="251"/>
        <v/>
      </c>
      <c r="DE171" s="26" t="str">
        <f t="shared" si="251"/>
        <v/>
      </c>
      <c r="DF171" s="26" t="str">
        <f t="shared" si="251"/>
        <v/>
      </c>
      <c r="DG171" s="26" t="str">
        <f t="shared" si="251"/>
        <v/>
      </c>
      <c r="DH171" s="26" t="str">
        <f t="shared" si="251"/>
        <v/>
      </c>
      <c r="DI171" s="26" t="str">
        <f t="shared" si="251"/>
        <v/>
      </c>
      <c r="DJ171" s="26" t="str">
        <f t="shared" si="251"/>
        <v/>
      </c>
      <c r="DK171" s="26" t="str">
        <f t="shared" si="251"/>
        <v/>
      </c>
      <c r="DL171" s="26" t="str">
        <f t="shared" si="251"/>
        <v/>
      </c>
      <c r="DM171" s="26" t="str">
        <f t="shared" si="251"/>
        <v/>
      </c>
      <c r="DN171" s="26" t="str">
        <f t="shared" si="251"/>
        <v/>
      </c>
      <c r="DO171" s="26" t="str">
        <f t="shared" si="251"/>
        <v/>
      </c>
      <c r="DP171" s="26" t="str">
        <f t="shared" si="251"/>
        <v/>
      </c>
      <c r="DQ171" s="26" t="str">
        <f t="shared" si="251"/>
        <v/>
      </c>
      <c r="DR171" s="26" t="str">
        <f t="shared" si="251"/>
        <v/>
      </c>
      <c r="DS171" s="26" t="str">
        <f t="shared" si="251"/>
        <v/>
      </c>
      <c r="DT171" s="26" t="str">
        <f t="shared" si="251"/>
        <v/>
      </c>
      <c r="DU171" s="26" t="str">
        <f t="shared" si="251"/>
        <v/>
      </c>
      <c r="DV171" s="26" t="str">
        <f t="shared" si="251"/>
        <v/>
      </c>
      <c r="DW171" s="26" t="str">
        <f t="shared" si="251"/>
        <v/>
      </c>
      <c r="DX171" s="26" t="str">
        <f t="shared" si="251"/>
        <v/>
      </c>
      <c r="DY171" s="26" t="str">
        <f t="shared" si="251"/>
        <v/>
      </c>
      <c r="DZ171" s="26" t="str">
        <f t="shared" si="251"/>
        <v/>
      </c>
      <c r="EA171" s="26" t="str">
        <f t="shared" si="251"/>
        <v/>
      </c>
      <c r="EB171" s="26" t="str">
        <f t="shared" si="251"/>
        <v/>
      </c>
      <c r="EC171" s="26" t="str">
        <f t="shared" si="251"/>
        <v/>
      </c>
      <c r="ED171" s="26" t="str">
        <f t="shared" si="251"/>
        <v/>
      </c>
      <c r="EE171" s="26" t="str">
        <f t="shared" si="252" ref="EE171:FI171">IF(AND(EE172="",EE173=""),"",SUM(EE172)-SUM(EE173))</f>
        <v/>
      </c>
      <c r="EF171" s="26" t="str">
        <f t="shared" si="252"/>
        <v/>
      </c>
      <c r="EG171" s="26" t="str">
        <f t="shared" si="252"/>
        <v/>
      </c>
      <c r="EH171" s="26" t="str">
        <f t="shared" si="252"/>
        <v/>
      </c>
      <c r="EI171" s="26" t="str">
        <f t="shared" si="252"/>
        <v/>
      </c>
      <c r="EJ171" s="26" t="str">
        <f t="shared" si="252"/>
        <v/>
      </c>
      <c r="EK171" s="26" t="str">
        <f t="shared" si="252"/>
        <v/>
      </c>
      <c r="EL171" s="26" t="str">
        <f t="shared" si="252"/>
        <v/>
      </c>
      <c r="EM171" s="26" t="str">
        <f t="shared" si="252"/>
        <v/>
      </c>
      <c r="EN171" s="26" t="str">
        <f t="shared" si="252"/>
        <v/>
      </c>
      <c r="EO171" s="26" t="str">
        <f t="shared" si="252"/>
        <v/>
      </c>
      <c r="EP171" s="26" t="str">
        <f t="shared" si="252"/>
        <v/>
      </c>
      <c r="EQ171" s="26" t="str">
        <f t="shared" si="252"/>
        <v/>
      </c>
      <c r="ER171" s="26" t="str">
        <f t="shared" si="252"/>
        <v/>
      </c>
      <c r="ES171" s="26" t="str">
        <f t="shared" si="252"/>
        <v/>
      </c>
      <c r="ET171" s="26" t="str">
        <f t="shared" si="252"/>
        <v/>
      </c>
      <c r="EU171" s="26" t="str">
        <f t="shared" si="252"/>
        <v/>
      </c>
      <c r="EV171" s="26" t="str">
        <f t="shared" si="252"/>
        <v/>
      </c>
      <c r="EW171" s="26" t="str">
        <f t="shared" si="252"/>
        <v/>
      </c>
      <c r="EX171" s="26" t="str">
        <f t="shared" si="252"/>
        <v/>
      </c>
      <c r="EY171" s="26" t="str">
        <f t="shared" si="252"/>
        <v/>
      </c>
      <c r="EZ171" s="26" t="str">
        <f t="shared" si="252"/>
        <v/>
      </c>
      <c r="FA171" s="26" t="str">
        <f t="shared" si="252"/>
        <v/>
      </c>
      <c r="FB171" s="26" t="str">
        <f t="shared" si="252"/>
        <v/>
      </c>
      <c r="FC171" s="26" t="str">
        <f t="shared" si="252"/>
        <v/>
      </c>
      <c r="FD171" s="26" t="str">
        <f t="shared" si="252"/>
        <v/>
      </c>
      <c r="FE171" s="26" t="str">
        <f t="shared" si="252"/>
        <v/>
      </c>
      <c r="FF171" s="26" t="str">
        <f t="shared" si="252"/>
        <v/>
      </c>
      <c r="FG171" s="26" t="str">
        <f t="shared" si="252"/>
        <v/>
      </c>
      <c r="FH171" s="26" t="str">
        <f t="shared" si="252"/>
        <v/>
      </c>
      <c r="FI171" s="26" t="str">
        <f t="shared" si="252"/>
        <v/>
      </c>
    </row>
    <row r="172" spans="1:165" s="8" customFormat="1" ht="15" customHeight="1">
      <c r="A172" s="8" t="str">
        <f t="shared" si="212"/>
        <v>BXSOINAI_BP6_XDC</v>
      </c>
      <c r="B172" s="15" t="s">
        <v>145</v>
      </c>
      <c r="C172" s="13" t="s">
        <v>409</v>
      </c>
      <c r="D172" s="13" t="s">
        <v>410</v>
      </c>
      <c r="E172" s="14" t="str">
        <f>"BXSOINAI_BP6_"&amp;C3</f>
        <v>BXSOINAI_BP6_XDC</v>
      </c>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165" s="8" customFormat="1" ht="15" customHeight="1">
      <c r="A173" s="8" t="str">
        <f t="shared" si="212"/>
        <v>BMSOINAI_BP6_XDC</v>
      </c>
      <c r="B173" s="15" t="s">
        <v>148</v>
      </c>
      <c r="C173" s="13" t="s">
        <v>411</v>
      </c>
      <c r="D173" s="13" t="s">
        <v>412</v>
      </c>
      <c r="E173" s="14" t="str">
        <f>"BMSOINAI_BP6_"&amp;C3</f>
        <v>BMSOINAI_BP6_XDC</v>
      </c>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165" s="8" customFormat="1" ht="15" customHeight="1">
      <c r="A174" s="8" t="str">
        <f t="shared" si="212"/>
        <v>BSOINPG_BP6_XDC</v>
      </c>
      <c r="B174" s="15" t="s">
        <v>413</v>
      </c>
      <c r="C174" s="13" t="s">
        <v>414</v>
      </c>
      <c r="D174" s="13" t="s">
        <v>415</v>
      </c>
      <c r="E174" s="14" t="str">
        <f>"BSOINPG_BP6_"&amp;C3</f>
        <v>BSOINPG_BP6_XDC</v>
      </c>
      <c r="F174" s="26">
        <v>0.01175</v>
      </c>
      <c r="G174" s="26">
        <v>0.01175</v>
      </c>
      <c r="H174" s="26">
        <v>0.01175</v>
      </c>
      <c r="I174" s="26">
        <v>0.01175</v>
      </c>
      <c r="J174" s="26">
        <v>0.047</v>
      </c>
      <c r="K174" s="26">
        <v>0.01175</v>
      </c>
      <c r="L174" s="26">
        <v>0.01175</v>
      </c>
      <c r="M174" s="26">
        <v>0.01175</v>
      </c>
      <c r="N174" s="26">
        <v>0.01175</v>
      </c>
      <c r="O174" s="26">
        <v>0.047</v>
      </c>
      <c r="P174" s="26">
        <v>0.01175</v>
      </c>
      <c r="Q174" s="26">
        <v>0.01175</v>
      </c>
      <c r="R174" s="26">
        <v>0.01175</v>
      </c>
      <c r="S174" s="26">
        <v>0.01175</v>
      </c>
      <c r="T174" s="26">
        <v>0.047</v>
      </c>
      <c r="U174" s="26">
        <v>0.01175</v>
      </c>
      <c r="V174" s="26">
        <v>0.01175</v>
      </c>
      <c r="W174" s="26">
        <v>0.01175</v>
      </c>
      <c r="X174" s="26">
        <v>0.01175</v>
      </c>
      <c r="Y174" s="26">
        <v>0.047</v>
      </c>
      <c r="Z174" s="26">
        <v>0.01175</v>
      </c>
      <c r="AA174" s="26">
        <v>0.01175</v>
      </c>
      <c r="AB174" s="26">
        <v>0.01175</v>
      </c>
      <c r="AC174" s="26">
        <v>0.01175</v>
      </c>
      <c r="AD174" s="26">
        <v>0.047</v>
      </c>
      <c r="AE174" s="26">
        <f>IF(AND(AE175="",AE176=""),"",SUM(AE175)-SUM(AE176))</f>
        <v>0</v>
      </c>
      <c r="AF174" s="26">
        <f>IF(AND(AF175="",AF176=""),"",SUM(AF175)-SUM(AF176))</f>
        <v>0</v>
      </c>
      <c r="AG174" s="26">
        <f>IF(AND(AG175="",AG176=""),"",SUM(AG175)-SUM(AG176))</f>
        <v>0</v>
      </c>
      <c r="AH174" s="26">
        <f>IF(AND(AH175="",AH176=""),"",SUM(AH175)-SUM(AH176))</f>
        <v>0</v>
      </c>
      <c r="AI174" s="26">
        <f>IF(AND(AI175="",AI176=""),"",SUM(AI175)-SUM(AI176))</f>
        <v>0</v>
      </c>
      <c r="AJ174" s="26">
        <v>0.01175</v>
      </c>
      <c r="AK174" s="26">
        <v>0.01175</v>
      </c>
      <c r="AL174" s="26">
        <v>0.01175</v>
      </c>
      <c r="AM174" s="26">
        <v>0.01175</v>
      </c>
      <c r="AN174" s="26">
        <v>0.047</v>
      </c>
      <c r="AO174" s="26" t="str">
        <f>IF(AND(AO175="",AO176=""),"",SUM(AO175)-SUM(AO176))</f>
        <v/>
      </c>
      <c r="AP174" s="26" t="str">
        <f>IF(AND(AP175="",AP176=""),"",SUM(AP175)-SUM(AP176))</f>
        <v/>
      </c>
      <c r="AQ174" s="26" t="str">
        <f>IF(AND(AQ175="",AQ176=""),"",SUM(AQ175)-SUM(AQ176))</f>
        <v/>
      </c>
      <c r="AR174" s="26" t="str">
        <f>IF(AND(AR175="",AR176=""),"",SUM(AR175)-SUM(AR176))</f>
        <v/>
      </c>
      <c r="AS174" s="26" t="str">
        <f>IF(AND(AS175="",AS176=""),"",SUM(AS175)-SUM(AS176))</f>
        <v/>
      </c>
      <c r="AT174" s="26" t="str">
        <f>IF(AND(AT175="",AT176=""),"",SUM(AT175)-SUM(AT176))</f>
        <v/>
      </c>
      <c r="AU174" s="26" t="str">
        <f>IF(AND(AU175="",AU176=""),"",SUM(AU175)-SUM(AU176))</f>
        <v/>
      </c>
      <c r="AV174" s="26" t="str">
        <f>IF(AND(AV175="",AV176=""),"",SUM(AV175)-SUM(AV176))</f>
        <v/>
      </c>
      <c r="AW174" s="26" t="str">
        <f>IF(AND(AW175="",AW176=""),"",SUM(AW175)-SUM(AW176))</f>
        <v/>
      </c>
      <c r="AX174" s="26" t="str">
        <f>IF(AND(AX175="",AX176=""),"",SUM(AX175)-SUM(AX176))</f>
        <v/>
      </c>
      <c r="AY174" s="26" t="str">
        <f>IF(AND(AY175="",AY176=""),"",SUM(AY175)-SUM(AY176))</f>
        <v/>
      </c>
      <c r="AZ174" s="26" t="str">
        <f>IF(AND(AZ175="",AZ176=""),"",SUM(AZ175)-SUM(AZ176))</f>
        <v/>
      </c>
      <c r="BA174" s="26" t="str">
        <f>IF(AND(BA175="",BA176=""),"",SUM(BA175)-SUM(BA176))</f>
        <v/>
      </c>
      <c r="BB174" s="26" t="str">
        <f>IF(AND(BB175="",BB176=""),"",SUM(BB175)-SUM(BB176))</f>
        <v/>
      </c>
      <c r="BC174" s="26" t="str">
        <f>IF(AND(BC175="",BC176=""),"",SUM(BC175)-SUM(BC176))</f>
        <v/>
      </c>
      <c r="BD174" s="26" t="str">
        <f>IF(AND(BD175="",BD176=""),"",SUM(BD175)-SUM(BD176))</f>
        <v/>
      </c>
      <c r="BE174" s="26" t="str">
        <f>IF(AND(BE175="",BE176=""),"",SUM(BE175)-SUM(BE176))</f>
        <v/>
      </c>
      <c r="BF174" s="26" t="str">
        <f>IF(AND(BF175="",BF176=""),"",SUM(BF175)-SUM(BF176))</f>
        <v/>
      </c>
      <c r="BG174" s="26" t="str">
        <f>IF(AND(BG175="",BG176=""),"",SUM(BG175)-SUM(BG176))</f>
        <v/>
      </c>
      <c r="BH174" s="26" t="str">
        <f>IF(AND(BH175="",BH176=""),"",SUM(BH175)-SUM(BH176))</f>
        <v/>
      </c>
      <c r="BI174" s="26" t="str">
        <f>IF(AND(BI175="",BI176=""),"",SUM(BI175)-SUM(BI176))</f>
        <v/>
      </c>
      <c r="BJ174" s="26" t="str">
        <f>IF(AND(BJ175="",BJ176=""),"",SUM(BJ175)-SUM(BJ176))</f>
        <v/>
      </c>
      <c r="BK174" s="26" t="str">
        <f>IF(AND(BK175="",BK176=""),"",SUM(BK175)-SUM(BK176))</f>
        <v/>
      </c>
      <c r="BL174" s="26" t="str">
        <f>IF(AND(BL175="",BL176=""),"",SUM(BL175)-SUM(BL176))</f>
        <v/>
      </c>
      <c r="BM174" s="26" t="str">
        <f>IF(AND(BM175="",BM176=""),"",SUM(BM175)-SUM(BM176))</f>
        <v/>
      </c>
      <c r="BN174" s="26" t="str">
        <f>IF(AND(BN175="",BN176=""),"",SUM(BN175)-SUM(BN176))</f>
        <v/>
      </c>
      <c r="BO174" s="26" t="str">
        <f>IF(AND(BO175="",BO176=""),"",SUM(BO175)-SUM(BO176))</f>
        <v/>
      </c>
      <c r="BP174" s="26" t="str">
        <f>IF(AND(BP175="",BP176=""),"",SUM(BP175)-SUM(BP176))</f>
        <v/>
      </c>
      <c r="BQ174" s="26" t="str">
        <f>IF(AND(BQ175="",BQ176=""),"",SUM(BQ175)-SUM(BQ176))</f>
        <v/>
      </c>
      <c r="BR174" s="26" t="str">
        <f>IF(AND(BR175="",BR176=""),"",SUM(BR175)-SUM(BR176))</f>
        <v/>
      </c>
      <c r="BS174" s="26" t="str">
        <f t="shared" si="253" ref="BS174:ED174">IF(AND(BS175="",BS176=""),"",SUM(BS175)-SUM(BS176))</f>
        <v/>
      </c>
      <c r="BT174" s="26" t="str">
        <f t="shared" si="253"/>
        <v/>
      </c>
      <c r="BU174" s="26" t="str">
        <f t="shared" si="253"/>
        <v/>
      </c>
      <c r="BV174" s="26" t="str">
        <f t="shared" si="253"/>
        <v/>
      </c>
      <c r="BW174" s="26" t="str">
        <f t="shared" si="253"/>
        <v/>
      </c>
      <c r="BX174" s="26" t="str">
        <f t="shared" si="253"/>
        <v/>
      </c>
      <c r="BY174" s="26" t="str">
        <f t="shared" si="253"/>
        <v/>
      </c>
      <c r="BZ174" s="26" t="str">
        <f t="shared" si="253"/>
        <v/>
      </c>
      <c r="CA174" s="26" t="str">
        <f t="shared" si="253"/>
        <v/>
      </c>
      <c r="CB174" s="26" t="str">
        <f t="shared" si="253"/>
        <v/>
      </c>
      <c r="CC174" s="26" t="str">
        <f t="shared" si="253"/>
        <v/>
      </c>
      <c r="CD174" s="26" t="str">
        <f t="shared" si="253"/>
        <v/>
      </c>
      <c r="CE174" s="26" t="str">
        <f t="shared" si="253"/>
        <v/>
      </c>
      <c r="CF174" s="26" t="str">
        <f t="shared" si="253"/>
        <v/>
      </c>
      <c r="CG174" s="26" t="str">
        <f t="shared" si="253"/>
        <v/>
      </c>
      <c r="CH174" s="26" t="str">
        <f t="shared" si="253"/>
        <v/>
      </c>
      <c r="CI174" s="26" t="str">
        <f t="shared" si="253"/>
        <v/>
      </c>
      <c r="CJ174" s="26" t="str">
        <f t="shared" si="253"/>
        <v/>
      </c>
      <c r="CK174" s="26" t="str">
        <f t="shared" si="253"/>
        <v/>
      </c>
      <c r="CL174" s="26" t="str">
        <f t="shared" si="253"/>
        <v/>
      </c>
      <c r="CM174" s="26" t="str">
        <f t="shared" si="253"/>
        <v/>
      </c>
      <c r="CN174" s="26" t="str">
        <f t="shared" si="253"/>
        <v/>
      </c>
      <c r="CO174" s="26" t="str">
        <f t="shared" si="253"/>
        <v/>
      </c>
      <c r="CP174" s="26" t="str">
        <f t="shared" si="253"/>
        <v/>
      </c>
      <c r="CQ174" s="26" t="str">
        <f t="shared" si="253"/>
        <v/>
      </c>
      <c r="CR174" s="26" t="str">
        <f t="shared" si="253"/>
        <v/>
      </c>
      <c r="CS174" s="26" t="str">
        <f t="shared" si="253"/>
        <v/>
      </c>
      <c r="CT174" s="26" t="str">
        <f t="shared" si="253"/>
        <v/>
      </c>
      <c r="CU174" s="26" t="str">
        <f t="shared" si="253"/>
        <v/>
      </c>
      <c r="CV174" s="26" t="str">
        <f t="shared" si="253"/>
        <v/>
      </c>
      <c r="CW174" s="26" t="str">
        <f t="shared" si="253"/>
        <v/>
      </c>
      <c r="CX174" s="26" t="str">
        <f t="shared" si="253"/>
        <v/>
      </c>
      <c r="CY174" s="26" t="str">
        <f t="shared" si="253"/>
        <v/>
      </c>
      <c r="CZ174" s="26" t="str">
        <f t="shared" si="253"/>
        <v/>
      </c>
      <c r="DA174" s="26" t="str">
        <f t="shared" si="253"/>
        <v/>
      </c>
      <c r="DB174" s="26" t="str">
        <f t="shared" si="253"/>
        <v/>
      </c>
      <c r="DC174" s="26" t="str">
        <f t="shared" si="253"/>
        <v/>
      </c>
      <c r="DD174" s="26" t="str">
        <f t="shared" si="253"/>
        <v/>
      </c>
      <c r="DE174" s="26" t="str">
        <f t="shared" si="253"/>
        <v/>
      </c>
      <c r="DF174" s="26" t="str">
        <f t="shared" si="253"/>
        <v/>
      </c>
      <c r="DG174" s="26" t="str">
        <f t="shared" si="253"/>
        <v/>
      </c>
      <c r="DH174" s="26" t="str">
        <f t="shared" si="253"/>
        <v/>
      </c>
      <c r="DI174" s="26" t="str">
        <f t="shared" si="253"/>
        <v/>
      </c>
      <c r="DJ174" s="26" t="str">
        <f t="shared" si="253"/>
        <v/>
      </c>
      <c r="DK174" s="26" t="str">
        <f t="shared" si="253"/>
        <v/>
      </c>
      <c r="DL174" s="26" t="str">
        <f t="shared" si="253"/>
        <v/>
      </c>
      <c r="DM174" s="26" t="str">
        <f t="shared" si="253"/>
        <v/>
      </c>
      <c r="DN174" s="26" t="str">
        <f t="shared" si="253"/>
        <v/>
      </c>
      <c r="DO174" s="26" t="str">
        <f t="shared" si="253"/>
        <v/>
      </c>
      <c r="DP174" s="26" t="str">
        <f t="shared" si="253"/>
        <v/>
      </c>
      <c r="DQ174" s="26" t="str">
        <f t="shared" si="253"/>
        <v/>
      </c>
      <c r="DR174" s="26" t="str">
        <f t="shared" si="253"/>
        <v/>
      </c>
      <c r="DS174" s="26" t="str">
        <f t="shared" si="253"/>
        <v/>
      </c>
      <c r="DT174" s="26" t="str">
        <f t="shared" si="253"/>
        <v/>
      </c>
      <c r="DU174" s="26" t="str">
        <f t="shared" si="253"/>
        <v/>
      </c>
      <c r="DV174" s="26" t="str">
        <f t="shared" si="253"/>
        <v/>
      </c>
      <c r="DW174" s="26" t="str">
        <f t="shared" si="253"/>
        <v/>
      </c>
      <c r="DX174" s="26" t="str">
        <f t="shared" si="253"/>
        <v/>
      </c>
      <c r="DY174" s="26" t="str">
        <f t="shared" si="253"/>
        <v/>
      </c>
      <c r="DZ174" s="26" t="str">
        <f t="shared" si="253"/>
        <v/>
      </c>
      <c r="EA174" s="26" t="str">
        <f t="shared" si="253"/>
        <v/>
      </c>
      <c r="EB174" s="26" t="str">
        <f t="shared" si="253"/>
        <v/>
      </c>
      <c r="EC174" s="26" t="str">
        <f t="shared" si="253"/>
        <v/>
      </c>
      <c r="ED174" s="26" t="str">
        <f t="shared" si="253"/>
        <v/>
      </c>
      <c r="EE174" s="26" t="str">
        <f t="shared" si="254" ref="EE174:FI174">IF(AND(EE175="",EE176=""),"",SUM(EE175)-SUM(EE176))</f>
        <v/>
      </c>
      <c r="EF174" s="26" t="str">
        <f t="shared" si="254"/>
        <v/>
      </c>
      <c r="EG174" s="26" t="str">
        <f t="shared" si="254"/>
        <v/>
      </c>
      <c r="EH174" s="26" t="str">
        <f t="shared" si="254"/>
        <v/>
      </c>
      <c r="EI174" s="26" t="str">
        <f t="shared" si="254"/>
        <v/>
      </c>
      <c r="EJ174" s="26" t="str">
        <f t="shared" si="254"/>
        <v/>
      </c>
      <c r="EK174" s="26" t="str">
        <f t="shared" si="254"/>
        <v/>
      </c>
      <c r="EL174" s="26" t="str">
        <f t="shared" si="254"/>
        <v/>
      </c>
      <c r="EM174" s="26" t="str">
        <f t="shared" si="254"/>
        <v/>
      </c>
      <c r="EN174" s="26" t="str">
        <f t="shared" si="254"/>
        <v/>
      </c>
      <c r="EO174" s="26" t="str">
        <f t="shared" si="254"/>
        <v/>
      </c>
      <c r="EP174" s="26" t="str">
        <f t="shared" si="254"/>
        <v/>
      </c>
      <c r="EQ174" s="26" t="str">
        <f t="shared" si="254"/>
        <v/>
      </c>
      <c r="ER174" s="26" t="str">
        <f t="shared" si="254"/>
        <v/>
      </c>
      <c r="ES174" s="26" t="str">
        <f t="shared" si="254"/>
        <v/>
      </c>
      <c r="ET174" s="26" t="str">
        <f t="shared" si="254"/>
        <v/>
      </c>
      <c r="EU174" s="26" t="str">
        <f t="shared" si="254"/>
        <v/>
      </c>
      <c r="EV174" s="26" t="str">
        <f t="shared" si="254"/>
        <v/>
      </c>
      <c r="EW174" s="26" t="str">
        <f t="shared" si="254"/>
        <v/>
      </c>
      <c r="EX174" s="26" t="str">
        <f t="shared" si="254"/>
        <v/>
      </c>
      <c r="EY174" s="26" t="str">
        <f t="shared" si="254"/>
        <v/>
      </c>
      <c r="EZ174" s="26" t="str">
        <f t="shared" si="254"/>
        <v/>
      </c>
      <c r="FA174" s="26" t="str">
        <f t="shared" si="254"/>
        <v/>
      </c>
      <c r="FB174" s="26" t="str">
        <f t="shared" si="254"/>
        <v/>
      </c>
      <c r="FC174" s="26" t="str">
        <f t="shared" si="254"/>
        <v/>
      </c>
      <c r="FD174" s="26" t="str">
        <f t="shared" si="254"/>
        <v/>
      </c>
      <c r="FE174" s="26" t="str">
        <f t="shared" si="254"/>
        <v/>
      </c>
      <c r="FF174" s="26" t="str">
        <f t="shared" si="254"/>
        <v/>
      </c>
      <c r="FG174" s="26" t="str">
        <f t="shared" si="254"/>
        <v/>
      </c>
      <c r="FH174" s="26" t="str">
        <f t="shared" si="254"/>
        <v/>
      </c>
      <c r="FI174" s="26" t="str">
        <f t="shared" si="254"/>
        <v/>
      </c>
    </row>
    <row r="175" spans="1:165" s="8" customFormat="1" ht="15" customHeight="1">
      <c r="A175" s="8" t="str">
        <f t="shared" si="212"/>
        <v>BXSOINPG_BP6_XDC</v>
      </c>
      <c r="B175" s="15" t="s">
        <v>145</v>
      </c>
      <c r="C175" s="13" t="s">
        <v>416</v>
      </c>
      <c r="D175" s="13" t="s">
        <v>417</v>
      </c>
      <c r="E175" s="14" t="str">
        <f>"BXSOINPG_BP6_"&amp;C3</f>
        <v>BXSOINPG_BP6_XDC</v>
      </c>
      <c r="F175" s="1">
        <v>0.01175</v>
      </c>
      <c r="G175" s="1">
        <v>0.01175</v>
      </c>
      <c r="H175" s="1">
        <v>0.01175</v>
      </c>
      <c r="I175" s="1">
        <v>0.01175</v>
      </c>
      <c r="J175" s="1">
        <v>0.047</v>
      </c>
      <c r="K175" s="1">
        <v>0.01175</v>
      </c>
      <c r="L175" s="1">
        <v>0.01175</v>
      </c>
      <c r="M175" s="1">
        <v>0.01175</v>
      </c>
      <c r="N175" s="1">
        <v>0.01175</v>
      </c>
      <c r="O175" s="1">
        <v>0.047</v>
      </c>
      <c r="P175" s="1">
        <v>0.01175</v>
      </c>
      <c r="Q175" s="1">
        <v>0.01175</v>
      </c>
      <c r="R175" s="1">
        <v>0.01175</v>
      </c>
      <c r="S175" s="1">
        <v>0.01175</v>
      </c>
      <c r="T175" s="1">
        <v>0.047</v>
      </c>
      <c r="U175" s="1">
        <v>0.01175</v>
      </c>
      <c r="V175" s="1">
        <v>0.01175</v>
      </c>
      <c r="W175" s="1">
        <v>0.01175</v>
      </c>
      <c r="X175" s="1">
        <v>0.01175</v>
      </c>
      <c r="Y175" s="1">
        <v>0.047</v>
      </c>
      <c r="Z175" s="1">
        <v>0.01175</v>
      </c>
      <c r="AA175" s="1">
        <v>0.01175</v>
      </c>
      <c r="AB175" s="1">
        <v>0.01175</v>
      </c>
      <c r="AC175" s="1">
        <v>0.01175</v>
      </c>
      <c r="AD175" s="1">
        <v>0.047</v>
      </c>
      <c r="AE175" s="1">
        <v>0</v>
      </c>
      <c r="AF175" s="1">
        <v>0</v>
      </c>
      <c r="AG175" s="1">
        <v>0</v>
      </c>
      <c r="AH175" s="1">
        <v>0</v>
      </c>
      <c r="AI175" s="1">
        <v>0</v>
      </c>
      <c r="AJ175" s="1">
        <v>0.01175</v>
      </c>
      <c r="AK175" s="1">
        <v>0.01175</v>
      </c>
      <c r="AL175" s="1">
        <v>0.01175</v>
      </c>
      <c r="AM175" s="1">
        <v>0.01175</v>
      </c>
      <c r="AN175" s="1">
        <v>0.047</v>
      </c>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165" s="8" customFormat="1" ht="15" customHeight="1">
      <c r="A176" s="8" t="str">
        <f t="shared" si="212"/>
        <v>BMSOINPG_BP6_XDC</v>
      </c>
      <c r="B176" s="15" t="s">
        <v>148</v>
      </c>
      <c r="C176" s="13" t="s">
        <v>418</v>
      </c>
      <c r="D176" s="13" t="s">
        <v>419</v>
      </c>
      <c r="E176" s="14" t="str">
        <f>"BMSOINPG_BP6_"&amp;C3</f>
        <v>BMSOINPG_BP6_XDC</v>
      </c>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165" s="8" customFormat="1" ht="15" customHeight="1">
      <c r="A177" s="8" t="str">
        <f t="shared" si="212"/>
        <v>BSOFI_BP6_XDC</v>
      </c>
      <c r="B177" s="12" t="s">
        <v>420</v>
      </c>
      <c r="C177" s="13" t="s">
        <v>421</v>
      </c>
      <c r="D177" s="13" t="s">
        <v>422</v>
      </c>
      <c r="E177" s="14" t="str">
        <f>"BSOFI_BP6_"&amp;C3</f>
        <v>BSOFI_BP6_XDC</v>
      </c>
      <c r="F177" s="26">
        <v>-0.01489946</v>
      </c>
      <c r="G177" s="26">
        <v>-0.023416380000000001</v>
      </c>
      <c r="H177" s="26">
        <v>0.016110269999999999</v>
      </c>
      <c r="I177" s="26">
        <v>-0.25742632333333298</v>
      </c>
      <c r="J177" s="26">
        <v>-0.27963189333333299</v>
      </c>
      <c r="K177" s="26">
        <v>-0.027050149999999999</v>
      </c>
      <c r="L177" s="26">
        <v>-0.00209376999999999</v>
      </c>
      <c r="M177" s="26">
        <v>-0.18597874</v>
      </c>
      <c r="N177" s="26">
        <v>-0.42421268000000001</v>
      </c>
      <c r="O177" s="26">
        <v>-0.63933534000000003</v>
      </c>
      <c r="P177" s="26">
        <v>-0.17139734000000001</v>
      </c>
      <c r="Q177" s="26">
        <v>0.22175300000000001</v>
      </c>
      <c r="R177" s="26">
        <v>0.23008977999999999</v>
      </c>
      <c r="S177" s="26">
        <v>-0.18823003999999999</v>
      </c>
      <c r="T177" s="26">
        <v>0.092215400000000197</v>
      </c>
      <c r="U177" s="26">
        <v>-0.18207022</v>
      </c>
      <c r="V177" s="26">
        <v>-0.045606559999999997</v>
      </c>
      <c r="W177" s="26">
        <v>0.0088768900000000296</v>
      </c>
      <c r="X177" s="26">
        <v>-0.19894871</v>
      </c>
      <c r="Y177" s="26">
        <v>-0.41774860000000003</v>
      </c>
      <c r="Z177" s="26">
        <v>-0.42625728000000002</v>
      </c>
      <c r="AA177" s="26">
        <v>-0.14149808999999999</v>
      </c>
      <c r="AB177" s="26">
        <v>0.018977560000000102</v>
      </c>
      <c r="AC177" s="26">
        <v>-0.50506576999999997</v>
      </c>
      <c r="AD177" s="26">
        <v>-1.0538435799999999</v>
      </c>
      <c r="AE177" s="26">
        <v>-0.62977799999999995</v>
      </c>
      <c r="AF177" s="26">
        <v>-0.95207147000000003</v>
      </c>
      <c r="AG177" s="26">
        <v>-0.89318797000000005</v>
      </c>
      <c r="AH177" s="26">
        <v>-1.6045419299999999</v>
      </c>
      <c r="AI177" s="26">
        <v>-4.0795793700000003</v>
      </c>
      <c r="AJ177" s="26">
        <v>0.29321534999999999</v>
      </c>
      <c r="AK177" s="26">
        <v>0.42414304000000003</v>
      </c>
      <c r="AL177" s="26">
        <v>0.57278817999999998</v>
      </c>
      <c r="AM177" s="26">
        <v>-0.43864832999999998</v>
      </c>
      <c r="AN177" s="26">
        <v>0.85149823999999996</v>
      </c>
      <c r="AO177" s="26" t="str">
        <f>IF(AND(AO178="",AO179=""),"",SUM(AO178)-SUM(AO179))</f>
        <v/>
      </c>
      <c r="AP177" s="26" t="str">
        <f>IF(AND(AP178="",AP179=""),"",SUM(AP178)-SUM(AP179))</f>
        <v/>
      </c>
      <c r="AQ177" s="26" t="str">
        <f>IF(AND(AQ178="",AQ179=""),"",SUM(AQ178)-SUM(AQ179))</f>
        <v/>
      </c>
      <c r="AR177" s="26" t="str">
        <f>IF(AND(AR178="",AR179=""),"",SUM(AR178)-SUM(AR179))</f>
        <v/>
      </c>
      <c r="AS177" s="26" t="str">
        <f>IF(AND(AS178="",AS179=""),"",SUM(AS178)-SUM(AS179))</f>
        <v/>
      </c>
      <c r="AT177" s="26" t="str">
        <f>IF(AND(AT178="",AT179=""),"",SUM(AT178)-SUM(AT179))</f>
        <v/>
      </c>
      <c r="AU177" s="26" t="str">
        <f>IF(AND(AU178="",AU179=""),"",SUM(AU178)-SUM(AU179))</f>
        <v/>
      </c>
      <c r="AV177" s="26" t="str">
        <f>IF(AND(AV178="",AV179=""),"",SUM(AV178)-SUM(AV179))</f>
        <v/>
      </c>
      <c r="AW177" s="26" t="str">
        <f>IF(AND(AW178="",AW179=""),"",SUM(AW178)-SUM(AW179))</f>
        <v/>
      </c>
      <c r="AX177" s="26" t="str">
        <f>IF(AND(AX178="",AX179=""),"",SUM(AX178)-SUM(AX179))</f>
        <v/>
      </c>
      <c r="AY177" s="26" t="str">
        <f>IF(AND(AY178="",AY179=""),"",SUM(AY178)-SUM(AY179))</f>
        <v/>
      </c>
      <c r="AZ177" s="26" t="str">
        <f>IF(AND(AZ178="",AZ179=""),"",SUM(AZ178)-SUM(AZ179))</f>
        <v/>
      </c>
      <c r="BA177" s="26" t="str">
        <f>IF(AND(BA178="",BA179=""),"",SUM(BA178)-SUM(BA179))</f>
        <v/>
      </c>
      <c r="BB177" s="26" t="str">
        <f>IF(AND(BB178="",BB179=""),"",SUM(BB178)-SUM(BB179))</f>
        <v/>
      </c>
      <c r="BC177" s="26" t="str">
        <f>IF(AND(BC178="",BC179=""),"",SUM(BC178)-SUM(BC179))</f>
        <v/>
      </c>
      <c r="BD177" s="26" t="str">
        <f>IF(AND(BD178="",BD179=""),"",SUM(BD178)-SUM(BD179))</f>
        <v/>
      </c>
      <c r="BE177" s="26" t="str">
        <f>IF(AND(BE178="",BE179=""),"",SUM(BE178)-SUM(BE179))</f>
        <v/>
      </c>
      <c r="BF177" s="26" t="str">
        <f>IF(AND(BF178="",BF179=""),"",SUM(BF178)-SUM(BF179))</f>
        <v/>
      </c>
      <c r="BG177" s="26" t="str">
        <f>IF(AND(BG178="",BG179=""),"",SUM(BG178)-SUM(BG179))</f>
        <v/>
      </c>
      <c r="BH177" s="26" t="str">
        <f>IF(AND(BH178="",BH179=""),"",SUM(BH178)-SUM(BH179))</f>
        <v/>
      </c>
      <c r="BI177" s="26" t="str">
        <f>IF(AND(BI178="",BI179=""),"",SUM(BI178)-SUM(BI179))</f>
        <v/>
      </c>
      <c r="BJ177" s="26" t="str">
        <f>IF(AND(BJ178="",BJ179=""),"",SUM(BJ178)-SUM(BJ179))</f>
        <v/>
      </c>
      <c r="BK177" s="26" t="str">
        <f>IF(AND(BK178="",BK179=""),"",SUM(BK178)-SUM(BK179))</f>
        <v/>
      </c>
      <c r="BL177" s="26" t="str">
        <f>IF(AND(BL178="",BL179=""),"",SUM(BL178)-SUM(BL179))</f>
        <v/>
      </c>
      <c r="BM177" s="26" t="str">
        <f>IF(AND(BM178="",BM179=""),"",SUM(BM178)-SUM(BM179))</f>
        <v/>
      </c>
      <c r="BN177" s="26" t="str">
        <f>IF(AND(BN178="",BN179=""),"",SUM(BN178)-SUM(BN179))</f>
        <v/>
      </c>
      <c r="BO177" s="26" t="str">
        <f>IF(AND(BO178="",BO179=""),"",SUM(BO178)-SUM(BO179))</f>
        <v/>
      </c>
      <c r="BP177" s="26" t="str">
        <f>IF(AND(BP178="",BP179=""),"",SUM(BP178)-SUM(BP179))</f>
        <v/>
      </c>
      <c r="BQ177" s="26" t="str">
        <f>IF(AND(BQ178="",BQ179=""),"",SUM(BQ178)-SUM(BQ179))</f>
        <v/>
      </c>
      <c r="BR177" s="26" t="str">
        <f>IF(AND(BR178="",BR179=""),"",SUM(BR178)-SUM(BR179))</f>
        <v/>
      </c>
      <c r="BS177" s="26" t="str">
        <f t="shared" si="255" ref="BS177:ED177">IF(AND(BS178="",BS179=""),"",SUM(BS178)-SUM(BS179))</f>
        <v/>
      </c>
      <c r="BT177" s="26" t="str">
        <f t="shared" si="255"/>
        <v/>
      </c>
      <c r="BU177" s="26" t="str">
        <f t="shared" si="255"/>
        <v/>
      </c>
      <c r="BV177" s="26" t="str">
        <f t="shared" si="255"/>
        <v/>
      </c>
      <c r="BW177" s="26" t="str">
        <f t="shared" si="255"/>
        <v/>
      </c>
      <c r="BX177" s="26" t="str">
        <f t="shared" si="255"/>
        <v/>
      </c>
      <c r="BY177" s="26" t="str">
        <f t="shared" si="255"/>
        <v/>
      </c>
      <c r="BZ177" s="26" t="str">
        <f t="shared" si="255"/>
        <v/>
      </c>
      <c r="CA177" s="26" t="str">
        <f t="shared" si="255"/>
        <v/>
      </c>
      <c r="CB177" s="26" t="str">
        <f t="shared" si="255"/>
        <v/>
      </c>
      <c r="CC177" s="26" t="str">
        <f t="shared" si="255"/>
        <v/>
      </c>
      <c r="CD177" s="26" t="str">
        <f t="shared" si="255"/>
        <v/>
      </c>
      <c r="CE177" s="26" t="str">
        <f t="shared" si="255"/>
        <v/>
      </c>
      <c r="CF177" s="26" t="str">
        <f t="shared" si="255"/>
        <v/>
      </c>
      <c r="CG177" s="26" t="str">
        <f t="shared" si="255"/>
        <v/>
      </c>
      <c r="CH177" s="26" t="str">
        <f t="shared" si="255"/>
        <v/>
      </c>
      <c r="CI177" s="26" t="str">
        <f t="shared" si="255"/>
        <v/>
      </c>
      <c r="CJ177" s="26" t="str">
        <f t="shared" si="255"/>
        <v/>
      </c>
      <c r="CK177" s="26" t="str">
        <f t="shared" si="255"/>
        <v/>
      </c>
      <c r="CL177" s="26" t="str">
        <f t="shared" si="255"/>
        <v/>
      </c>
      <c r="CM177" s="26" t="str">
        <f t="shared" si="255"/>
        <v/>
      </c>
      <c r="CN177" s="26" t="str">
        <f t="shared" si="255"/>
        <v/>
      </c>
      <c r="CO177" s="26" t="str">
        <f t="shared" si="255"/>
        <v/>
      </c>
      <c r="CP177" s="26" t="str">
        <f t="shared" si="255"/>
        <v/>
      </c>
      <c r="CQ177" s="26" t="str">
        <f t="shared" si="255"/>
        <v/>
      </c>
      <c r="CR177" s="26" t="str">
        <f t="shared" si="255"/>
        <v/>
      </c>
      <c r="CS177" s="26" t="str">
        <f t="shared" si="255"/>
        <v/>
      </c>
      <c r="CT177" s="26" t="str">
        <f t="shared" si="255"/>
        <v/>
      </c>
      <c r="CU177" s="26" t="str">
        <f t="shared" si="255"/>
        <v/>
      </c>
      <c r="CV177" s="26" t="str">
        <f t="shared" si="255"/>
        <v/>
      </c>
      <c r="CW177" s="26" t="str">
        <f t="shared" si="255"/>
        <v/>
      </c>
      <c r="CX177" s="26" t="str">
        <f t="shared" si="255"/>
        <v/>
      </c>
      <c r="CY177" s="26" t="str">
        <f t="shared" si="255"/>
        <v/>
      </c>
      <c r="CZ177" s="26" t="str">
        <f t="shared" si="255"/>
        <v/>
      </c>
      <c r="DA177" s="26" t="str">
        <f t="shared" si="255"/>
        <v/>
      </c>
      <c r="DB177" s="26" t="str">
        <f t="shared" si="255"/>
        <v/>
      </c>
      <c r="DC177" s="26" t="str">
        <f t="shared" si="255"/>
        <v/>
      </c>
      <c r="DD177" s="26" t="str">
        <f t="shared" si="255"/>
        <v/>
      </c>
      <c r="DE177" s="26" t="str">
        <f t="shared" si="255"/>
        <v/>
      </c>
      <c r="DF177" s="26" t="str">
        <f t="shared" si="255"/>
        <v/>
      </c>
      <c r="DG177" s="26" t="str">
        <f t="shared" si="255"/>
        <v/>
      </c>
      <c r="DH177" s="26" t="str">
        <f t="shared" si="255"/>
        <v/>
      </c>
      <c r="DI177" s="26" t="str">
        <f t="shared" si="255"/>
        <v/>
      </c>
      <c r="DJ177" s="26" t="str">
        <f t="shared" si="255"/>
        <v/>
      </c>
      <c r="DK177" s="26" t="str">
        <f t="shared" si="255"/>
        <v/>
      </c>
      <c r="DL177" s="26" t="str">
        <f t="shared" si="255"/>
        <v/>
      </c>
      <c r="DM177" s="26" t="str">
        <f t="shared" si="255"/>
        <v/>
      </c>
      <c r="DN177" s="26" t="str">
        <f t="shared" si="255"/>
        <v/>
      </c>
      <c r="DO177" s="26" t="str">
        <f t="shared" si="255"/>
        <v/>
      </c>
      <c r="DP177" s="26" t="str">
        <f t="shared" si="255"/>
        <v/>
      </c>
      <c r="DQ177" s="26" t="str">
        <f t="shared" si="255"/>
        <v/>
      </c>
      <c r="DR177" s="26" t="str">
        <f t="shared" si="255"/>
        <v/>
      </c>
      <c r="DS177" s="26" t="str">
        <f t="shared" si="255"/>
        <v/>
      </c>
      <c r="DT177" s="26" t="str">
        <f t="shared" si="255"/>
        <v/>
      </c>
      <c r="DU177" s="26" t="str">
        <f t="shared" si="255"/>
        <v/>
      </c>
      <c r="DV177" s="26" t="str">
        <f t="shared" si="255"/>
        <v/>
      </c>
      <c r="DW177" s="26" t="str">
        <f t="shared" si="255"/>
        <v/>
      </c>
      <c r="DX177" s="26" t="str">
        <f t="shared" si="255"/>
        <v/>
      </c>
      <c r="DY177" s="26" t="str">
        <f t="shared" si="255"/>
        <v/>
      </c>
      <c r="DZ177" s="26" t="str">
        <f t="shared" si="255"/>
        <v/>
      </c>
      <c r="EA177" s="26" t="str">
        <f t="shared" si="255"/>
        <v/>
      </c>
      <c r="EB177" s="26" t="str">
        <f t="shared" si="255"/>
        <v/>
      </c>
      <c r="EC177" s="26" t="str">
        <f t="shared" si="255"/>
        <v/>
      </c>
      <c r="ED177" s="26" t="str">
        <f t="shared" si="255"/>
        <v/>
      </c>
      <c r="EE177" s="26" t="str">
        <f t="shared" si="256" ref="EE177:FI177">IF(AND(EE178="",EE179=""),"",SUM(EE178)-SUM(EE179))</f>
        <v/>
      </c>
      <c r="EF177" s="26" t="str">
        <f t="shared" si="256"/>
        <v/>
      </c>
      <c r="EG177" s="26" t="str">
        <f t="shared" si="256"/>
        <v/>
      </c>
      <c r="EH177" s="26" t="str">
        <f t="shared" si="256"/>
        <v/>
      </c>
      <c r="EI177" s="26" t="str">
        <f t="shared" si="256"/>
        <v/>
      </c>
      <c r="EJ177" s="26" t="str">
        <f t="shared" si="256"/>
        <v/>
      </c>
      <c r="EK177" s="26" t="str">
        <f t="shared" si="256"/>
        <v/>
      </c>
      <c r="EL177" s="26" t="str">
        <f t="shared" si="256"/>
        <v/>
      </c>
      <c r="EM177" s="26" t="str">
        <f t="shared" si="256"/>
        <v/>
      </c>
      <c r="EN177" s="26" t="str">
        <f t="shared" si="256"/>
        <v/>
      </c>
      <c r="EO177" s="26" t="str">
        <f t="shared" si="256"/>
        <v/>
      </c>
      <c r="EP177" s="26" t="str">
        <f t="shared" si="256"/>
        <v/>
      </c>
      <c r="EQ177" s="26" t="str">
        <f t="shared" si="256"/>
        <v/>
      </c>
      <c r="ER177" s="26" t="str">
        <f t="shared" si="256"/>
        <v/>
      </c>
      <c r="ES177" s="26" t="str">
        <f t="shared" si="256"/>
        <v/>
      </c>
      <c r="ET177" s="26" t="str">
        <f t="shared" si="256"/>
        <v/>
      </c>
      <c r="EU177" s="26" t="str">
        <f t="shared" si="256"/>
        <v/>
      </c>
      <c r="EV177" s="26" t="str">
        <f t="shared" si="256"/>
        <v/>
      </c>
      <c r="EW177" s="26" t="str">
        <f t="shared" si="256"/>
        <v/>
      </c>
      <c r="EX177" s="26" t="str">
        <f t="shared" si="256"/>
        <v/>
      </c>
      <c r="EY177" s="26" t="str">
        <f t="shared" si="256"/>
        <v/>
      </c>
      <c r="EZ177" s="26" t="str">
        <f t="shared" si="256"/>
        <v/>
      </c>
      <c r="FA177" s="26" t="str">
        <f t="shared" si="256"/>
        <v/>
      </c>
      <c r="FB177" s="26" t="str">
        <f t="shared" si="256"/>
        <v/>
      </c>
      <c r="FC177" s="26" t="str">
        <f t="shared" si="256"/>
        <v/>
      </c>
      <c r="FD177" s="26" t="str">
        <f t="shared" si="256"/>
        <v/>
      </c>
      <c r="FE177" s="26" t="str">
        <f t="shared" si="256"/>
        <v/>
      </c>
      <c r="FF177" s="26" t="str">
        <f t="shared" si="256"/>
        <v/>
      </c>
      <c r="FG177" s="26" t="str">
        <f t="shared" si="256"/>
        <v/>
      </c>
      <c r="FH177" s="26" t="str">
        <f t="shared" si="256"/>
        <v/>
      </c>
      <c r="FI177" s="26" t="str">
        <f t="shared" si="256"/>
        <v/>
      </c>
    </row>
    <row r="178" spans="1:165" s="8" customFormat="1" ht="15" customHeight="1">
      <c r="A178" s="8" t="str">
        <f t="shared" si="212"/>
        <v>BXSOFI_BP6_XDC</v>
      </c>
      <c r="B178" s="12" t="s">
        <v>253</v>
      </c>
      <c r="C178" s="13" t="s">
        <v>423</v>
      </c>
      <c r="D178" s="13" t="s">
        <v>424</v>
      </c>
      <c r="E178" s="14" t="str">
        <f>"BXSOFI_BP6_"&amp;C3</f>
        <v>BXSOFI_BP6_XDC</v>
      </c>
      <c r="F178" s="26">
        <v>0.44524999999999998</v>
      </c>
      <c r="G178" s="26">
        <v>0.44524999999999998</v>
      </c>
      <c r="H178" s="26">
        <v>0.44524999999999998</v>
      </c>
      <c r="I178" s="26">
        <v>0.32400000000000001</v>
      </c>
      <c r="J178" s="26">
        <v>1.6597500000000001</v>
      </c>
      <c r="K178" s="26">
        <v>0.48199999999999998</v>
      </c>
      <c r="L178" s="26">
        <v>0.425</v>
      </c>
      <c r="M178" s="26">
        <v>0.39</v>
      </c>
      <c r="N178" s="26">
        <v>0.175</v>
      </c>
      <c r="O178" s="26">
        <v>1.472</v>
      </c>
      <c r="P178" s="26">
        <v>0.54</v>
      </c>
      <c r="Q178" s="26">
        <v>0.58099999999999996</v>
      </c>
      <c r="R178" s="26">
        <v>0.56100000000000005</v>
      </c>
      <c r="S178" s="26">
        <v>0.47799999999999998</v>
      </c>
      <c r="T178" s="26">
        <v>2.16</v>
      </c>
      <c r="U178" s="26">
        <v>0.49399999999999999</v>
      </c>
      <c r="V178" s="26">
        <v>0.41799999999999998</v>
      </c>
      <c r="W178" s="26">
        <v>0.44400000000000001</v>
      </c>
      <c r="X178" s="26">
        <v>0.51200000000000001</v>
      </c>
      <c r="Y178" s="26">
        <v>1.8680000000000001</v>
      </c>
      <c r="Z178" s="26">
        <v>0.47299999999999998</v>
      </c>
      <c r="AA178" s="26">
        <v>0.415</v>
      </c>
      <c r="AB178" s="26">
        <v>0.53700000000000003</v>
      </c>
      <c r="AC178" s="26">
        <v>0.40799999999999997</v>
      </c>
      <c r="AD178" s="26">
        <v>1.833</v>
      </c>
      <c r="AE178" s="26">
        <v>0.32200000000000001</v>
      </c>
      <c r="AF178" s="26">
        <v>0</v>
      </c>
      <c r="AG178" s="26">
        <v>0</v>
      </c>
      <c r="AH178" s="26">
        <v>0</v>
      </c>
      <c r="AI178" s="26">
        <v>0.32200000000000001</v>
      </c>
      <c r="AJ178" s="26">
        <v>0.61899999999999999</v>
      </c>
      <c r="AK178" s="26">
        <v>0.88900000000000001</v>
      </c>
      <c r="AL178" s="26">
        <v>1.222</v>
      </c>
      <c r="AM178" s="26">
        <v>0.315</v>
      </c>
      <c r="AN178" s="26">
        <v>3.045</v>
      </c>
      <c r="AO178" s="26" t="str">
        <f>IF(AND(AO181="",AO184=""),"",SUM(AO181,AO184))</f>
        <v/>
      </c>
      <c r="AP178" s="26" t="str">
        <f>IF(AND(AP181="",AP184=""),"",SUM(AP181,AP184))</f>
        <v/>
      </c>
      <c r="AQ178" s="26" t="str">
        <f>IF(AND(AQ181="",AQ184=""),"",SUM(AQ181,AQ184))</f>
        <v/>
      </c>
      <c r="AR178" s="26" t="str">
        <f>IF(AND(AR181="",AR184=""),"",SUM(AR181,AR184))</f>
        <v/>
      </c>
      <c r="AS178" s="26" t="str">
        <f>IF(AND(AS181="",AS184=""),"",SUM(AS181,AS184))</f>
        <v/>
      </c>
      <c r="AT178" s="26" t="str">
        <f>IF(AND(AT181="",AT184=""),"",SUM(AT181,AT184))</f>
        <v/>
      </c>
      <c r="AU178" s="26" t="str">
        <f>IF(AND(AU181="",AU184=""),"",SUM(AU181,AU184))</f>
        <v/>
      </c>
      <c r="AV178" s="26" t="str">
        <f>IF(AND(AV181="",AV184=""),"",SUM(AV181,AV184))</f>
        <v/>
      </c>
      <c r="AW178" s="26" t="str">
        <f>IF(AND(AW181="",AW184=""),"",SUM(AW181,AW184))</f>
        <v/>
      </c>
      <c r="AX178" s="26" t="str">
        <f>IF(AND(AX181="",AX184=""),"",SUM(AX181,AX184))</f>
        <v/>
      </c>
      <c r="AY178" s="26" t="str">
        <f>IF(AND(AY181="",AY184=""),"",SUM(AY181,AY184))</f>
        <v/>
      </c>
      <c r="AZ178" s="26" t="str">
        <f>IF(AND(AZ181="",AZ184=""),"",SUM(AZ181,AZ184))</f>
        <v/>
      </c>
      <c r="BA178" s="26" t="str">
        <f>IF(AND(BA181="",BA184=""),"",SUM(BA181,BA184))</f>
        <v/>
      </c>
      <c r="BB178" s="26" t="str">
        <f>IF(AND(BB181="",BB184=""),"",SUM(BB181,BB184))</f>
        <v/>
      </c>
      <c r="BC178" s="26" t="str">
        <f>IF(AND(BC181="",BC184=""),"",SUM(BC181,BC184))</f>
        <v/>
      </c>
      <c r="BD178" s="26" t="str">
        <f>IF(AND(BD181="",BD184=""),"",SUM(BD181,BD184))</f>
        <v/>
      </c>
      <c r="BE178" s="26" t="str">
        <f>IF(AND(BE181="",BE184=""),"",SUM(BE181,BE184))</f>
        <v/>
      </c>
      <c r="BF178" s="26" t="str">
        <f>IF(AND(BF181="",BF184=""),"",SUM(BF181,BF184))</f>
        <v/>
      </c>
      <c r="BG178" s="26" t="str">
        <f>IF(AND(BG181="",BG184=""),"",SUM(BG181,BG184))</f>
        <v/>
      </c>
      <c r="BH178" s="26" t="str">
        <f>IF(AND(BH181="",BH184=""),"",SUM(BH181,BH184))</f>
        <v/>
      </c>
      <c r="BI178" s="26" t="str">
        <f>IF(AND(BI181="",BI184=""),"",SUM(BI181,BI184))</f>
        <v/>
      </c>
      <c r="BJ178" s="26" t="str">
        <f>IF(AND(BJ181="",BJ184=""),"",SUM(BJ181,BJ184))</f>
        <v/>
      </c>
      <c r="BK178" s="26" t="str">
        <f>IF(AND(BK181="",BK184=""),"",SUM(BK181,BK184))</f>
        <v/>
      </c>
      <c r="BL178" s="26" t="str">
        <f>IF(AND(BL181="",BL184=""),"",SUM(BL181,BL184))</f>
        <v/>
      </c>
      <c r="BM178" s="26" t="str">
        <f>IF(AND(BM181="",BM184=""),"",SUM(BM181,BM184))</f>
        <v/>
      </c>
      <c r="BN178" s="26" t="str">
        <f>IF(AND(BN181="",BN184=""),"",SUM(BN181,BN184))</f>
        <v/>
      </c>
      <c r="BO178" s="26" t="str">
        <f>IF(AND(BO181="",BO184=""),"",SUM(BO181,BO184))</f>
        <v/>
      </c>
      <c r="BP178" s="26" t="str">
        <f>IF(AND(BP181="",BP184=""),"",SUM(BP181,BP184))</f>
        <v/>
      </c>
      <c r="BQ178" s="26" t="str">
        <f>IF(AND(BQ181="",BQ184=""),"",SUM(BQ181,BQ184))</f>
        <v/>
      </c>
      <c r="BR178" s="26" t="str">
        <f>IF(AND(BR181="",BR184=""),"",SUM(BR181,BR184))</f>
        <v/>
      </c>
      <c r="BS178" s="26" t="str">
        <f t="shared" si="257" ref="BS178:ED178">IF(AND(BS181="",BS184=""),"",SUM(BS181,BS184))</f>
        <v/>
      </c>
      <c r="BT178" s="26" t="str">
        <f t="shared" si="257"/>
        <v/>
      </c>
      <c r="BU178" s="26" t="str">
        <f t="shared" si="257"/>
        <v/>
      </c>
      <c r="BV178" s="26" t="str">
        <f t="shared" si="257"/>
        <v/>
      </c>
      <c r="BW178" s="26" t="str">
        <f t="shared" si="257"/>
        <v/>
      </c>
      <c r="BX178" s="26" t="str">
        <f t="shared" si="257"/>
        <v/>
      </c>
      <c r="BY178" s="26" t="str">
        <f t="shared" si="257"/>
        <v/>
      </c>
      <c r="BZ178" s="26" t="str">
        <f t="shared" si="257"/>
        <v/>
      </c>
      <c r="CA178" s="26" t="str">
        <f t="shared" si="257"/>
        <v/>
      </c>
      <c r="CB178" s="26" t="str">
        <f t="shared" si="257"/>
        <v/>
      </c>
      <c r="CC178" s="26" t="str">
        <f t="shared" si="257"/>
        <v/>
      </c>
      <c r="CD178" s="26" t="str">
        <f t="shared" si="257"/>
        <v/>
      </c>
      <c r="CE178" s="26" t="str">
        <f t="shared" si="257"/>
        <v/>
      </c>
      <c r="CF178" s="26" t="str">
        <f t="shared" si="257"/>
        <v/>
      </c>
      <c r="CG178" s="26" t="str">
        <f t="shared" si="257"/>
        <v/>
      </c>
      <c r="CH178" s="26" t="str">
        <f t="shared" si="257"/>
        <v/>
      </c>
      <c r="CI178" s="26" t="str">
        <f t="shared" si="257"/>
        <v/>
      </c>
      <c r="CJ178" s="26" t="str">
        <f t="shared" si="257"/>
        <v/>
      </c>
      <c r="CK178" s="26" t="str">
        <f t="shared" si="257"/>
        <v/>
      </c>
      <c r="CL178" s="26" t="str">
        <f t="shared" si="257"/>
        <v/>
      </c>
      <c r="CM178" s="26" t="str">
        <f t="shared" si="257"/>
        <v/>
      </c>
      <c r="CN178" s="26" t="str">
        <f t="shared" si="257"/>
        <v/>
      </c>
      <c r="CO178" s="26" t="str">
        <f t="shared" si="257"/>
        <v/>
      </c>
      <c r="CP178" s="26" t="str">
        <f t="shared" si="257"/>
        <v/>
      </c>
      <c r="CQ178" s="26" t="str">
        <f t="shared" si="257"/>
        <v/>
      </c>
      <c r="CR178" s="26" t="str">
        <f t="shared" si="257"/>
        <v/>
      </c>
      <c r="CS178" s="26" t="str">
        <f t="shared" si="257"/>
        <v/>
      </c>
      <c r="CT178" s="26" t="str">
        <f t="shared" si="257"/>
        <v/>
      </c>
      <c r="CU178" s="26" t="str">
        <f t="shared" si="257"/>
        <v/>
      </c>
      <c r="CV178" s="26" t="str">
        <f t="shared" si="257"/>
        <v/>
      </c>
      <c r="CW178" s="26" t="str">
        <f t="shared" si="257"/>
        <v/>
      </c>
      <c r="CX178" s="26" t="str">
        <f t="shared" si="257"/>
        <v/>
      </c>
      <c r="CY178" s="26" t="str">
        <f t="shared" si="257"/>
        <v/>
      </c>
      <c r="CZ178" s="26" t="str">
        <f t="shared" si="257"/>
        <v/>
      </c>
      <c r="DA178" s="26" t="str">
        <f t="shared" si="257"/>
        <v/>
      </c>
      <c r="DB178" s="26" t="str">
        <f t="shared" si="257"/>
        <v/>
      </c>
      <c r="DC178" s="26" t="str">
        <f t="shared" si="257"/>
        <v/>
      </c>
      <c r="DD178" s="26" t="str">
        <f t="shared" si="257"/>
        <v/>
      </c>
      <c r="DE178" s="26" t="str">
        <f t="shared" si="257"/>
        <v/>
      </c>
      <c r="DF178" s="26" t="str">
        <f t="shared" si="257"/>
        <v/>
      </c>
      <c r="DG178" s="26" t="str">
        <f t="shared" si="257"/>
        <v/>
      </c>
      <c r="DH178" s="26" t="str">
        <f t="shared" si="257"/>
        <v/>
      </c>
      <c r="DI178" s="26" t="str">
        <f t="shared" si="257"/>
        <v/>
      </c>
      <c r="DJ178" s="26" t="str">
        <f t="shared" si="257"/>
        <v/>
      </c>
      <c r="DK178" s="26" t="str">
        <f t="shared" si="257"/>
        <v/>
      </c>
      <c r="DL178" s="26" t="str">
        <f t="shared" si="257"/>
        <v/>
      </c>
      <c r="DM178" s="26" t="str">
        <f t="shared" si="257"/>
        <v/>
      </c>
      <c r="DN178" s="26" t="str">
        <f t="shared" si="257"/>
        <v/>
      </c>
      <c r="DO178" s="26" t="str">
        <f t="shared" si="257"/>
        <v/>
      </c>
      <c r="DP178" s="26" t="str">
        <f t="shared" si="257"/>
        <v/>
      </c>
      <c r="DQ178" s="26" t="str">
        <f t="shared" si="257"/>
        <v/>
      </c>
      <c r="DR178" s="26" t="str">
        <f t="shared" si="257"/>
        <v/>
      </c>
      <c r="DS178" s="26" t="str">
        <f t="shared" si="257"/>
        <v/>
      </c>
      <c r="DT178" s="26" t="str">
        <f t="shared" si="257"/>
        <v/>
      </c>
      <c r="DU178" s="26" t="str">
        <f t="shared" si="257"/>
        <v/>
      </c>
      <c r="DV178" s="26" t="str">
        <f t="shared" si="257"/>
        <v/>
      </c>
      <c r="DW178" s="26" t="str">
        <f t="shared" si="257"/>
        <v/>
      </c>
      <c r="DX178" s="26" t="str">
        <f t="shared" si="257"/>
        <v/>
      </c>
      <c r="DY178" s="26" t="str">
        <f t="shared" si="257"/>
        <v/>
      </c>
      <c r="DZ178" s="26" t="str">
        <f t="shared" si="257"/>
        <v/>
      </c>
      <c r="EA178" s="26" t="str">
        <f t="shared" si="257"/>
        <v/>
      </c>
      <c r="EB178" s="26" t="str">
        <f t="shared" si="257"/>
        <v/>
      </c>
      <c r="EC178" s="26" t="str">
        <f t="shared" si="257"/>
        <v/>
      </c>
      <c r="ED178" s="26" t="str">
        <f t="shared" si="257"/>
        <v/>
      </c>
      <c r="EE178" s="26" t="str">
        <f t="shared" si="258" ref="EE178:FI178">IF(AND(EE181="",EE184=""),"",SUM(EE181,EE184))</f>
        <v/>
      </c>
      <c r="EF178" s="26" t="str">
        <f t="shared" si="258"/>
        <v/>
      </c>
      <c r="EG178" s="26" t="str">
        <f t="shared" si="258"/>
        <v/>
      </c>
      <c r="EH178" s="26" t="str">
        <f t="shared" si="258"/>
        <v/>
      </c>
      <c r="EI178" s="26" t="str">
        <f t="shared" si="258"/>
        <v/>
      </c>
      <c r="EJ178" s="26" t="str">
        <f t="shared" si="258"/>
        <v/>
      </c>
      <c r="EK178" s="26" t="str">
        <f t="shared" si="258"/>
        <v/>
      </c>
      <c r="EL178" s="26" t="str">
        <f t="shared" si="258"/>
        <v/>
      </c>
      <c r="EM178" s="26" t="str">
        <f t="shared" si="258"/>
        <v/>
      </c>
      <c r="EN178" s="26" t="str">
        <f t="shared" si="258"/>
        <v/>
      </c>
      <c r="EO178" s="26" t="str">
        <f t="shared" si="258"/>
        <v/>
      </c>
      <c r="EP178" s="26" t="str">
        <f t="shared" si="258"/>
        <v/>
      </c>
      <c r="EQ178" s="26" t="str">
        <f t="shared" si="258"/>
        <v/>
      </c>
      <c r="ER178" s="26" t="str">
        <f t="shared" si="258"/>
        <v/>
      </c>
      <c r="ES178" s="26" t="str">
        <f t="shared" si="258"/>
        <v/>
      </c>
      <c r="ET178" s="26" t="str">
        <f t="shared" si="258"/>
        <v/>
      </c>
      <c r="EU178" s="26" t="str">
        <f t="shared" si="258"/>
        <v/>
      </c>
      <c r="EV178" s="26" t="str">
        <f t="shared" si="258"/>
        <v/>
      </c>
      <c r="EW178" s="26" t="str">
        <f t="shared" si="258"/>
        <v/>
      </c>
      <c r="EX178" s="26" t="str">
        <f t="shared" si="258"/>
        <v/>
      </c>
      <c r="EY178" s="26" t="str">
        <f t="shared" si="258"/>
        <v/>
      </c>
      <c r="EZ178" s="26" t="str">
        <f t="shared" si="258"/>
        <v/>
      </c>
      <c r="FA178" s="26" t="str">
        <f t="shared" si="258"/>
        <v/>
      </c>
      <c r="FB178" s="26" t="str">
        <f t="shared" si="258"/>
        <v/>
      </c>
      <c r="FC178" s="26" t="str">
        <f t="shared" si="258"/>
        <v/>
      </c>
      <c r="FD178" s="26" t="str">
        <f t="shared" si="258"/>
        <v/>
      </c>
      <c r="FE178" s="26" t="str">
        <f t="shared" si="258"/>
        <v/>
      </c>
      <c r="FF178" s="26" t="str">
        <f t="shared" si="258"/>
        <v/>
      </c>
      <c r="FG178" s="26" t="str">
        <f t="shared" si="258"/>
        <v/>
      </c>
      <c r="FH178" s="26" t="str">
        <f t="shared" si="258"/>
        <v/>
      </c>
      <c r="FI178" s="26" t="str">
        <f t="shared" si="258"/>
        <v/>
      </c>
    </row>
    <row r="179" spans="1:165" s="8" customFormat="1" ht="15" customHeight="1">
      <c r="A179" s="8" t="str">
        <f t="shared" si="212"/>
        <v>BMSOFI_BP6_XDC</v>
      </c>
      <c r="B179" s="12" t="s">
        <v>256</v>
      </c>
      <c r="C179" s="13" t="s">
        <v>425</v>
      </c>
      <c r="D179" s="13" t="s">
        <v>426</v>
      </c>
      <c r="E179" s="14" t="str">
        <f>"BMSOFI_BP6_"&amp;C3</f>
        <v>BMSOFI_BP6_XDC</v>
      </c>
      <c r="F179" s="26">
        <v>0.46014946000000001</v>
      </c>
      <c r="G179" s="26">
        <v>0.46866637999999999</v>
      </c>
      <c r="H179" s="26">
        <v>0.42913973</v>
      </c>
      <c r="I179" s="26">
        <v>0.58142632333333299</v>
      </c>
      <c r="J179" s="26">
        <v>1.93938189333333</v>
      </c>
      <c r="K179" s="26">
        <v>0.50905014999999998</v>
      </c>
      <c r="L179" s="26">
        <v>0.42709376999999998</v>
      </c>
      <c r="M179" s="26">
        <v>0.57597874000000004</v>
      </c>
      <c r="N179" s="26">
        <v>0.59921268000000005</v>
      </c>
      <c r="O179" s="26">
        <v>2.1113353400000001</v>
      </c>
      <c r="P179" s="26">
        <v>0.71139733999999999</v>
      </c>
      <c r="Q179" s="26">
        <v>0.35924699999999998</v>
      </c>
      <c r="R179" s="26">
        <v>0.33091021999999998</v>
      </c>
      <c r="S179" s="26">
        <v>0.66623003999999997</v>
      </c>
      <c r="T179" s="26">
        <v>2.0677846</v>
      </c>
      <c r="U179" s="26">
        <v>0.67607022000000006</v>
      </c>
      <c r="V179" s="26">
        <v>0.46360656</v>
      </c>
      <c r="W179" s="26">
        <v>0.43512310999999998</v>
      </c>
      <c r="X179" s="26">
        <v>0.71094871000000004</v>
      </c>
      <c r="Y179" s="26">
        <v>2.2857485999999998</v>
      </c>
      <c r="Z179" s="26">
        <v>0.89925728000000005</v>
      </c>
      <c r="AA179" s="26">
        <v>0.55649808999999995</v>
      </c>
      <c r="AB179" s="26">
        <v>0.51802243999999997</v>
      </c>
      <c r="AC179" s="26">
        <v>0.91306577</v>
      </c>
      <c r="AD179" s="26">
        <v>2.8868435799999999</v>
      </c>
      <c r="AE179" s="26">
        <v>0.95177800000000001</v>
      </c>
      <c r="AF179" s="26">
        <v>0.95207147000000003</v>
      </c>
      <c r="AG179" s="26">
        <v>0.89318797000000005</v>
      </c>
      <c r="AH179" s="26">
        <v>1.6045419299999999</v>
      </c>
      <c r="AI179" s="26">
        <v>4.4015793700000003</v>
      </c>
      <c r="AJ179" s="26">
        <v>0.32578465000000001</v>
      </c>
      <c r="AK179" s="26">
        <v>0.46485695999999999</v>
      </c>
      <c r="AL179" s="26">
        <v>0.64921182</v>
      </c>
      <c r="AM179" s="26">
        <v>0.75364832999999998</v>
      </c>
      <c r="AN179" s="26">
        <v>2.1935017600000002</v>
      </c>
      <c r="AO179" s="26" t="str">
        <f>IF(AND(AO182="",AO185=""),"",SUM(AO182,AO185))</f>
        <v/>
      </c>
      <c r="AP179" s="26" t="str">
        <f>IF(AND(AP182="",AP185=""),"",SUM(AP182,AP185))</f>
        <v/>
      </c>
      <c r="AQ179" s="26" t="str">
        <f>IF(AND(AQ182="",AQ185=""),"",SUM(AQ182,AQ185))</f>
        <v/>
      </c>
      <c r="AR179" s="26" t="str">
        <f>IF(AND(AR182="",AR185=""),"",SUM(AR182,AR185))</f>
        <v/>
      </c>
      <c r="AS179" s="26" t="str">
        <f>IF(AND(AS182="",AS185=""),"",SUM(AS182,AS185))</f>
        <v/>
      </c>
      <c r="AT179" s="26" t="str">
        <f>IF(AND(AT182="",AT185=""),"",SUM(AT182,AT185))</f>
        <v/>
      </c>
      <c r="AU179" s="26" t="str">
        <f>IF(AND(AU182="",AU185=""),"",SUM(AU182,AU185))</f>
        <v/>
      </c>
      <c r="AV179" s="26" t="str">
        <f>IF(AND(AV182="",AV185=""),"",SUM(AV182,AV185))</f>
        <v/>
      </c>
      <c r="AW179" s="26" t="str">
        <f>IF(AND(AW182="",AW185=""),"",SUM(AW182,AW185))</f>
        <v/>
      </c>
      <c r="AX179" s="26" t="str">
        <f>IF(AND(AX182="",AX185=""),"",SUM(AX182,AX185))</f>
        <v/>
      </c>
      <c r="AY179" s="26" t="str">
        <f>IF(AND(AY182="",AY185=""),"",SUM(AY182,AY185))</f>
        <v/>
      </c>
      <c r="AZ179" s="26" t="str">
        <f>IF(AND(AZ182="",AZ185=""),"",SUM(AZ182,AZ185))</f>
        <v/>
      </c>
      <c r="BA179" s="26" t="str">
        <f>IF(AND(BA182="",BA185=""),"",SUM(BA182,BA185))</f>
        <v/>
      </c>
      <c r="BB179" s="26" t="str">
        <f>IF(AND(BB182="",BB185=""),"",SUM(BB182,BB185))</f>
        <v/>
      </c>
      <c r="BC179" s="26" t="str">
        <f>IF(AND(BC182="",BC185=""),"",SUM(BC182,BC185))</f>
        <v/>
      </c>
      <c r="BD179" s="26" t="str">
        <f>IF(AND(BD182="",BD185=""),"",SUM(BD182,BD185))</f>
        <v/>
      </c>
      <c r="BE179" s="26" t="str">
        <f>IF(AND(BE182="",BE185=""),"",SUM(BE182,BE185))</f>
        <v/>
      </c>
      <c r="BF179" s="26" t="str">
        <f>IF(AND(BF182="",BF185=""),"",SUM(BF182,BF185))</f>
        <v/>
      </c>
      <c r="BG179" s="26" t="str">
        <f>IF(AND(BG182="",BG185=""),"",SUM(BG182,BG185))</f>
        <v/>
      </c>
      <c r="BH179" s="26" t="str">
        <f>IF(AND(BH182="",BH185=""),"",SUM(BH182,BH185))</f>
        <v/>
      </c>
      <c r="BI179" s="26" t="str">
        <f>IF(AND(BI182="",BI185=""),"",SUM(BI182,BI185))</f>
        <v/>
      </c>
      <c r="BJ179" s="26" t="str">
        <f>IF(AND(BJ182="",BJ185=""),"",SUM(BJ182,BJ185))</f>
        <v/>
      </c>
      <c r="BK179" s="26" t="str">
        <f>IF(AND(BK182="",BK185=""),"",SUM(BK182,BK185))</f>
        <v/>
      </c>
      <c r="BL179" s="26" t="str">
        <f>IF(AND(BL182="",BL185=""),"",SUM(BL182,BL185))</f>
        <v/>
      </c>
      <c r="BM179" s="26" t="str">
        <f>IF(AND(BM182="",BM185=""),"",SUM(BM182,BM185))</f>
        <v/>
      </c>
      <c r="BN179" s="26" t="str">
        <f>IF(AND(BN182="",BN185=""),"",SUM(BN182,BN185))</f>
        <v/>
      </c>
      <c r="BO179" s="26" t="str">
        <f>IF(AND(BO182="",BO185=""),"",SUM(BO182,BO185))</f>
        <v/>
      </c>
      <c r="BP179" s="26" t="str">
        <f>IF(AND(BP182="",BP185=""),"",SUM(BP182,BP185))</f>
        <v/>
      </c>
      <c r="BQ179" s="26" t="str">
        <f>IF(AND(BQ182="",BQ185=""),"",SUM(BQ182,BQ185))</f>
        <v/>
      </c>
      <c r="BR179" s="26" t="str">
        <f>IF(AND(BR182="",BR185=""),"",SUM(BR182,BR185))</f>
        <v/>
      </c>
      <c r="BS179" s="26" t="str">
        <f t="shared" si="259" ref="BS179:ED179">IF(AND(BS182="",BS185=""),"",SUM(BS182,BS185))</f>
        <v/>
      </c>
      <c r="BT179" s="26" t="str">
        <f t="shared" si="259"/>
        <v/>
      </c>
      <c r="BU179" s="26" t="str">
        <f t="shared" si="259"/>
        <v/>
      </c>
      <c r="BV179" s="26" t="str">
        <f t="shared" si="259"/>
        <v/>
      </c>
      <c r="BW179" s="26" t="str">
        <f t="shared" si="259"/>
        <v/>
      </c>
      <c r="BX179" s="26" t="str">
        <f t="shared" si="259"/>
        <v/>
      </c>
      <c r="BY179" s="26" t="str">
        <f t="shared" si="259"/>
        <v/>
      </c>
      <c r="BZ179" s="26" t="str">
        <f t="shared" si="259"/>
        <v/>
      </c>
      <c r="CA179" s="26" t="str">
        <f t="shared" si="259"/>
        <v/>
      </c>
      <c r="CB179" s="26" t="str">
        <f t="shared" si="259"/>
        <v/>
      </c>
      <c r="CC179" s="26" t="str">
        <f t="shared" si="259"/>
        <v/>
      </c>
      <c r="CD179" s="26" t="str">
        <f t="shared" si="259"/>
        <v/>
      </c>
      <c r="CE179" s="26" t="str">
        <f t="shared" si="259"/>
        <v/>
      </c>
      <c r="CF179" s="26" t="str">
        <f t="shared" si="259"/>
        <v/>
      </c>
      <c r="CG179" s="26" t="str">
        <f t="shared" si="259"/>
        <v/>
      </c>
      <c r="CH179" s="26" t="str">
        <f t="shared" si="259"/>
        <v/>
      </c>
      <c r="CI179" s="26" t="str">
        <f t="shared" si="259"/>
        <v/>
      </c>
      <c r="CJ179" s="26" t="str">
        <f t="shared" si="259"/>
        <v/>
      </c>
      <c r="CK179" s="26" t="str">
        <f t="shared" si="259"/>
        <v/>
      </c>
      <c r="CL179" s="26" t="str">
        <f t="shared" si="259"/>
        <v/>
      </c>
      <c r="CM179" s="26" t="str">
        <f t="shared" si="259"/>
        <v/>
      </c>
      <c r="CN179" s="26" t="str">
        <f t="shared" si="259"/>
        <v/>
      </c>
      <c r="CO179" s="26" t="str">
        <f t="shared" si="259"/>
        <v/>
      </c>
      <c r="CP179" s="26" t="str">
        <f t="shared" si="259"/>
        <v/>
      </c>
      <c r="CQ179" s="26" t="str">
        <f t="shared" si="259"/>
        <v/>
      </c>
      <c r="CR179" s="26" t="str">
        <f t="shared" si="259"/>
        <v/>
      </c>
      <c r="CS179" s="26" t="str">
        <f t="shared" si="259"/>
        <v/>
      </c>
      <c r="CT179" s="26" t="str">
        <f t="shared" si="259"/>
        <v/>
      </c>
      <c r="CU179" s="26" t="str">
        <f t="shared" si="259"/>
        <v/>
      </c>
      <c r="CV179" s="26" t="str">
        <f t="shared" si="259"/>
        <v/>
      </c>
      <c r="CW179" s="26" t="str">
        <f t="shared" si="259"/>
        <v/>
      </c>
      <c r="CX179" s="26" t="str">
        <f t="shared" si="259"/>
        <v/>
      </c>
      <c r="CY179" s="26" t="str">
        <f t="shared" si="259"/>
        <v/>
      </c>
      <c r="CZ179" s="26" t="str">
        <f t="shared" si="259"/>
        <v/>
      </c>
      <c r="DA179" s="26" t="str">
        <f t="shared" si="259"/>
        <v/>
      </c>
      <c r="DB179" s="26" t="str">
        <f t="shared" si="259"/>
        <v/>
      </c>
      <c r="DC179" s="26" t="str">
        <f t="shared" si="259"/>
        <v/>
      </c>
      <c r="DD179" s="26" t="str">
        <f t="shared" si="259"/>
        <v/>
      </c>
      <c r="DE179" s="26" t="str">
        <f t="shared" si="259"/>
        <v/>
      </c>
      <c r="DF179" s="26" t="str">
        <f t="shared" si="259"/>
        <v/>
      </c>
      <c r="DG179" s="26" t="str">
        <f t="shared" si="259"/>
        <v/>
      </c>
      <c r="DH179" s="26" t="str">
        <f t="shared" si="259"/>
        <v/>
      </c>
      <c r="DI179" s="26" t="str">
        <f t="shared" si="259"/>
        <v/>
      </c>
      <c r="DJ179" s="26" t="str">
        <f t="shared" si="259"/>
        <v/>
      </c>
      <c r="DK179" s="26" t="str">
        <f t="shared" si="259"/>
        <v/>
      </c>
      <c r="DL179" s="26" t="str">
        <f t="shared" si="259"/>
        <v/>
      </c>
      <c r="DM179" s="26" t="str">
        <f t="shared" si="259"/>
        <v/>
      </c>
      <c r="DN179" s="26" t="str">
        <f t="shared" si="259"/>
        <v/>
      </c>
      <c r="DO179" s="26" t="str">
        <f t="shared" si="259"/>
        <v/>
      </c>
      <c r="DP179" s="26" t="str">
        <f t="shared" si="259"/>
        <v/>
      </c>
      <c r="DQ179" s="26" t="str">
        <f t="shared" si="259"/>
        <v/>
      </c>
      <c r="DR179" s="26" t="str">
        <f t="shared" si="259"/>
        <v/>
      </c>
      <c r="DS179" s="26" t="str">
        <f t="shared" si="259"/>
        <v/>
      </c>
      <c r="DT179" s="26" t="str">
        <f t="shared" si="259"/>
        <v/>
      </c>
      <c r="DU179" s="26" t="str">
        <f t="shared" si="259"/>
        <v/>
      </c>
      <c r="DV179" s="26" t="str">
        <f t="shared" si="259"/>
        <v/>
      </c>
      <c r="DW179" s="26" t="str">
        <f t="shared" si="259"/>
        <v/>
      </c>
      <c r="DX179" s="26" t="str">
        <f t="shared" si="259"/>
        <v/>
      </c>
      <c r="DY179" s="26" t="str">
        <f t="shared" si="259"/>
        <v/>
      </c>
      <c r="DZ179" s="26" t="str">
        <f t="shared" si="259"/>
        <v/>
      </c>
      <c r="EA179" s="26" t="str">
        <f t="shared" si="259"/>
        <v/>
      </c>
      <c r="EB179" s="26" t="str">
        <f t="shared" si="259"/>
        <v/>
      </c>
      <c r="EC179" s="26" t="str">
        <f t="shared" si="259"/>
        <v/>
      </c>
      <c r="ED179" s="26" t="str">
        <f t="shared" si="259"/>
        <v/>
      </c>
      <c r="EE179" s="26" t="str">
        <f t="shared" si="260" ref="EE179:FI179">IF(AND(EE182="",EE185=""),"",SUM(EE182,EE185))</f>
        <v/>
      </c>
      <c r="EF179" s="26" t="str">
        <f t="shared" si="260"/>
        <v/>
      </c>
      <c r="EG179" s="26" t="str">
        <f t="shared" si="260"/>
        <v/>
      </c>
      <c r="EH179" s="26" t="str">
        <f t="shared" si="260"/>
        <v/>
      </c>
      <c r="EI179" s="26" t="str">
        <f t="shared" si="260"/>
        <v/>
      </c>
      <c r="EJ179" s="26" t="str">
        <f t="shared" si="260"/>
        <v/>
      </c>
      <c r="EK179" s="26" t="str">
        <f t="shared" si="260"/>
        <v/>
      </c>
      <c r="EL179" s="26" t="str">
        <f t="shared" si="260"/>
        <v/>
      </c>
      <c r="EM179" s="26" t="str">
        <f t="shared" si="260"/>
        <v/>
      </c>
      <c r="EN179" s="26" t="str">
        <f t="shared" si="260"/>
        <v/>
      </c>
      <c r="EO179" s="26" t="str">
        <f t="shared" si="260"/>
        <v/>
      </c>
      <c r="EP179" s="26" t="str">
        <f t="shared" si="260"/>
        <v/>
      </c>
      <c r="EQ179" s="26" t="str">
        <f t="shared" si="260"/>
        <v/>
      </c>
      <c r="ER179" s="26" t="str">
        <f t="shared" si="260"/>
        <v/>
      </c>
      <c r="ES179" s="26" t="str">
        <f t="shared" si="260"/>
        <v/>
      </c>
      <c r="ET179" s="26" t="str">
        <f t="shared" si="260"/>
        <v/>
      </c>
      <c r="EU179" s="26" t="str">
        <f t="shared" si="260"/>
        <v/>
      </c>
      <c r="EV179" s="26" t="str">
        <f t="shared" si="260"/>
        <v/>
      </c>
      <c r="EW179" s="26" t="str">
        <f t="shared" si="260"/>
        <v/>
      </c>
      <c r="EX179" s="26" t="str">
        <f t="shared" si="260"/>
        <v/>
      </c>
      <c r="EY179" s="26" t="str">
        <f t="shared" si="260"/>
        <v/>
      </c>
      <c r="EZ179" s="26" t="str">
        <f t="shared" si="260"/>
        <v/>
      </c>
      <c r="FA179" s="26" t="str">
        <f t="shared" si="260"/>
        <v/>
      </c>
      <c r="FB179" s="26" t="str">
        <f t="shared" si="260"/>
        <v/>
      </c>
      <c r="FC179" s="26" t="str">
        <f t="shared" si="260"/>
        <v/>
      </c>
      <c r="FD179" s="26" t="str">
        <f t="shared" si="260"/>
        <v/>
      </c>
      <c r="FE179" s="26" t="str">
        <f t="shared" si="260"/>
        <v/>
      </c>
      <c r="FF179" s="26" t="str">
        <f t="shared" si="260"/>
        <v/>
      </c>
      <c r="FG179" s="26" t="str">
        <f t="shared" si="260"/>
        <v/>
      </c>
      <c r="FH179" s="26" t="str">
        <f t="shared" si="260"/>
        <v/>
      </c>
      <c r="FI179" s="26" t="str">
        <f t="shared" si="260"/>
        <v/>
      </c>
    </row>
    <row r="180" spans="1:165" s="8" customFormat="1" ht="15" customHeight="1">
      <c r="A180" s="8" t="str">
        <f t="shared" si="212"/>
        <v>BSOFIEX_BP6_XDC</v>
      </c>
      <c r="B180" s="15" t="s">
        <v>427</v>
      </c>
      <c r="C180" s="13" t="s">
        <v>428</v>
      </c>
      <c r="D180" s="13" t="s">
        <v>429</v>
      </c>
      <c r="E180" s="14" t="str">
        <f>"BSOFIEX_BP6_"&amp;C3</f>
        <v>BSOFIEX_BP6_XDC</v>
      </c>
      <c r="F180" s="26">
        <v>-0.01489946</v>
      </c>
      <c r="G180" s="26">
        <v>-0.023416380000000001</v>
      </c>
      <c r="H180" s="26">
        <v>0.016110269999999999</v>
      </c>
      <c r="I180" s="26">
        <v>-0.25742632333333298</v>
      </c>
      <c r="J180" s="26">
        <v>-0.27963189333333299</v>
      </c>
      <c r="K180" s="26">
        <v>-0.027050149999999999</v>
      </c>
      <c r="L180" s="26">
        <v>-0.00209376999999999</v>
      </c>
      <c r="M180" s="26">
        <v>-0.18597874</v>
      </c>
      <c r="N180" s="26">
        <v>-0.42421268000000001</v>
      </c>
      <c r="O180" s="26">
        <v>-0.63933534000000003</v>
      </c>
      <c r="P180" s="26">
        <v>-0.17139734000000001</v>
      </c>
      <c r="Q180" s="26">
        <v>0.22175300000000001</v>
      </c>
      <c r="R180" s="26">
        <v>0.23008977999999999</v>
      </c>
      <c r="S180" s="26">
        <v>-0.18823003999999999</v>
      </c>
      <c r="T180" s="26">
        <v>0.092215400000000197</v>
      </c>
      <c r="U180" s="26">
        <v>-0.18207022</v>
      </c>
      <c r="V180" s="26">
        <v>-0.045606559999999997</v>
      </c>
      <c r="W180" s="26">
        <v>0.0088768900000000296</v>
      </c>
      <c r="X180" s="26">
        <v>-0.19894871</v>
      </c>
      <c r="Y180" s="26">
        <v>-0.41774860000000003</v>
      </c>
      <c r="Z180" s="26">
        <v>-0.42625728000000002</v>
      </c>
      <c r="AA180" s="26">
        <v>-0.14149808999999999</v>
      </c>
      <c r="AB180" s="26">
        <v>0.018977560000000102</v>
      </c>
      <c r="AC180" s="26">
        <v>-0.50506576999999997</v>
      </c>
      <c r="AD180" s="26">
        <v>-1.0538435799999999</v>
      </c>
      <c r="AE180" s="26">
        <v>-0.62977799999999995</v>
      </c>
      <c r="AF180" s="26">
        <v>-0.95207147000000003</v>
      </c>
      <c r="AG180" s="26">
        <v>-0.89318797000000005</v>
      </c>
      <c r="AH180" s="26">
        <v>-1.6045419299999999</v>
      </c>
      <c r="AI180" s="26">
        <v>-4.0795793700000003</v>
      </c>
      <c r="AJ180" s="26">
        <v>0.29321534999999999</v>
      </c>
      <c r="AK180" s="26">
        <v>0.42414304000000003</v>
      </c>
      <c r="AL180" s="26">
        <v>0.57278817999999998</v>
      </c>
      <c r="AM180" s="26">
        <v>-0.43864832999999998</v>
      </c>
      <c r="AN180" s="26">
        <v>0.85149823999999996</v>
      </c>
      <c r="AO180" s="26" t="str">
        <f>IF(AND(AO181="",AO182=""),"",SUM(AO181)-SUM(AO182))</f>
        <v/>
      </c>
      <c r="AP180" s="26" t="str">
        <f>IF(AND(AP181="",AP182=""),"",SUM(AP181)-SUM(AP182))</f>
        <v/>
      </c>
      <c r="AQ180" s="26" t="str">
        <f>IF(AND(AQ181="",AQ182=""),"",SUM(AQ181)-SUM(AQ182))</f>
        <v/>
      </c>
      <c r="AR180" s="26" t="str">
        <f>IF(AND(AR181="",AR182=""),"",SUM(AR181)-SUM(AR182))</f>
        <v/>
      </c>
      <c r="AS180" s="26" t="str">
        <f>IF(AND(AS181="",AS182=""),"",SUM(AS181)-SUM(AS182))</f>
        <v/>
      </c>
      <c r="AT180" s="26" t="str">
        <f>IF(AND(AT181="",AT182=""),"",SUM(AT181)-SUM(AT182))</f>
        <v/>
      </c>
      <c r="AU180" s="26" t="str">
        <f>IF(AND(AU181="",AU182=""),"",SUM(AU181)-SUM(AU182))</f>
        <v/>
      </c>
      <c r="AV180" s="26" t="str">
        <f>IF(AND(AV181="",AV182=""),"",SUM(AV181)-SUM(AV182))</f>
        <v/>
      </c>
      <c r="AW180" s="26" t="str">
        <f>IF(AND(AW181="",AW182=""),"",SUM(AW181)-SUM(AW182))</f>
        <v/>
      </c>
      <c r="AX180" s="26" t="str">
        <f>IF(AND(AX181="",AX182=""),"",SUM(AX181)-SUM(AX182))</f>
        <v/>
      </c>
      <c r="AY180" s="26" t="str">
        <f>IF(AND(AY181="",AY182=""),"",SUM(AY181)-SUM(AY182))</f>
        <v/>
      </c>
      <c r="AZ180" s="26" t="str">
        <f>IF(AND(AZ181="",AZ182=""),"",SUM(AZ181)-SUM(AZ182))</f>
        <v/>
      </c>
      <c r="BA180" s="26" t="str">
        <f>IF(AND(BA181="",BA182=""),"",SUM(BA181)-SUM(BA182))</f>
        <v/>
      </c>
      <c r="BB180" s="26" t="str">
        <f>IF(AND(BB181="",BB182=""),"",SUM(BB181)-SUM(BB182))</f>
        <v/>
      </c>
      <c r="BC180" s="26" t="str">
        <f>IF(AND(BC181="",BC182=""),"",SUM(BC181)-SUM(BC182))</f>
        <v/>
      </c>
      <c r="BD180" s="26" t="str">
        <f>IF(AND(BD181="",BD182=""),"",SUM(BD181)-SUM(BD182))</f>
        <v/>
      </c>
      <c r="BE180" s="26" t="str">
        <f>IF(AND(BE181="",BE182=""),"",SUM(BE181)-SUM(BE182))</f>
        <v/>
      </c>
      <c r="BF180" s="26" t="str">
        <f>IF(AND(BF181="",BF182=""),"",SUM(BF181)-SUM(BF182))</f>
        <v/>
      </c>
      <c r="BG180" s="26" t="str">
        <f>IF(AND(BG181="",BG182=""),"",SUM(BG181)-SUM(BG182))</f>
        <v/>
      </c>
      <c r="BH180" s="26" t="str">
        <f>IF(AND(BH181="",BH182=""),"",SUM(BH181)-SUM(BH182))</f>
        <v/>
      </c>
      <c r="BI180" s="26" t="str">
        <f>IF(AND(BI181="",BI182=""),"",SUM(BI181)-SUM(BI182))</f>
        <v/>
      </c>
      <c r="BJ180" s="26" t="str">
        <f>IF(AND(BJ181="",BJ182=""),"",SUM(BJ181)-SUM(BJ182))</f>
        <v/>
      </c>
      <c r="BK180" s="26" t="str">
        <f>IF(AND(BK181="",BK182=""),"",SUM(BK181)-SUM(BK182))</f>
        <v/>
      </c>
      <c r="BL180" s="26" t="str">
        <f>IF(AND(BL181="",BL182=""),"",SUM(BL181)-SUM(BL182))</f>
        <v/>
      </c>
      <c r="BM180" s="26" t="str">
        <f>IF(AND(BM181="",BM182=""),"",SUM(BM181)-SUM(BM182))</f>
        <v/>
      </c>
      <c r="BN180" s="26" t="str">
        <f>IF(AND(BN181="",BN182=""),"",SUM(BN181)-SUM(BN182))</f>
        <v/>
      </c>
      <c r="BO180" s="26" t="str">
        <f>IF(AND(BO181="",BO182=""),"",SUM(BO181)-SUM(BO182))</f>
        <v/>
      </c>
      <c r="BP180" s="26" t="str">
        <f>IF(AND(BP181="",BP182=""),"",SUM(BP181)-SUM(BP182))</f>
        <v/>
      </c>
      <c r="BQ180" s="26" t="str">
        <f>IF(AND(BQ181="",BQ182=""),"",SUM(BQ181)-SUM(BQ182))</f>
        <v/>
      </c>
      <c r="BR180" s="26" t="str">
        <f>IF(AND(BR181="",BR182=""),"",SUM(BR181)-SUM(BR182))</f>
        <v/>
      </c>
      <c r="BS180" s="26" t="str">
        <f t="shared" si="261" ref="BS180:ED180">IF(AND(BS181="",BS182=""),"",SUM(BS181)-SUM(BS182))</f>
        <v/>
      </c>
      <c r="BT180" s="26" t="str">
        <f t="shared" si="261"/>
        <v/>
      </c>
      <c r="BU180" s="26" t="str">
        <f t="shared" si="261"/>
        <v/>
      </c>
      <c r="BV180" s="26" t="str">
        <f t="shared" si="261"/>
        <v/>
      </c>
      <c r="BW180" s="26" t="str">
        <f t="shared" si="261"/>
        <v/>
      </c>
      <c r="BX180" s="26" t="str">
        <f t="shared" si="261"/>
        <v/>
      </c>
      <c r="BY180" s="26" t="str">
        <f t="shared" si="261"/>
        <v/>
      </c>
      <c r="BZ180" s="26" t="str">
        <f t="shared" si="261"/>
        <v/>
      </c>
      <c r="CA180" s="26" t="str">
        <f t="shared" si="261"/>
        <v/>
      </c>
      <c r="CB180" s="26" t="str">
        <f t="shared" si="261"/>
        <v/>
      </c>
      <c r="CC180" s="26" t="str">
        <f t="shared" si="261"/>
        <v/>
      </c>
      <c r="CD180" s="26" t="str">
        <f t="shared" si="261"/>
        <v/>
      </c>
      <c r="CE180" s="26" t="str">
        <f t="shared" si="261"/>
        <v/>
      </c>
      <c r="CF180" s="26" t="str">
        <f t="shared" si="261"/>
        <v/>
      </c>
      <c r="CG180" s="26" t="str">
        <f t="shared" si="261"/>
        <v/>
      </c>
      <c r="CH180" s="26" t="str">
        <f t="shared" si="261"/>
        <v/>
      </c>
      <c r="CI180" s="26" t="str">
        <f t="shared" si="261"/>
        <v/>
      </c>
      <c r="CJ180" s="26" t="str">
        <f t="shared" si="261"/>
        <v/>
      </c>
      <c r="CK180" s="26" t="str">
        <f t="shared" si="261"/>
        <v/>
      </c>
      <c r="CL180" s="26" t="str">
        <f t="shared" si="261"/>
        <v/>
      </c>
      <c r="CM180" s="26" t="str">
        <f t="shared" si="261"/>
        <v/>
      </c>
      <c r="CN180" s="26" t="str">
        <f t="shared" si="261"/>
        <v/>
      </c>
      <c r="CO180" s="26" t="str">
        <f t="shared" si="261"/>
        <v/>
      </c>
      <c r="CP180" s="26" t="str">
        <f t="shared" si="261"/>
        <v/>
      </c>
      <c r="CQ180" s="26" t="str">
        <f t="shared" si="261"/>
        <v/>
      </c>
      <c r="CR180" s="26" t="str">
        <f t="shared" si="261"/>
        <v/>
      </c>
      <c r="CS180" s="26" t="str">
        <f t="shared" si="261"/>
        <v/>
      </c>
      <c r="CT180" s="26" t="str">
        <f t="shared" si="261"/>
        <v/>
      </c>
      <c r="CU180" s="26" t="str">
        <f t="shared" si="261"/>
        <v/>
      </c>
      <c r="CV180" s="26" t="str">
        <f t="shared" si="261"/>
        <v/>
      </c>
      <c r="CW180" s="26" t="str">
        <f t="shared" si="261"/>
        <v/>
      </c>
      <c r="CX180" s="26" t="str">
        <f t="shared" si="261"/>
        <v/>
      </c>
      <c r="CY180" s="26" t="str">
        <f t="shared" si="261"/>
        <v/>
      </c>
      <c r="CZ180" s="26" t="str">
        <f t="shared" si="261"/>
        <v/>
      </c>
      <c r="DA180" s="26" t="str">
        <f t="shared" si="261"/>
        <v/>
      </c>
      <c r="DB180" s="26" t="str">
        <f t="shared" si="261"/>
        <v/>
      </c>
      <c r="DC180" s="26" t="str">
        <f t="shared" si="261"/>
        <v/>
      </c>
      <c r="DD180" s="26" t="str">
        <f t="shared" si="261"/>
        <v/>
      </c>
      <c r="DE180" s="26" t="str">
        <f t="shared" si="261"/>
        <v/>
      </c>
      <c r="DF180" s="26" t="str">
        <f t="shared" si="261"/>
        <v/>
      </c>
      <c r="DG180" s="26" t="str">
        <f t="shared" si="261"/>
        <v/>
      </c>
      <c r="DH180" s="26" t="str">
        <f t="shared" si="261"/>
        <v/>
      </c>
      <c r="DI180" s="26" t="str">
        <f t="shared" si="261"/>
        <v/>
      </c>
      <c r="DJ180" s="26" t="str">
        <f t="shared" si="261"/>
        <v/>
      </c>
      <c r="DK180" s="26" t="str">
        <f t="shared" si="261"/>
        <v/>
      </c>
      <c r="DL180" s="26" t="str">
        <f t="shared" si="261"/>
        <v/>
      </c>
      <c r="DM180" s="26" t="str">
        <f t="shared" si="261"/>
        <v/>
      </c>
      <c r="DN180" s="26" t="str">
        <f t="shared" si="261"/>
        <v/>
      </c>
      <c r="DO180" s="26" t="str">
        <f t="shared" si="261"/>
        <v/>
      </c>
      <c r="DP180" s="26" t="str">
        <f t="shared" si="261"/>
        <v/>
      </c>
      <c r="DQ180" s="26" t="str">
        <f t="shared" si="261"/>
        <v/>
      </c>
      <c r="DR180" s="26" t="str">
        <f t="shared" si="261"/>
        <v/>
      </c>
      <c r="DS180" s="26" t="str">
        <f t="shared" si="261"/>
        <v/>
      </c>
      <c r="DT180" s="26" t="str">
        <f t="shared" si="261"/>
        <v/>
      </c>
      <c r="DU180" s="26" t="str">
        <f t="shared" si="261"/>
        <v/>
      </c>
      <c r="DV180" s="26" t="str">
        <f t="shared" si="261"/>
        <v/>
      </c>
      <c r="DW180" s="26" t="str">
        <f t="shared" si="261"/>
        <v/>
      </c>
      <c r="DX180" s="26" t="str">
        <f t="shared" si="261"/>
        <v/>
      </c>
      <c r="DY180" s="26" t="str">
        <f t="shared" si="261"/>
        <v/>
      </c>
      <c r="DZ180" s="26" t="str">
        <f t="shared" si="261"/>
        <v/>
      </c>
      <c r="EA180" s="26" t="str">
        <f t="shared" si="261"/>
        <v/>
      </c>
      <c r="EB180" s="26" t="str">
        <f t="shared" si="261"/>
        <v/>
      </c>
      <c r="EC180" s="26" t="str">
        <f t="shared" si="261"/>
        <v/>
      </c>
      <c r="ED180" s="26" t="str">
        <f t="shared" si="261"/>
        <v/>
      </c>
      <c r="EE180" s="26" t="str">
        <f t="shared" si="262" ref="EE180:FI180">IF(AND(EE181="",EE182=""),"",SUM(EE181)-SUM(EE182))</f>
        <v/>
      </c>
      <c r="EF180" s="26" t="str">
        <f t="shared" si="262"/>
        <v/>
      </c>
      <c r="EG180" s="26" t="str">
        <f t="shared" si="262"/>
        <v/>
      </c>
      <c r="EH180" s="26" t="str">
        <f t="shared" si="262"/>
        <v/>
      </c>
      <c r="EI180" s="26" t="str">
        <f t="shared" si="262"/>
        <v/>
      </c>
      <c r="EJ180" s="26" t="str">
        <f t="shared" si="262"/>
        <v/>
      </c>
      <c r="EK180" s="26" t="str">
        <f t="shared" si="262"/>
        <v/>
      </c>
      <c r="EL180" s="26" t="str">
        <f t="shared" si="262"/>
        <v/>
      </c>
      <c r="EM180" s="26" t="str">
        <f t="shared" si="262"/>
        <v/>
      </c>
      <c r="EN180" s="26" t="str">
        <f t="shared" si="262"/>
        <v/>
      </c>
      <c r="EO180" s="26" t="str">
        <f t="shared" si="262"/>
        <v/>
      </c>
      <c r="EP180" s="26" t="str">
        <f t="shared" si="262"/>
        <v/>
      </c>
      <c r="EQ180" s="26" t="str">
        <f t="shared" si="262"/>
        <v/>
      </c>
      <c r="ER180" s="26" t="str">
        <f t="shared" si="262"/>
        <v/>
      </c>
      <c r="ES180" s="26" t="str">
        <f t="shared" si="262"/>
        <v/>
      </c>
      <c r="ET180" s="26" t="str">
        <f t="shared" si="262"/>
        <v/>
      </c>
      <c r="EU180" s="26" t="str">
        <f t="shared" si="262"/>
        <v/>
      </c>
      <c r="EV180" s="26" t="str">
        <f t="shared" si="262"/>
        <v/>
      </c>
      <c r="EW180" s="26" t="str">
        <f t="shared" si="262"/>
        <v/>
      </c>
      <c r="EX180" s="26" t="str">
        <f t="shared" si="262"/>
        <v/>
      </c>
      <c r="EY180" s="26" t="str">
        <f t="shared" si="262"/>
        <v/>
      </c>
      <c r="EZ180" s="26" t="str">
        <f t="shared" si="262"/>
        <v/>
      </c>
      <c r="FA180" s="26" t="str">
        <f t="shared" si="262"/>
        <v/>
      </c>
      <c r="FB180" s="26" t="str">
        <f t="shared" si="262"/>
        <v/>
      </c>
      <c r="FC180" s="26" t="str">
        <f t="shared" si="262"/>
        <v/>
      </c>
      <c r="FD180" s="26" t="str">
        <f t="shared" si="262"/>
        <v/>
      </c>
      <c r="FE180" s="26" t="str">
        <f t="shared" si="262"/>
        <v/>
      </c>
      <c r="FF180" s="26" t="str">
        <f t="shared" si="262"/>
        <v/>
      </c>
      <c r="FG180" s="26" t="str">
        <f t="shared" si="262"/>
        <v/>
      </c>
      <c r="FH180" s="26" t="str">
        <f t="shared" si="262"/>
        <v/>
      </c>
      <c r="FI180" s="26" t="str">
        <f t="shared" si="262"/>
        <v/>
      </c>
    </row>
    <row r="181" spans="1:165" s="8" customFormat="1" ht="15" customHeight="1">
      <c r="A181" s="8" t="str">
        <f t="shared" si="212"/>
        <v>BXSOFIEX_BP6_XDC</v>
      </c>
      <c r="B181" s="15" t="s">
        <v>145</v>
      </c>
      <c r="C181" s="13" t="s">
        <v>430</v>
      </c>
      <c r="D181" s="13" t="s">
        <v>431</v>
      </c>
      <c r="E181" s="14" t="str">
        <f>"BXSOFIEX_BP6_"&amp;C3</f>
        <v>BXSOFIEX_BP6_XDC</v>
      </c>
      <c r="F181" s="1">
        <v>0.44524999999999998</v>
      </c>
      <c r="G181" s="1">
        <v>0.44524999999999998</v>
      </c>
      <c r="H181" s="1">
        <v>0.44524999999999998</v>
      </c>
      <c r="I181" s="1">
        <v>0.32400000000000001</v>
      </c>
      <c r="J181" s="1">
        <v>1.6597500000000001</v>
      </c>
      <c r="K181" s="1">
        <v>0.48199999999999998</v>
      </c>
      <c r="L181" s="1">
        <v>0.425</v>
      </c>
      <c r="M181" s="1">
        <v>0.39</v>
      </c>
      <c r="N181" s="1">
        <v>0.175</v>
      </c>
      <c r="O181" s="1">
        <v>1.472</v>
      </c>
      <c r="P181" s="1">
        <v>0.54</v>
      </c>
      <c r="Q181" s="1">
        <v>0.58099999999999996</v>
      </c>
      <c r="R181" s="1">
        <v>0.56100000000000005</v>
      </c>
      <c r="S181" s="1">
        <v>0.47799999999999998</v>
      </c>
      <c r="T181" s="1">
        <v>2.16</v>
      </c>
      <c r="U181" s="1">
        <v>0.49399999999999999</v>
      </c>
      <c r="V181" s="1">
        <v>0.41799999999999998</v>
      </c>
      <c r="W181" s="1">
        <v>0.44400000000000001</v>
      </c>
      <c r="X181" s="1">
        <v>0.51200000000000001</v>
      </c>
      <c r="Y181" s="1">
        <v>1.8680000000000001</v>
      </c>
      <c r="Z181" s="1">
        <v>0.47299999999999998</v>
      </c>
      <c r="AA181" s="1">
        <v>0.415</v>
      </c>
      <c r="AB181" s="1">
        <v>0.53700000000000003</v>
      </c>
      <c r="AC181" s="1">
        <v>0.40799999999999997</v>
      </c>
      <c r="AD181" s="1">
        <v>1.833</v>
      </c>
      <c r="AE181" s="1">
        <v>0.32200000000000001</v>
      </c>
      <c r="AF181" s="1">
        <v>0</v>
      </c>
      <c r="AG181" s="1">
        <v>0</v>
      </c>
      <c r="AH181" s="1">
        <v>0</v>
      </c>
      <c r="AI181" s="1">
        <v>0.32200000000000001</v>
      </c>
      <c r="AJ181" s="1">
        <v>0.61899999999999999</v>
      </c>
      <c r="AK181" s="1">
        <v>0.88900000000000001</v>
      </c>
      <c r="AL181" s="1">
        <v>1.222</v>
      </c>
      <c r="AM181" s="1">
        <v>0.315</v>
      </c>
      <c r="AN181" s="1">
        <v>3.045</v>
      </c>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165" s="8" customFormat="1" ht="15" customHeight="1">
      <c r="A182" s="8" t="str">
        <f t="shared" si="212"/>
        <v>BMSOFIEX_BP6_XDC</v>
      </c>
      <c r="B182" s="15" t="s">
        <v>148</v>
      </c>
      <c r="C182" s="13" t="s">
        <v>432</v>
      </c>
      <c r="D182" s="13" t="s">
        <v>433</v>
      </c>
      <c r="E182" s="14" t="str">
        <f>"BMSOFIEX_BP6_"&amp;C3</f>
        <v>BMSOFIEX_BP6_XDC</v>
      </c>
      <c r="F182" s="1">
        <v>0.46014946000000001</v>
      </c>
      <c r="G182" s="1">
        <v>0.46866637999999999</v>
      </c>
      <c r="H182" s="1">
        <v>0.42913973</v>
      </c>
      <c r="I182" s="1">
        <v>0.58142632333333299</v>
      </c>
      <c r="J182" s="1">
        <v>1.93938189333333</v>
      </c>
      <c r="K182" s="1">
        <v>0.50905014999999998</v>
      </c>
      <c r="L182" s="1">
        <v>0.42709376999999998</v>
      </c>
      <c r="M182" s="1">
        <v>0.57597874000000004</v>
      </c>
      <c r="N182" s="1">
        <v>0.59921268000000005</v>
      </c>
      <c r="O182" s="1">
        <v>2.1113353400000001</v>
      </c>
      <c r="P182" s="1">
        <v>0.71139733999999999</v>
      </c>
      <c r="Q182" s="1">
        <v>0.35924699999999998</v>
      </c>
      <c r="R182" s="1">
        <v>0.33091021999999998</v>
      </c>
      <c r="S182" s="1">
        <v>0.66623003999999997</v>
      </c>
      <c r="T182" s="1">
        <v>2.0677846</v>
      </c>
      <c r="U182" s="1">
        <v>0.67607022000000006</v>
      </c>
      <c r="V182" s="1">
        <v>0.46360656</v>
      </c>
      <c r="W182" s="1">
        <v>0.43512310999999998</v>
      </c>
      <c r="X182" s="1">
        <v>0.71094871000000004</v>
      </c>
      <c r="Y182" s="1">
        <v>2.2857485999999998</v>
      </c>
      <c r="Z182" s="1">
        <v>0.89925728000000005</v>
      </c>
      <c r="AA182" s="1">
        <v>0.55649808999999995</v>
      </c>
      <c r="AB182" s="1">
        <v>0.51802243999999997</v>
      </c>
      <c r="AC182" s="1">
        <v>0.91306577</v>
      </c>
      <c r="AD182" s="1">
        <v>2.8868435799999999</v>
      </c>
      <c r="AE182" s="1">
        <v>0.95177800000000001</v>
      </c>
      <c r="AF182" s="1">
        <v>0.95207147000000003</v>
      </c>
      <c r="AG182" s="1">
        <v>0.89318797000000005</v>
      </c>
      <c r="AH182" s="1">
        <v>1.6045419299999999</v>
      </c>
      <c r="AI182" s="1">
        <v>4.4015793700000003</v>
      </c>
      <c r="AJ182" s="1">
        <v>0.32578465000000001</v>
      </c>
      <c r="AK182" s="1">
        <v>0.46485695999999999</v>
      </c>
      <c r="AL182" s="1">
        <v>0.64921182</v>
      </c>
      <c r="AM182" s="1">
        <v>0.75364832999999998</v>
      </c>
      <c r="AN182" s="1">
        <v>2.1935017600000002</v>
      </c>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165" s="8" customFormat="1" ht="15" customHeight="1">
      <c r="A183" s="8" t="str">
        <f t="shared" si="212"/>
        <v>BSOFIFISM_BP6_XDC</v>
      </c>
      <c r="B183" s="15" t="s">
        <v>434</v>
      </c>
      <c r="C183" s="13" t="s">
        <v>435</v>
      </c>
      <c r="D183" s="13" t="s">
        <v>436</v>
      </c>
      <c r="E183" s="14" t="str">
        <f>"BSOFIFISM_BP6_"&amp;C3</f>
        <v>BSOFIFISM_BP6_XDC</v>
      </c>
      <c r="F183" s="26" t="str">
        <f>IF(AND(F184="",F185=""),"",SUM(F184)-SUM(F185))</f>
        <v/>
      </c>
      <c r="G183" s="26" t="str">
        <f t="shared" si="263" ref="G183:BR183">IF(AND(G184="",G185=""),"",SUM(G184)-SUM(G185))</f>
        <v/>
      </c>
      <c r="H183" s="26" t="str">
        <f t="shared" si="263"/>
        <v/>
      </c>
      <c r="I183" s="26" t="str">
        <f t="shared" si="263"/>
        <v/>
      </c>
      <c r="J183" s="26" t="str">
        <f t="shared" si="263"/>
        <v/>
      </c>
      <c r="K183" s="26" t="str">
        <f t="shared" si="263"/>
        <v/>
      </c>
      <c r="L183" s="26" t="str">
        <f t="shared" si="263"/>
        <v/>
      </c>
      <c r="M183" s="26" t="str">
        <f t="shared" si="263"/>
        <v/>
      </c>
      <c r="N183" s="26" t="str">
        <f t="shared" si="263"/>
        <v/>
      </c>
      <c r="O183" s="26" t="str">
        <f t="shared" si="263"/>
        <v/>
      </c>
      <c r="P183" s="26" t="str">
        <f t="shared" si="263"/>
        <v/>
      </c>
      <c r="Q183" s="26" t="str">
        <f t="shared" si="263"/>
        <v/>
      </c>
      <c r="R183" s="26" t="str">
        <f t="shared" si="263"/>
        <v/>
      </c>
      <c r="S183" s="26" t="str">
        <f t="shared" si="263"/>
        <v/>
      </c>
      <c r="T183" s="26" t="str">
        <f t="shared" si="263"/>
        <v/>
      </c>
      <c r="U183" s="26" t="str">
        <f t="shared" si="263"/>
        <v/>
      </c>
      <c r="V183" s="26" t="str">
        <f t="shared" si="263"/>
        <v/>
      </c>
      <c r="W183" s="26" t="str">
        <f t="shared" si="263"/>
        <v/>
      </c>
      <c r="X183" s="26" t="str">
        <f t="shared" si="263"/>
        <v/>
      </c>
      <c r="Y183" s="26" t="str">
        <f t="shared" si="263"/>
        <v/>
      </c>
      <c r="Z183" s="26" t="str">
        <f t="shared" si="263"/>
        <v/>
      </c>
      <c r="AA183" s="26" t="str">
        <f t="shared" si="263"/>
        <v/>
      </c>
      <c r="AB183" s="26" t="str">
        <f t="shared" si="263"/>
        <v/>
      </c>
      <c r="AC183" s="26" t="str">
        <f t="shared" si="263"/>
        <v/>
      </c>
      <c r="AD183" s="26" t="str">
        <f t="shared" si="263"/>
        <v/>
      </c>
      <c r="AE183" s="26" t="str">
        <f t="shared" si="263"/>
        <v/>
      </c>
      <c r="AF183" s="26" t="str">
        <f t="shared" si="263"/>
        <v/>
      </c>
      <c r="AG183" s="26" t="str">
        <f t="shared" si="263"/>
        <v/>
      </c>
      <c r="AH183" s="26" t="str">
        <f t="shared" si="263"/>
        <v/>
      </c>
      <c r="AI183" s="26" t="str">
        <f t="shared" si="263"/>
        <v/>
      </c>
      <c r="AJ183" s="26" t="str">
        <f t="shared" si="263"/>
        <v/>
      </c>
      <c r="AK183" s="26" t="str">
        <f t="shared" si="263"/>
        <v/>
      </c>
      <c r="AL183" s="26" t="str">
        <f t="shared" si="263"/>
        <v/>
      </c>
      <c r="AM183" s="26" t="str">
        <f t="shared" si="263"/>
        <v/>
      </c>
      <c r="AN183" s="26" t="str">
        <f t="shared" si="263"/>
        <v/>
      </c>
      <c r="AO183" s="26" t="str">
        <f t="shared" si="263"/>
        <v/>
      </c>
      <c r="AP183" s="26" t="str">
        <f t="shared" si="263"/>
        <v/>
      </c>
      <c r="AQ183" s="26" t="str">
        <f t="shared" si="263"/>
        <v/>
      </c>
      <c r="AR183" s="26" t="str">
        <f t="shared" si="263"/>
        <v/>
      </c>
      <c r="AS183" s="26" t="str">
        <f t="shared" si="263"/>
        <v/>
      </c>
      <c r="AT183" s="26" t="str">
        <f t="shared" si="263"/>
        <v/>
      </c>
      <c r="AU183" s="26" t="str">
        <f t="shared" si="263"/>
        <v/>
      </c>
      <c r="AV183" s="26" t="str">
        <f t="shared" si="263"/>
        <v/>
      </c>
      <c r="AW183" s="26" t="str">
        <f t="shared" si="263"/>
        <v/>
      </c>
      <c r="AX183" s="26" t="str">
        <f t="shared" si="263"/>
        <v/>
      </c>
      <c r="AY183" s="26" t="str">
        <f t="shared" si="263"/>
        <v/>
      </c>
      <c r="AZ183" s="26" t="str">
        <f t="shared" si="263"/>
        <v/>
      </c>
      <c r="BA183" s="26" t="str">
        <f t="shared" si="263"/>
        <v/>
      </c>
      <c r="BB183" s="26" t="str">
        <f t="shared" si="263"/>
        <v/>
      </c>
      <c r="BC183" s="26" t="str">
        <f t="shared" si="263"/>
        <v/>
      </c>
      <c r="BD183" s="26" t="str">
        <f t="shared" si="263"/>
        <v/>
      </c>
      <c r="BE183" s="26" t="str">
        <f t="shared" si="263"/>
        <v/>
      </c>
      <c r="BF183" s="26" t="str">
        <f t="shared" si="263"/>
        <v/>
      </c>
      <c r="BG183" s="26" t="str">
        <f t="shared" si="263"/>
        <v/>
      </c>
      <c r="BH183" s="26" t="str">
        <f t="shared" si="263"/>
        <v/>
      </c>
      <c r="BI183" s="26" t="str">
        <f t="shared" si="263"/>
        <v/>
      </c>
      <c r="BJ183" s="26" t="str">
        <f t="shared" si="263"/>
        <v/>
      </c>
      <c r="BK183" s="26" t="str">
        <f t="shared" si="263"/>
        <v/>
      </c>
      <c r="BL183" s="26" t="str">
        <f t="shared" si="263"/>
        <v/>
      </c>
      <c r="BM183" s="26" t="str">
        <f t="shared" si="263"/>
        <v/>
      </c>
      <c r="BN183" s="26" t="str">
        <f t="shared" si="263"/>
        <v/>
      </c>
      <c r="BO183" s="26" t="str">
        <f t="shared" si="263"/>
        <v/>
      </c>
      <c r="BP183" s="26" t="str">
        <f t="shared" si="263"/>
        <v/>
      </c>
      <c r="BQ183" s="26" t="str">
        <f t="shared" si="263"/>
        <v/>
      </c>
      <c r="BR183" s="26" t="str">
        <f t="shared" si="263"/>
        <v/>
      </c>
      <c r="BS183" s="26" t="str">
        <f t="shared" si="264" ref="BS183:ED183">IF(AND(BS184="",BS185=""),"",SUM(BS184)-SUM(BS185))</f>
        <v/>
      </c>
      <c r="BT183" s="26" t="str">
        <f t="shared" si="264"/>
        <v/>
      </c>
      <c r="BU183" s="26" t="str">
        <f t="shared" si="264"/>
        <v/>
      </c>
      <c r="BV183" s="26" t="str">
        <f t="shared" si="264"/>
        <v/>
      </c>
      <c r="BW183" s="26" t="str">
        <f t="shared" si="264"/>
        <v/>
      </c>
      <c r="BX183" s="26" t="str">
        <f t="shared" si="264"/>
        <v/>
      </c>
      <c r="BY183" s="26" t="str">
        <f t="shared" si="264"/>
        <v/>
      </c>
      <c r="BZ183" s="26" t="str">
        <f t="shared" si="264"/>
        <v/>
      </c>
      <c r="CA183" s="26" t="str">
        <f t="shared" si="264"/>
        <v/>
      </c>
      <c r="CB183" s="26" t="str">
        <f t="shared" si="264"/>
        <v/>
      </c>
      <c r="CC183" s="26" t="str">
        <f t="shared" si="264"/>
        <v/>
      </c>
      <c r="CD183" s="26" t="str">
        <f t="shared" si="264"/>
        <v/>
      </c>
      <c r="CE183" s="26" t="str">
        <f t="shared" si="264"/>
        <v/>
      </c>
      <c r="CF183" s="26" t="str">
        <f t="shared" si="264"/>
        <v/>
      </c>
      <c r="CG183" s="26" t="str">
        <f t="shared" si="264"/>
        <v/>
      </c>
      <c r="CH183" s="26" t="str">
        <f t="shared" si="264"/>
        <v/>
      </c>
      <c r="CI183" s="26" t="str">
        <f t="shared" si="264"/>
        <v/>
      </c>
      <c r="CJ183" s="26" t="str">
        <f t="shared" si="264"/>
        <v/>
      </c>
      <c r="CK183" s="26" t="str">
        <f t="shared" si="264"/>
        <v/>
      </c>
      <c r="CL183" s="26" t="str">
        <f t="shared" si="264"/>
        <v/>
      </c>
      <c r="CM183" s="26" t="str">
        <f t="shared" si="264"/>
        <v/>
      </c>
      <c r="CN183" s="26" t="str">
        <f t="shared" si="264"/>
        <v/>
      </c>
      <c r="CO183" s="26" t="str">
        <f t="shared" si="264"/>
        <v/>
      </c>
      <c r="CP183" s="26" t="str">
        <f t="shared" si="264"/>
        <v/>
      </c>
      <c r="CQ183" s="26" t="str">
        <f t="shared" si="264"/>
        <v/>
      </c>
      <c r="CR183" s="26" t="str">
        <f t="shared" si="264"/>
        <v/>
      </c>
      <c r="CS183" s="26" t="str">
        <f t="shared" si="264"/>
        <v/>
      </c>
      <c r="CT183" s="26" t="str">
        <f t="shared" si="264"/>
        <v/>
      </c>
      <c r="CU183" s="26" t="str">
        <f t="shared" si="264"/>
        <v/>
      </c>
      <c r="CV183" s="26" t="str">
        <f t="shared" si="264"/>
        <v/>
      </c>
      <c r="CW183" s="26" t="str">
        <f t="shared" si="264"/>
        <v/>
      </c>
      <c r="CX183" s="26" t="str">
        <f t="shared" si="264"/>
        <v/>
      </c>
      <c r="CY183" s="26" t="str">
        <f t="shared" si="264"/>
        <v/>
      </c>
      <c r="CZ183" s="26" t="str">
        <f t="shared" si="264"/>
        <v/>
      </c>
      <c r="DA183" s="26" t="str">
        <f t="shared" si="264"/>
        <v/>
      </c>
      <c r="DB183" s="26" t="str">
        <f t="shared" si="264"/>
        <v/>
      </c>
      <c r="DC183" s="26" t="str">
        <f t="shared" si="264"/>
        <v/>
      </c>
      <c r="DD183" s="26" t="str">
        <f t="shared" si="264"/>
        <v/>
      </c>
      <c r="DE183" s="26" t="str">
        <f t="shared" si="264"/>
        <v/>
      </c>
      <c r="DF183" s="26" t="str">
        <f t="shared" si="264"/>
        <v/>
      </c>
      <c r="DG183" s="26" t="str">
        <f t="shared" si="264"/>
        <v/>
      </c>
      <c r="DH183" s="26" t="str">
        <f t="shared" si="264"/>
        <v/>
      </c>
      <c r="DI183" s="26" t="str">
        <f t="shared" si="264"/>
        <v/>
      </c>
      <c r="DJ183" s="26" t="str">
        <f t="shared" si="264"/>
        <v/>
      </c>
      <c r="DK183" s="26" t="str">
        <f t="shared" si="264"/>
        <v/>
      </c>
      <c r="DL183" s="26" t="str">
        <f t="shared" si="264"/>
        <v/>
      </c>
      <c r="DM183" s="26" t="str">
        <f t="shared" si="264"/>
        <v/>
      </c>
      <c r="DN183" s="26" t="str">
        <f t="shared" si="264"/>
        <v/>
      </c>
      <c r="DO183" s="26" t="str">
        <f t="shared" si="264"/>
        <v/>
      </c>
      <c r="DP183" s="26" t="str">
        <f t="shared" si="264"/>
        <v/>
      </c>
      <c r="DQ183" s="26" t="str">
        <f t="shared" si="264"/>
        <v/>
      </c>
      <c r="DR183" s="26" t="str">
        <f t="shared" si="264"/>
        <v/>
      </c>
      <c r="DS183" s="26" t="str">
        <f t="shared" si="264"/>
        <v/>
      </c>
      <c r="DT183" s="26" t="str">
        <f t="shared" si="264"/>
        <v/>
      </c>
      <c r="DU183" s="26" t="str">
        <f t="shared" si="264"/>
        <v/>
      </c>
      <c r="DV183" s="26" t="str">
        <f t="shared" si="264"/>
        <v/>
      </c>
      <c r="DW183" s="26" t="str">
        <f t="shared" si="264"/>
        <v/>
      </c>
      <c r="DX183" s="26" t="str">
        <f t="shared" si="264"/>
        <v/>
      </c>
      <c r="DY183" s="26" t="str">
        <f t="shared" si="264"/>
        <v/>
      </c>
      <c r="DZ183" s="26" t="str">
        <f t="shared" si="264"/>
        <v/>
      </c>
      <c r="EA183" s="26" t="str">
        <f t="shared" si="264"/>
        <v/>
      </c>
      <c r="EB183" s="26" t="str">
        <f t="shared" si="264"/>
        <v/>
      </c>
      <c r="EC183" s="26" t="str">
        <f t="shared" si="264"/>
        <v/>
      </c>
      <c r="ED183" s="26" t="str">
        <f t="shared" si="264"/>
        <v/>
      </c>
      <c r="EE183" s="26" t="str">
        <f t="shared" si="265" ref="EE183:FI183">IF(AND(EE184="",EE185=""),"",SUM(EE184)-SUM(EE185))</f>
        <v/>
      </c>
      <c r="EF183" s="26" t="str">
        <f t="shared" si="265"/>
        <v/>
      </c>
      <c r="EG183" s="26" t="str">
        <f t="shared" si="265"/>
        <v/>
      </c>
      <c r="EH183" s="26" t="str">
        <f t="shared" si="265"/>
        <v/>
      </c>
      <c r="EI183" s="26" t="str">
        <f t="shared" si="265"/>
        <v/>
      </c>
      <c r="EJ183" s="26" t="str">
        <f t="shared" si="265"/>
        <v/>
      </c>
      <c r="EK183" s="26" t="str">
        <f t="shared" si="265"/>
        <v/>
      </c>
      <c r="EL183" s="26" t="str">
        <f t="shared" si="265"/>
        <v/>
      </c>
      <c r="EM183" s="26" t="str">
        <f t="shared" si="265"/>
        <v/>
      </c>
      <c r="EN183" s="26" t="str">
        <f t="shared" si="265"/>
        <v/>
      </c>
      <c r="EO183" s="26" t="str">
        <f t="shared" si="265"/>
        <v/>
      </c>
      <c r="EP183" s="26" t="str">
        <f t="shared" si="265"/>
        <v/>
      </c>
      <c r="EQ183" s="26" t="str">
        <f t="shared" si="265"/>
        <v/>
      </c>
      <c r="ER183" s="26" t="str">
        <f t="shared" si="265"/>
        <v/>
      </c>
      <c r="ES183" s="26" t="str">
        <f t="shared" si="265"/>
        <v/>
      </c>
      <c r="ET183" s="26" t="str">
        <f t="shared" si="265"/>
        <v/>
      </c>
      <c r="EU183" s="26" t="str">
        <f t="shared" si="265"/>
        <v/>
      </c>
      <c r="EV183" s="26" t="str">
        <f t="shared" si="265"/>
        <v/>
      </c>
      <c r="EW183" s="26" t="str">
        <f t="shared" si="265"/>
        <v/>
      </c>
      <c r="EX183" s="26" t="str">
        <f t="shared" si="265"/>
        <v/>
      </c>
      <c r="EY183" s="26" t="str">
        <f t="shared" si="265"/>
        <v/>
      </c>
      <c r="EZ183" s="26" t="str">
        <f t="shared" si="265"/>
        <v/>
      </c>
      <c r="FA183" s="26" t="str">
        <f t="shared" si="265"/>
        <v/>
      </c>
      <c r="FB183" s="26" t="str">
        <f t="shared" si="265"/>
        <v/>
      </c>
      <c r="FC183" s="26" t="str">
        <f t="shared" si="265"/>
        <v/>
      </c>
      <c r="FD183" s="26" t="str">
        <f t="shared" si="265"/>
        <v/>
      </c>
      <c r="FE183" s="26" t="str">
        <f t="shared" si="265"/>
        <v/>
      </c>
      <c r="FF183" s="26" t="str">
        <f t="shared" si="265"/>
        <v/>
      </c>
      <c r="FG183" s="26" t="str">
        <f t="shared" si="265"/>
        <v/>
      </c>
      <c r="FH183" s="26" t="str">
        <f t="shared" si="265"/>
        <v/>
      </c>
      <c r="FI183" s="26" t="str">
        <f t="shared" si="265"/>
        <v/>
      </c>
    </row>
    <row r="184" spans="1:165" s="8" customFormat="1" ht="15" customHeight="1">
      <c r="A184" s="8" t="str">
        <f t="shared" si="212"/>
        <v>BXSOFIFISM_BP6_XDC</v>
      </c>
      <c r="B184" s="15" t="s">
        <v>145</v>
      </c>
      <c r="C184" s="13" t="s">
        <v>437</v>
      </c>
      <c r="D184" s="13" t="s">
        <v>438</v>
      </c>
      <c r="E184" s="14" t="str">
        <f>"BXSOFIFISM_BP6_"&amp;C3</f>
        <v>BXSOFIFISM_BP6_XDC</v>
      </c>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165" s="8" customFormat="1" ht="15" customHeight="1">
      <c r="A185" s="8" t="str">
        <f t="shared" si="212"/>
        <v>BMSOFIFISM_BP6_XDC</v>
      </c>
      <c r="B185" s="15" t="s">
        <v>148</v>
      </c>
      <c r="C185" s="13" t="s">
        <v>439</v>
      </c>
      <c r="D185" s="13" t="s">
        <v>440</v>
      </c>
      <c r="E185" s="14" t="str">
        <f>"BMSOFIFISM_BP6_"&amp;C3</f>
        <v>BMSOFIFISM_BP6_XDC</v>
      </c>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165" s="8" customFormat="1" ht="15" customHeight="1">
      <c r="A186" s="8" t="str">
        <f t="shared" si="212"/>
        <v>BSORL_BP6_XDC</v>
      </c>
      <c r="B186" s="12" t="s">
        <v>441</v>
      </c>
      <c r="C186" s="13" t="s">
        <v>442</v>
      </c>
      <c r="D186" s="13" t="s">
        <v>443</v>
      </c>
      <c r="E186" s="14" t="str">
        <f>"BSORL_BP6_"&amp;C3</f>
        <v>BSORL_BP6_XDC</v>
      </c>
      <c r="F186" s="26" t="str">
        <f>IF(AND(F187="",F188=""),"",SUM(F187)-SUM(F188))</f>
        <v/>
      </c>
      <c r="G186" s="26" t="str">
        <f t="shared" si="266" ref="G186:BR186">IF(AND(G187="",G188=""),"",SUM(G187)-SUM(G188))</f>
        <v/>
      </c>
      <c r="H186" s="26" t="str">
        <f t="shared" si="266"/>
        <v/>
      </c>
      <c r="I186" s="26" t="str">
        <f t="shared" si="266"/>
        <v/>
      </c>
      <c r="J186" s="26" t="str">
        <f t="shared" si="266"/>
        <v/>
      </c>
      <c r="K186" s="26" t="str">
        <f t="shared" si="266"/>
        <v/>
      </c>
      <c r="L186" s="26" t="str">
        <f t="shared" si="266"/>
        <v/>
      </c>
      <c r="M186" s="26" t="str">
        <f t="shared" si="266"/>
        <v/>
      </c>
      <c r="N186" s="26" t="str">
        <f t="shared" si="266"/>
        <v/>
      </c>
      <c r="O186" s="26" t="str">
        <f t="shared" si="266"/>
        <v/>
      </c>
      <c r="P186" s="26" t="str">
        <f t="shared" si="266"/>
        <v/>
      </c>
      <c r="Q186" s="26" t="str">
        <f t="shared" si="266"/>
        <v/>
      </c>
      <c r="R186" s="26" t="str">
        <f t="shared" si="266"/>
        <v/>
      </c>
      <c r="S186" s="26" t="str">
        <f t="shared" si="266"/>
        <v/>
      </c>
      <c r="T186" s="26" t="str">
        <f t="shared" si="266"/>
        <v/>
      </c>
      <c r="U186" s="26" t="str">
        <f t="shared" si="266"/>
        <v/>
      </c>
      <c r="V186" s="26" t="str">
        <f t="shared" si="266"/>
        <v/>
      </c>
      <c r="W186" s="26" t="str">
        <f t="shared" si="266"/>
        <v/>
      </c>
      <c r="X186" s="26" t="str">
        <f t="shared" si="266"/>
        <v/>
      </c>
      <c r="Y186" s="26" t="str">
        <f t="shared" si="266"/>
        <v/>
      </c>
      <c r="Z186" s="26" t="str">
        <f t="shared" si="266"/>
        <v/>
      </c>
      <c r="AA186" s="26" t="str">
        <f t="shared" si="266"/>
        <v/>
      </c>
      <c r="AB186" s="26" t="str">
        <f t="shared" si="266"/>
        <v/>
      </c>
      <c r="AC186" s="26" t="str">
        <f t="shared" si="266"/>
        <v/>
      </c>
      <c r="AD186" s="26" t="str">
        <f t="shared" si="266"/>
        <v/>
      </c>
      <c r="AE186" s="26" t="str">
        <f t="shared" si="266"/>
        <v/>
      </c>
      <c r="AF186" s="26" t="str">
        <f t="shared" si="266"/>
        <v/>
      </c>
      <c r="AG186" s="26" t="str">
        <f t="shared" si="266"/>
        <v/>
      </c>
      <c r="AH186" s="26" t="str">
        <f t="shared" si="266"/>
        <v/>
      </c>
      <c r="AI186" s="26" t="str">
        <f t="shared" si="266"/>
        <v/>
      </c>
      <c r="AJ186" s="26" t="str">
        <f t="shared" si="266"/>
        <v/>
      </c>
      <c r="AK186" s="26" t="str">
        <f t="shared" si="266"/>
        <v/>
      </c>
      <c r="AL186" s="26" t="str">
        <f t="shared" si="266"/>
        <v/>
      </c>
      <c r="AM186" s="26" t="str">
        <f t="shared" si="266"/>
        <v/>
      </c>
      <c r="AN186" s="26" t="str">
        <f t="shared" si="266"/>
        <v/>
      </c>
      <c r="AO186" s="26" t="str">
        <f t="shared" si="266"/>
        <v/>
      </c>
      <c r="AP186" s="26" t="str">
        <f t="shared" si="266"/>
        <v/>
      </c>
      <c r="AQ186" s="26" t="str">
        <f t="shared" si="266"/>
        <v/>
      </c>
      <c r="AR186" s="26" t="str">
        <f t="shared" si="266"/>
        <v/>
      </c>
      <c r="AS186" s="26" t="str">
        <f t="shared" si="266"/>
        <v/>
      </c>
      <c r="AT186" s="26" t="str">
        <f t="shared" si="266"/>
        <v/>
      </c>
      <c r="AU186" s="26" t="str">
        <f t="shared" si="266"/>
        <v/>
      </c>
      <c r="AV186" s="26" t="str">
        <f t="shared" si="266"/>
        <v/>
      </c>
      <c r="AW186" s="26" t="str">
        <f t="shared" si="266"/>
        <v/>
      </c>
      <c r="AX186" s="26" t="str">
        <f t="shared" si="266"/>
        <v/>
      </c>
      <c r="AY186" s="26" t="str">
        <f t="shared" si="266"/>
        <v/>
      </c>
      <c r="AZ186" s="26" t="str">
        <f t="shared" si="266"/>
        <v/>
      </c>
      <c r="BA186" s="26" t="str">
        <f t="shared" si="266"/>
        <v/>
      </c>
      <c r="BB186" s="26" t="str">
        <f t="shared" si="266"/>
        <v/>
      </c>
      <c r="BC186" s="26" t="str">
        <f t="shared" si="266"/>
        <v/>
      </c>
      <c r="BD186" s="26" t="str">
        <f t="shared" si="266"/>
        <v/>
      </c>
      <c r="BE186" s="26" t="str">
        <f t="shared" si="266"/>
        <v/>
      </c>
      <c r="BF186" s="26" t="str">
        <f t="shared" si="266"/>
        <v/>
      </c>
      <c r="BG186" s="26" t="str">
        <f t="shared" si="266"/>
        <v/>
      </c>
      <c r="BH186" s="26" t="str">
        <f t="shared" si="266"/>
        <v/>
      </c>
      <c r="BI186" s="26" t="str">
        <f t="shared" si="266"/>
        <v/>
      </c>
      <c r="BJ186" s="26" t="str">
        <f t="shared" si="266"/>
        <v/>
      </c>
      <c r="BK186" s="26" t="str">
        <f t="shared" si="266"/>
        <v/>
      </c>
      <c r="BL186" s="26" t="str">
        <f t="shared" si="266"/>
        <v/>
      </c>
      <c r="BM186" s="26" t="str">
        <f t="shared" si="266"/>
        <v/>
      </c>
      <c r="BN186" s="26" t="str">
        <f t="shared" si="266"/>
        <v/>
      </c>
      <c r="BO186" s="26" t="str">
        <f t="shared" si="266"/>
        <v/>
      </c>
      <c r="BP186" s="26" t="str">
        <f t="shared" si="266"/>
        <v/>
      </c>
      <c r="BQ186" s="26" t="str">
        <f t="shared" si="266"/>
        <v/>
      </c>
      <c r="BR186" s="26" t="str">
        <f t="shared" si="266"/>
        <v/>
      </c>
      <c r="BS186" s="26" t="str">
        <f t="shared" si="267" ref="BS186:ED186">IF(AND(BS187="",BS188=""),"",SUM(BS187)-SUM(BS188))</f>
        <v/>
      </c>
      <c r="BT186" s="26" t="str">
        <f t="shared" si="267"/>
        <v/>
      </c>
      <c r="BU186" s="26" t="str">
        <f t="shared" si="267"/>
        <v/>
      </c>
      <c r="BV186" s="26" t="str">
        <f t="shared" si="267"/>
        <v/>
      </c>
      <c r="BW186" s="26" t="str">
        <f t="shared" si="267"/>
        <v/>
      </c>
      <c r="BX186" s="26" t="str">
        <f t="shared" si="267"/>
        <v/>
      </c>
      <c r="BY186" s="26" t="str">
        <f t="shared" si="267"/>
        <v/>
      </c>
      <c r="BZ186" s="26" t="str">
        <f t="shared" si="267"/>
        <v/>
      </c>
      <c r="CA186" s="26" t="str">
        <f t="shared" si="267"/>
        <v/>
      </c>
      <c r="CB186" s="26" t="str">
        <f t="shared" si="267"/>
        <v/>
      </c>
      <c r="CC186" s="26" t="str">
        <f t="shared" si="267"/>
        <v/>
      </c>
      <c r="CD186" s="26" t="str">
        <f t="shared" si="267"/>
        <v/>
      </c>
      <c r="CE186" s="26" t="str">
        <f t="shared" si="267"/>
        <v/>
      </c>
      <c r="CF186" s="26" t="str">
        <f t="shared" si="267"/>
        <v/>
      </c>
      <c r="CG186" s="26" t="str">
        <f t="shared" si="267"/>
        <v/>
      </c>
      <c r="CH186" s="26" t="str">
        <f t="shared" si="267"/>
        <v/>
      </c>
      <c r="CI186" s="26" t="str">
        <f t="shared" si="267"/>
        <v/>
      </c>
      <c r="CJ186" s="26" t="str">
        <f t="shared" si="267"/>
        <v/>
      </c>
      <c r="CK186" s="26" t="str">
        <f t="shared" si="267"/>
        <v/>
      </c>
      <c r="CL186" s="26" t="str">
        <f t="shared" si="267"/>
        <v/>
      </c>
      <c r="CM186" s="26" t="str">
        <f t="shared" si="267"/>
        <v/>
      </c>
      <c r="CN186" s="26" t="str">
        <f t="shared" si="267"/>
        <v/>
      </c>
      <c r="CO186" s="26" t="str">
        <f t="shared" si="267"/>
        <v/>
      </c>
      <c r="CP186" s="26" t="str">
        <f t="shared" si="267"/>
        <v/>
      </c>
      <c r="CQ186" s="26" t="str">
        <f t="shared" si="267"/>
        <v/>
      </c>
      <c r="CR186" s="26" t="str">
        <f t="shared" si="267"/>
        <v/>
      </c>
      <c r="CS186" s="26" t="str">
        <f t="shared" si="267"/>
        <v/>
      </c>
      <c r="CT186" s="26" t="str">
        <f t="shared" si="267"/>
        <v/>
      </c>
      <c r="CU186" s="26" t="str">
        <f t="shared" si="267"/>
        <v/>
      </c>
      <c r="CV186" s="26" t="str">
        <f t="shared" si="267"/>
        <v/>
      </c>
      <c r="CW186" s="26" t="str">
        <f t="shared" si="267"/>
        <v/>
      </c>
      <c r="CX186" s="26" t="str">
        <f t="shared" si="267"/>
        <v/>
      </c>
      <c r="CY186" s="26" t="str">
        <f t="shared" si="267"/>
        <v/>
      </c>
      <c r="CZ186" s="26" t="str">
        <f t="shared" si="267"/>
        <v/>
      </c>
      <c r="DA186" s="26" t="str">
        <f t="shared" si="267"/>
        <v/>
      </c>
      <c r="DB186" s="26" t="str">
        <f t="shared" si="267"/>
        <v/>
      </c>
      <c r="DC186" s="26" t="str">
        <f t="shared" si="267"/>
        <v/>
      </c>
      <c r="DD186" s="26" t="str">
        <f t="shared" si="267"/>
        <v/>
      </c>
      <c r="DE186" s="26" t="str">
        <f t="shared" si="267"/>
        <v/>
      </c>
      <c r="DF186" s="26" t="str">
        <f t="shared" si="267"/>
        <v/>
      </c>
      <c r="DG186" s="26" t="str">
        <f t="shared" si="267"/>
        <v/>
      </c>
      <c r="DH186" s="26" t="str">
        <f t="shared" si="267"/>
        <v/>
      </c>
      <c r="DI186" s="26" t="str">
        <f t="shared" si="267"/>
        <v/>
      </c>
      <c r="DJ186" s="26" t="str">
        <f t="shared" si="267"/>
        <v/>
      </c>
      <c r="DK186" s="26" t="str">
        <f t="shared" si="267"/>
        <v/>
      </c>
      <c r="DL186" s="26" t="str">
        <f t="shared" si="267"/>
        <v/>
      </c>
      <c r="DM186" s="26" t="str">
        <f t="shared" si="267"/>
        <v/>
      </c>
      <c r="DN186" s="26" t="str">
        <f t="shared" si="267"/>
        <v/>
      </c>
      <c r="DO186" s="26" t="str">
        <f t="shared" si="267"/>
        <v/>
      </c>
      <c r="DP186" s="26" t="str">
        <f t="shared" si="267"/>
        <v/>
      </c>
      <c r="DQ186" s="26" t="str">
        <f t="shared" si="267"/>
        <v/>
      </c>
      <c r="DR186" s="26" t="str">
        <f t="shared" si="267"/>
        <v/>
      </c>
      <c r="DS186" s="26" t="str">
        <f t="shared" si="267"/>
        <v/>
      </c>
      <c r="DT186" s="26" t="str">
        <f t="shared" si="267"/>
        <v/>
      </c>
      <c r="DU186" s="26" t="str">
        <f t="shared" si="267"/>
        <v/>
      </c>
      <c r="DV186" s="26" t="str">
        <f t="shared" si="267"/>
        <v/>
      </c>
      <c r="DW186" s="26" t="str">
        <f t="shared" si="267"/>
        <v/>
      </c>
      <c r="DX186" s="26" t="str">
        <f t="shared" si="267"/>
        <v/>
      </c>
      <c r="DY186" s="26" t="str">
        <f t="shared" si="267"/>
        <v/>
      </c>
      <c r="DZ186" s="26" t="str">
        <f t="shared" si="267"/>
        <v/>
      </c>
      <c r="EA186" s="26" t="str">
        <f t="shared" si="267"/>
        <v/>
      </c>
      <c r="EB186" s="26" t="str">
        <f t="shared" si="267"/>
        <v/>
      </c>
      <c r="EC186" s="26" t="str">
        <f t="shared" si="267"/>
        <v/>
      </c>
      <c r="ED186" s="26" t="str">
        <f t="shared" si="267"/>
        <v/>
      </c>
      <c r="EE186" s="26" t="str">
        <f t="shared" si="268" ref="EE186:FI186">IF(AND(EE187="",EE188=""),"",SUM(EE187)-SUM(EE188))</f>
        <v/>
      </c>
      <c r="EF186" s="26" t="str">
        <f t="shared" si="268"/>
        <v/>
      </c>
      <c r="EG186" s="26" t="str">
        <f t="shared" si="268"/>
        <v/>
      </c>
      <c r="EH186" s="26" t="str">
        <f t="shared" si="268"/>
        <v/>
      </c>
      <c r="EI186" s="26" t="str">
        <f t="shared" si="268"/>
        <v/>
      </c>
      <c r="EJ186" s="26" t="str">
        <f t="shared" si="268"/>
        <v/>
      </c>
      <c r="EK186" s="26" t="str">
        <f t="shared" si="268"/>
        <v/>
      </c>
      <c r="EL186" s="26" t="str">
        <f t="shared" si="268"/>
        <v/>
      </c>
      <c r="EM186" s="26" t="str">
        <f t="shared" si="268"/>
        <v/>
      </c>
      <c r="EN186" s="26" t="str">
        <f t="shared" si="268"/>
        <v/>
      </c>
      <c r="EO186" s="26" t="str">
        <f t="shared" si="268"/>
        <v/>
      </c>
      <c r="EP186" s="26" t="str">
        <f t="shared" si="268"/>
        <v/>
      </c>
      <c r="EQ186" s="26" t="str">
        <f t="shared" si="268"/>
        <v/>
      </c>
      <c r="ER186" s="26" t="str">
        <f t="shared" si="268"/>
        <v/>
      </c>
      <c r="ES186" s="26" t="str">
        <f t="shared" si="268"/>
        <v/>
      </c>
      <c r="ET186" s="26" t="str">
        <f t="shared" si="268"/>
        <v/>
      </c>
      <c r="EU186" s="26" t="str">
        <f t="shared" si="268"/>
        <v/>
      </c>
      <c r="EV186" s="26" t="str">
        <f t="shared" si="268"/>
        <v/>
      </c>
      <c r="EW186" s="26" t="str">
        <f t="shared" si="268"/>
        <v/>
      </c>
      <c r="EX186" s="26" t="str">
        <f t="shared" si="268"/>
        <v/>
      </c>
      <c r="EY186" s="26" t="str">
        <f t="shared" si="268"/>
        <v/>
      </c>
      <c r="EZ186" s="26" t="str">
        <f t="shared" si="268"/>
        <v/>
      </c>
      <c r="FA186" s="26" t="str">
        <f t="shared" si="268"/>
        <v/>
      </c>
      <c r="FB186" s="26" t="str">
        <f t="shared" si="268"/>
        <v/>
      </c>
      <c r="FC186" s="26" t="str">
        <f t="shared" si="268"/>
        <v/>
      </c>
      <c r="FD186" s="26" t="str">
        <f t="shared" si="268"/>
        <v/>
      </c>
      <c r="FE186" s="26" t="str">
        <f t="shared" si="268"/>
        <v/>
      </c>
      <c r="FF186" s="26" t="str">
        <f t="shared" si="268"/>
        <v/>
      </c>
      <c r="FG186" s="26" t="str">
        <f t="shared" si="268"/>
        <v/>
      </c>
      <c r="FH186" s="26" t="str">
        <f t="shared" si="268"/>
        <v/>
      </c>
      <c r="FI186" s="26" t="str">
        <f t="shared" si="268"/>
        <v/>
      </c>
    </row>
    <row r="187" spans="1:165" s="8" customFormat="1" ht="15" customHeight="1">
      <c r="A187" s="8" t="str">
        <f t="shared" si="212"/>
        <v>BXSORL_BP6_XDC</v>
      </c>
      <c r="B187" s="12" t="s">
        <v>253</v>
      </c>
      <c r="C187" s="13" t="s">
        <v>444</v>
      </c>
      <c r="D187" s="13" t="s">
        <v>445</v>
      </c>
      <c r="E187" s="14" t="str">
        <f>"BXSORL_BP6_"&amp;C3</f>
        <v>BXSORL_BP6_XDC</v>
      </c>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165" s="8" customFormat="1" ht="15" customHeight="1">
      <c r="A188" s="8" t="str">
        <f t="shared" si="212"/>
        <v>BMSORL_BP6_XDC</v>
      </c>
      <c r="B188" s="12" t="s">
        <v>256</v>
      </c>
      <c r="C188" s="13" t="s">
        <v>446</v>
      </c>
      <c r="D188" s="13" t="s">
        <v>447</v>
      </c>
      <c r="E188" s="14" t="str">
        <f>"BMSORL_BP6_"&amp;C3</f>
        <v>BMSORL_BP6_XDC</v>
      </c>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165" s="8" customFormat="1" ht="15" customHeight="1">
      <c r="A189" s="8" t="str">
        <f t="shared" si="212"/>
        <v>BSOTCM_BP6_XDC</v>
      </c>
      <c r="B189" s="12" t="s">
        <v>448</v>
      </c>
      <c r="C189" s="13" t="s">
        <v>449</v>
      </c>
      <c r="D189" s="13" t="s">
        <v>450</v>
      </c>
      <c r="E189" s="14" t="str">
        <f>"BSOTCM_BP6_"&amp;C3</f>
        <v>BSOTCM_BP6_XDC</v>
      </c>
      <c r="F189" s="26">
        <v>0.20457935999999999</v>
      </c>
      <c r="G189" s="26">
        <v>0.20457935999999999</v>
      </c>
      <c r="H189" s="26">
        <v>0.20457935999999999</v>
      </c>
      <c r="I189" s="26">
        <v>0.20457935999999999</v>
      </c>
      <c r="J189" s="26">
        <v>0.81831743999999995</v>
      </c>
      <c r="K189" s="26">
        <v>0.10228967999999999</v>
      </c>
      <c r="L189" s="26">
        <v>0.10228967999999999</v>
      </c>
      <c r="M189" s="26">
        <v>0.10228967999999999</v>
      </c>
      <c r="N189" s="26">
        <v>0.10228967999999999</v>
      </c>
      <c r="O189" s="26">
        <v>0.40915871999999998</v>
      </c>
      <c r="P189" s="26" t="str">
        <f>IF(AND(P190="",P191=""),"",SUM(P190)-SUM(P191))</f>
        <v/>
      </c>
      <c r="Q189" s="26" t="str">
        <f>IF(AND(Q190="",Q191=""),"",SUM(Q190)-SUM(Q191))</f>
        <v/>
      </c>
      <c r="R189" s="26" t="str">
        <f>IF(AND(R190="",R191=""),"",SUM(R190)-SUM(R191))</f>
        <v/>
      </c>
      <c r="S189" s="26" t="str">
        <f>IF(AND(S190="",S191=""),"",SUM(S190)-SUM(S191))</f>
        <v/>
      </c>
      <c r="T189" s="26" t="str">
        <f>IF(AND(T190="",T191=""),"",SUM(T190)-SUM(T191))</f>
        <v/>
      </c>
      <c r="U189" s="26" t="str">
        <f>IF(AND(U190="",U191=""),"",SUM(U190)-SUM(U191))</f>
        <v/>
      </c>
      <c r="V189" s="26" t="str">
        <f>IF(AND(V190="",V191=""),"",SUM(V190)-SUM(V191))</f>
        <v/>
      </c>
      <c r="W189" s="26" t="str">
        <f>IF(AND(W190="",W191=""),"",SUM(W190)-SUM(W191))</f>
        <v/>
      </c>
      <c r="X189" s="26" t="str">
        <f>IF(AND(X190="",X191=""),"",SUM(X190)-SUM(X191))</f>
        <v/>
      </c>
      <c r="Y189" s="26" t="str">
        <f>IF(AND(Y190="",Y191=""),"",SUM(Y190)-SUM(Y191))</f>
        <v/>
      </c>
      <c r="Z189" s="26" t="str">
        <f>IF(AND(Z190="",Z191=""),"",SUM(Z190)-SUM(Z191))</f>
        <v/>
      </c>
      <c r="AA189" s="26" t="str">
        <f>IF(AND(AA190="",AA191=""),"",SUM(AA190)-SUM(AA191))</f>
        <v/>
      </c>
      <c r="AB189" s="26" t="str">
        <f>IF(AND(AB190="",AB191=""),"",SUM(AB190)-SUM(AB191))</f>
        <v/>
      </c>
      <c r="AC189" s="26" t="str">
        <f>IF(AND(AC190="",AC191=""),"",SUM(AC190)-SUM(AC191))</f>
        <v/>
      </c>
      <c r="AD189" s="26" t="str">
        <f>IF(AND(AD190="",AD191=""),"",SUM(AD190)-SUM(AD191))</f>
        <v/>
      </c>
      <c r="AE189" s="26" t="str">
        <f>IF(AND(AE190="",AE191=""),"",SUM(AE190)-SUM(AE191))</f>
        <v/>
      </c>
      <c r="AF189" s="26" t="str">
        <f>IF(AND(AF190="",AF191=""),"",SUM(AF190)-SUM(AF191))</f>
        <v/>
      </c>
      <c r="AG189" s="26" t="str">
        <f>IF(AND(AG190="",AG191=""),"",SUM(AG190)-SUM(AG191))</f>
        <v/>
      </c>
      <c r="AH189" s="26" t="str">
        <f>IF(AND(AH190="",AH191=""),"",SUM(AH190)-SUM(AH191))</f>
        <v/>
      </c>
      <c r="AI189" s="26" t="str">
        <f>IF(AND(AI190="",AI191=""),"",SUM(AI190)-SUM(AI191))</f>
        <v/>
      </c>
      <c r="AJ189" s="26" t="str">
        <f>IF(AND(AJ190="",AJ191=""),"",SUM(AJ190)-SUM(AJ191))</f>
        <v/>
      </c>
      <c r="AK189" s="26" t="str">
        <f>IF(AND(AK190="",AK191=""),"",SUM(AK190)-SUM(AK191))</f>
        <v/>
      </c>
      <c r="AL189" s="26" t="str">
        <f>IF(AND(AL190="",AL191=""),"",SUM(AL190)-SUM(AL191))</f>
        <v/>
      </c>
      <c r="AM189" s="26" t="str">
        <f>IF(AND(AM190="",AM191=""),"",SUM(AM190)-SUM(AM191))</f>
        <v/>
      </c>
      <c r="AN189" s="26" t="str">
        <f>IF(AND(AN190="",AN191=""),"",SUM(AN190)-SUM(AN191))</f>
        <v/>
      </c>
      <c r="AO189" s="26" t="str">
        <f>IF(AND(AO190="",AO191=""),"",SUM(AO190)-SUM(AO191))</f>
        <v/>
      </c>
      <c r="AP189" s="26" t="str">
        <f>IF(AND(AP190="",AP191=""),"",SUM(AP190)-SUM(AP191))</f>
        <v/>
      </c>
      <c r="AQ189" s="26" t="str">
        <f>IF(AND(AQ190="",AQ191=""),"",SUM(AQ190)-SUM(AQ191))</f>
        <v/>
      </c>
      <c r="AR189" s="26" t="str">
        <f>IF(AND(AR190="",AR191=""),"",SUM(AR190)-SUM(AR191))</f>
        <v/>
      </c>
      <c r="AS189" s="26" t="str">
        <f>IF(AND(AS190="",AS191=""),"",SUM(AS190)-SUM(AS191))</f>
        <v/>
      </c>
      <c r="AT189" s="26" t="str">
        <f>IF(AND(AT190="",AT191=""),"",SUM(AT190)-SUM(AT191))</f>
        <v/>
      </c>
      <c r="AU189" s="26" t="str">
        <f>IF(AND(AU190="",AU191=""),"",SUM(AU190)-SUM(AU191))</f>
        <v/>
      </c>
      <c r="AV189" s="26" t="str">
        <f>IF(AND(AV190="",AV191=""),"",SUM(AV190)-SUM(AV191))</f>
        <v/>
      </c>
      <c r="AW189" s="26" t="str">
        <f>IF(AND(AW190="",AW191=""),"",SUM(AW190)-SUM(AW191))</f>
        <v/>
      </c>
      <c r="AX189" s="26" t="str">
        <f>IF(AND(AX190="",AX191=""),"",SUM(AX190)-SUM(AX191))</f>
        <v/>
      </c>
      <c r="AY189" s="26" t="str">
        <f>IF(AND(AY190="",AY191=""),"",SUM(AY190)-SUM(AY191))</f>
        <v/>
      </c>
      <c r="AZ189" s="26" t="str">
        <f>IF(AND(AZ190="",AZ191=""),"",SUM(AZ190)-SUM(AZ191))</f>
        <v/>
      </c>
      <c r="BA189" s="26" t="str">
        <f>IF(AND(BA190="",BA191=""),"",SUM(BA190)-SUM(BA191))</f>
        <v/>
      </c>
      <c r="BB189" s="26" t="str">
        <f>IF(AND(BB190="",BB191=""),"",SUM(BB190)-SUM(BB191))</f>
        <v/>
      </c>
      <c r="BC189" s="26" t="str">
        <f>IF(AND(BC190="",BC191=""),"",SUM(BC190)-SUM(BC191))</f>
        <v/>
      </c>
      <c r="BD189" s="26" t="str">
        <f>IF(AND(BD190="",BD191=""),"",SUM(BD190)-SUM(BD191))</f>
        <v/>
      </c>
      <c r="BE189" s="26" t="str">
        <f>IF(AND(BE190="",BE191=""),"",SUM(BE190)-SUM(BE191))</f>
        <v/>
      </c>
      <c r="BF189" s="26" t="str">
        <f>IF(AND(BF190="",BF191=""),"",SUM(BF190)-SUM(BF191))</f>
        <v/>
      </c>
      <c r="BG189" s="26" t="str">
        <f>IF(AND(BG190="",BG191=""),"",SUM(BG190)-SUM(BG191))</f>
        <v/>
      </c>
      <c r="BH189" s="26" t="str">
        <f>IF(AND(BH190="",BH191=""),"",SUM(BH190)-SUM(BH191))</f>
        <v/>
      </c>
      <c r="BI189" s="26" t="str">
        <f>IF(AND(BI190="",BI191=""),"",SUM(BI190)-SUM(BI191))</f>
        <v/>
      </c>
      <c r="BJ189" s="26" t="str">
        <f>IF(AND(BJ190="",BJ191=""),"",SUM(BJ190)-SUM(BJ191))</f>
        <v/>
      </c>
      <c r="BK189" s="26" t="str">
        <f>IF(AND(BK190="",BK191=""),"",SUM(BK190)-SUM(BK191))</f>
        <v/>
      </c>
      <c r="BL189" s="26" t="str">
        <f>IF(AND(BL190="",BL191=""),"",SUM(BL190)-SUM(BL191))</f>
        <v/>
      </c>
      <c r="BM189" s="26" t="str">
        <f>IF(AND(BM190="",BM191=""),"",SUM(BM190)-SUM(BM191))</f>
        <v/>
      </c>
      <c r="BN189" s="26" t="str">
        <f>IF(AND(BN190="",BN191=""),"",SUM(BN190)-SUM(BN191))</f>
        <v/>
      </c>
      <c r="BO189" s="26" t="str">
        <f>IF(AND(BO190="",BO191=""),"",SUM(BO190)-SUM(BO191))</f>
        <v/>
      </c>
      <c r="BP189" s="26" t="str">
        <f>IF(AND(BP190="",BP191=""),"",SUM(BP190)-SUM(BP191))</f>
        <v/>
      </c>
      <c r="BQ189" s="26" t="str">
        <f>IF(AND(BQ190="",BQ191=""),"",SUM(BQ190)-SUM(BQ191))</f>
        <v/>
      </c>
      <c r="BR189" s="26" t="str">
        <f>IF(AND(BR190="",BR191=""),"",SUM(BR190)-SUM(BR191))</f>
        <v/>
      </c>
      <c r="BS189" s="26" t="str">
        <f t="shared" si="269" ref="BS189:ED189">IF(AND(BS190="",BS191=""),"",SUM(BS190)-SUM(BS191))</f>
        <v/>
      </c>
      <c r="BT189" s="26" t="str">
        <f t="shared" si="269"/>
        <v/>
      </c>
      <c r="BU189" s="26" t="str">
        <f t="shared" si="269"/>
        <v/>
      </c>
      <c r="BV189" s="26" t="str">
        <f t="shared" si="269"/>
        <v/>
      </c>
      <c r="BW189" s="26" t="str">
        <f t="shared" si="269"/>
        <v/>
      </c>
      <c r="BX189" s="26" t="str">
        <f t="shared" si="269"/>
        <v/>
      </c>
      <c r="BY189" s="26" t="str">
        <f t="shared" si="269"/>
        <v/>
      </c>
      <c r="BZ189" s="26" t="str">
        <f t="shared" si="269"/>
        <v/>
      </c>
      <c r="CA189" s="26" t="str">
        <f t="shared" si="269"/>
        <v/>
      </c>
      <c r="CB189" s="26" t="str">
        <f t="shared" si="269"/>
        <v/>
      </c>
      <c r="CC189" s="26" t="str">
        <f t="shared" si="269"/>
        <v/>
      </c>
      <c r="CD189" s="26" t="str">
        <f t="shared" si="269"/>
        <v/>
      </c>
      <c r="CE189" s="26" t="str">
        <f t="shared" si="269"/>
        <v/>
      </c>
      <c r="CF189" s="26" t="str">
        <f t="shared" si="269"/>
        <v/>
      </c>
      <c r="CG189" s="26" t="str">
        <f t="shared" si="269"/>
        <v/>
      </c>
      <c r="CH189" s="26" t="str">
        <f t="shared" si="269"/>
        <v/>
      </c>
      <c r="CI189" s="26" t="str">
        <f t="shared" si="269"/>
        <v/>
      </c>
      <c r="CJ189" s="26" t="str">
        <f t="shared" si="269"/>
        <v/>
      </c>
      <c r="CK189" s="26" t="str">
        <f t="shared" si="269"/>
        <v/>
      </c>
      <c r="CL189" s="26" t="str">
        <f t="shared" si="269"/>
        <v/>
      </c>
      <c r="CM189" s="26" t="str">
        <f t="shared" si="269"/>
        <v/>
      </c>
      <c r="CN189" s="26" t="str">
        <f t="shared" si="269"/>
        <v/>
      </c>
      <c r="CO189" s="26" t="str">
        <f t="shared" si="269"/>
        <v/>
      </c>
      <c r="CP189" s="26" t="str">
        <f t="shared" si="269"/>
        <v/>
      </c>
      <c r="CQ189" s="26" t="str">
        <f t="shared" si="269"/>
        <v/>
      </c>
      <c r="CR189" s="26" t="str">
        <f t="shared" si="269"/>
        <v/>
      </c>
      <c r="CS189" s="26" t="str">
        <f t="shared" si="269"/>
        <v/>
      </c>
      <c r="CT189" s="26" t="str">
        <f t="shared" si="269"/>
        <v/>
      </c>
      <c r="CU189" s="26" t="str">
        <f t="shared" si="269"/>
        <v/>
      </c>
      <c r="CV189" s="26" t="str">
        <f t="shared" si="269"/>
        <v/>
      </c>
      <c r="CW189" s="26" t="str">
        <f t="shared" si="269"/>
        <v/>
      </c>
      <c r="CX189" s="26" t="str">
        <f t="shared" si="269"/>
        <v/>
      </c>
      <c r="CY189" s="26" t="str">
        <f t="shared" si="269"/>
        <v/>
      </c>
      <c r="CZ189" s="26" t="str">
        <f t="shared" si="269"/>
        <v/>
      </c>
      <c r="DA189" s="26" t="str">
        <f t="shared" si="269"/>
        <v/>
      </c>
      <c r="DB189" s="26" t="str">
        <f t="shared" si="269"/>
        <v/>
      </c>
      <c r="DC189" s="26" t="str">
        <f t="shared" si="269"/>
        <v/>
      </c>
      <c r="DD189" s="26" t="str">
        <f t="shared" si="269"/>
        <v/>
      </c>
      <c r="DE189" s="26" t="str">
        <f t="shared" si="269"/>
        <v/>
      </c>
      <c r="DF189" s="26" t="str">
        <f t="shared" si="269"/>
        <v/>
      </c>
      <c r="DG189" s="26" t="str">
        <f t="shared" si="269"/>
        <v/>
      </c>
      <c r="DH189" s="26" t="str">
        <f t="shared" si="269"/>
        <v/>
      </c>
      <c r="DI189" s="26" t="str">
        <f t="shared" si="269"/>
        <v/>
      </c>
      <c r="DJ189" s="26" t="str">
        <f t="shared" si="269"/>
        <v/>
      </c>
      <c r="DK189" s="26" t="str">
        <f t="shared" si="269"/>
        <v/>
      </c>
      <c r="DL189" s="26" t="str">
        <f t="shared" si="269"/>
        <v/>
      </c>
      <c r="DM189" s="26" t="str">
        <f t="shared" si="269"/>
        <v/>
      </c>
      <c r="DN189" s="26" t="str">
        <f t="shared" si="269"/>
        <v/>
      </c>
      <c r="DO189" s="26" t="str">
        <f t="shared" si="269"/>
        <v/>
      </c>
      <c r="DP189" s="26" t="str">
        <f t="shared" si="269"/>
        <v/>
      </c>
      <c r="DQ189" s="26" t="str">
        <f t="shared" si="269"/>
        <v/>
      </c>
      <c r="DR189" s="26" t="str">
        <f t="shared" si="269"/>
        <v/>
      </c>
      <c r="DS189" s="26" t="str">
        <f t="shared" si="269"/>
        <v/>
      </c>
      <c r="DT189" s="26" t="str">
        <f t="shared" si="269"/>
        <v/>
      </c>
      <c r="DU189" s="26" t="str">
        <f t="shared" si="269"/>
        <v/>
      </c>
      <c r="DV189" s="26" t="str">
        <f t="shared" si="269"/>
        <v/>
      </c>
      <c r="DW189" s="26" t="str">
        <f t="shared" si="269"/>
        <v/>
      </c>
      <c r="DX189" s="26" t="str">
        <f t="shared" si="269"/>
        <v/>
      </c>
      <c r="DY189" s="26" t="str">
        <f t="shared" si="269"/>
        <v/>
      </c>
      <c r="DZ189" s="26" t="str">
        <f t="shared" si="269"/>
        <v/>
      </c>
      <c r="EA189" s="26" t="str">
        <f t="shared" si="269"/>
        <v/>
      </c>
      <c r="EB189" s="26" t="str">
        <f t="shared" si="269"/>
        <v/>
      </c>
      <c r="EC189" s="26" t="str">
        <f t="shared" si="269"/>
        <v/>
      </c>
      <c r="ED189" s="26" t="str">
        <f t="shared" si="269"/>
        <v/>
      </c>
      <c r="EE189" s="26" t="str">
        <f t="shared" si="270" ref="EE189:FI189">IF(AND(EE190="",EE191=""),"",SUM(EE190)-SUM(EE191))</f>
        <v/>
      </c>
      <c r="EF189" s="26" t="str">
        <f t="shared" si="270"/>
        <v/>
      </c>
      <c r="EG189" s="26" t="str">
        <f t="shared" si="270"/>
        <v/>
      </c>
      <c r="EH189" s="26" t="str">
        <f t="shared" si="270"/>
        <v/>
      </c>
      <c r="EI189" s="26" t="str">
        <f t="shared" si="270"/>
        <v/>
      </c>
      <c r="EJ189" s="26" t="str">
        <f t="shared" si="270"/>
        <v/>
      </c>
      <c r="EK189" s="26" t="str">
        <f t="shared" si="270"/>
        <v/>
      </c>
      <c r="EL189" s="26" t="str">
        <f t="shared" si="270"/>
        <v/>
      </c>
      <c r="EM189" s="26" t="str">
        <f t="shared" si="270"/>
        <v/>
      </c>
      <c r="EN189" s="26" t="str">
        <f t="shared" si="270"/>
        <v/>
      </c>
      <c r="EO189" s="26" t="str">
        <f t="shared" si="270"/>
        <v/>
      </c>
      <c r="EP189" s="26" t="str">
        <f t="shared" si="270"/>
        <v/>
      </c>
      <c r="EQ189" s="26" t="str">
        <f t="shared" si="270"/>
        <v/>
      </c>
      <c r="ER189" s="26" t="str">
        <f t="shared" si="270"/>
        <v/>
      </c>
      <c r="ES189" s="26" t="str">
        <f t="shared" si="270"/>
        <v/>
      </c>
      <c r="ET189" s="26" t="str">
        <f t="shared" si="270"/>
        <v/>
      </c>
      <c r="EU189" s="26" t="str">
        <f t="shared" si="270"/>
        <v/>
      </c>
      <c r="EV189" s="26" t="str">
        <f t="shared" si="270"/>
        <v/>
      </c>
      <c r="EW189" s="26" t="str">
        <f t="shared" si="270"/>
        <v/>
      </c>
      <c r="EX189" s="26" t="str">
        <f t="shared" si="270"/>
        <v/>
      </c>
      <c r="EY189" s="26" t="str">
        <f t="shared" si="270"/>
        <v/>
      </c>
      <c r="EZ189" s="26" t="str">
        <f t="shared" si="270"/>
        <v/>
      </c>
      <c r="FA189" s="26" t="str">
        <f t="shared" si="270"/>
        <v/>
      </c>
      <c r="FB189" s="26" t="str">
        <f t="shared" si="270"/>
        <v/>
      </c>
      <c r="FC189" s="26" t="str">
        <f t="shared" si="270"/>
        <v/>
      </c>
      <c r="FD189" s="26" t="str">
        <f t="shared" si="270"/>
        <v/>
      </c>
      <c r="FE189" s="26" t="str">
        <f t="shared" si="270"/>
        <v/>
      </c>
      <c r="FF189" s="26" t="str">
        <f t="shared" si="270"/>
        <v/>
      </c>
      <c r="FG189" s="26" t="str">
        <f t="shared" si="270"/>
        <v/>
      </c>
      <c r="FH189" s="26" t="str">
        <f t="shared" si="270"/>
        <v/>
      </c>
      <c r="FI189" s="26" t="str">
        <f t="shared" si="270"/>
        <v/>
      </c>
    </row>
    <row r="190" spans="1:165" s="8" customFormat="1" ht="15" customHeight="1">
      <c r="A190" s="8" t="str">
        <f t="shared" si="212"/>
        <v>BXSOTCM_BP6_XDC</v>
      </c>
      <c r="B190" s="12" t="s">
        <v>253</v>
      </c>
      <c r="C190" s="13" t="s">
        <v>451</v>
      </c>
      <c r="D190" s="13" t="s">
        <v>452</v>
      </c>
      <c r="E190" s="14" t="str">
        <f>"BXSOTCM_BP6_"&amp;C3</f>
        <v>BXSOTCM_BP6_XDC</v>
      </c>
      <c r="F190" s="26">
        <v>0.20457935999999999</v>
      </c>
      <c r="G190" s="26">
        <v>0.20457935999999999</v>
      </c>
      <c r="H190" s="26">
        <v>0.20457935999999999</v>
      </c>
      <c r="I190" s="26">
        <v>0.20457935999999999</v>
      </c>
      <c r="J190" s="26">
        <v>0.81831743999999995</v>
      </c>
      <c r="K190" s="26">
        <v>0.10228967999999999</v>
      </c>
      <c r="L190" s="26">
        <v>0.10228967999999999</v>
      </c>
      <c r="M190" s="26">
        <v>0.10228967999999999</v>
      </c>
      <c r="N190" s="26">
        <v>0.10228967999999999</v>
      </c>
      <c r="O190" s="26">
        <v>0.40915871999999998</v>
      </c>
      <c r="P190" s="26" t="str">
        <f>IF(AND(P193="",AND(P196="",P199="")),"",SUM(P193,P196,P199))</f>
        <v/>
      </c>
      <c r="Q190" s="26" t="str">
        <f>IF(AND(Q193="",AND(Q196="",Q199="")),"",SUM(Q193,Q196,Q199))</f>
        <v/>
      </c>
      <c r="R190" s="26" t="str">
        <f>IF(AND(R193="",AND(R196="",R199="")),"",SUM(R193,R196,R199))</f>
        <v/>
      </c>
      <c r="S190" s="26" t="str">
        <f>IF(AND(S193="",AND(S196="",S199="")),"",SUM(S193,S196,S199))</f>
        <v/>
      </c>
      <c r="T190" s="26" t="str">
        <f>IF(AND(T193="",AND(T196="",T199="")),"",SUM(T193,T196,T199))</f>
        <v/>
      </c>
      <c r="U190" s="26" t="str">
        <f>IF(AND(U193="",AND(U196="",U199="")),"",SUM(U193,U196,U199))</f>
        <v/>
      </c>
      <c r="V190" s="26" t="str">
        <f>IF(AND(V193="",AND(V196="",V199="")),"",SUM(V193,V196,V199))</f>
        <v/>
      </c>
      <c r="W190" s="26" t="str">
        <f>IF(AND(W193="",AND(W196="",W199="")),"",SUM(W193,W196,W199))</f>
        <v/>
      </c>
      <c r="X190" s="26" t="str">
        <f>IF(AND(X193="",AND(X196="",X199="")),"",SUM(X193,X196,X199))</f>
        <v/>
      </c>
      <c r="Y190" s="26" t="str">
        <f>IF(AND(Y193="",AND(Y196="",Y199="")),"",SUM(Y193,Y196,Y199))</f>
        <v/>
      </c>
      <c r="Z190" s="26" t="str">
        <f>IF(AND(Z193="",AND(Z196="",Z199="")),"",SUM(Z193,Z196,Z199))</f>
        <v/>
      </c>
      <c r="AA190" s="26" t="str">
        <f>IF(AND(AA193="",AND(AA196="",AA199="")),"",SUM(AA193,AA196,AA199))</f>
        <v/>
      </c>
      <c r="AB190" s="26" t="str">
        <f>IF(AND(AB193="",AND(AB196="",AB199="")),"",SUM(AB193,AB196,AB199))</f>
        <v/>
      </c>
      <c r="AC190" s="26" t="str">
        <f>IF(AND(AC193="",AND(AC196="",AC199="")),"",SUM(AC193,AC196,AC199))</f>
        <v/>
      </c>
      <c r="AD190" s="26" t="str">
        <f>IF(AND(AD193="",AND(AD196="",AD199="")),"",SUM(AD193,AD196,AD199))</f>
        <v/>
      </c>
      <c r="AE190" s="26" t="str">
        <f>IF(AND(AE193="",AND(AE196="",AE199="")),"",SUM(AE193,AE196,AE199))</f>
        <v/>
      </c>
      <c r="AF190" s="26" t="str">
        <f>IF(AND(AF193="",AND(AF196="",AF199="")),"",SUM(AF193,AF196,AF199))</f>
        <v/>
      </c>
      <c r="AG190" s="26" t="str">
        <f>IF(AND(AG193="",AND(AG196="",AG199="")),"",SUM(AG193,AG196,AG199))</f>
        <v/>
      </c>
      <c r="AH190" s="26" t="str">
        <f>IF(AND(AH193="",AND(AH196="",AH199="")),"",SUM(AH193,AH196,AH199))</f>
        <v/>
      </c>
      <c r="AI190" s="26" t="str">
        <f>IF(AND(AI193="",AND(AI196="",AI199="")),"",SUM(AI193,AI196,AI199))</f>
        <v/>
      </c>
      <c r="AJ190" s="26" t="str">
        <f>IF(AND(AJ193="",AND(AJ196="",AJ199="")),"",SUM(AJ193,AJ196,AJ199))</f>
        <v/>
      </c>
      <c r="AK190" s="26" t="str">
        <f>IF(AND(AK193="",AND(AK196="",AK199="")),"",SUM(AK193,AK196,AK199))</f>
        <v/>
      </c>
      <c r="AL190" s="26" t="str">
        <f>IF(AND(AL193="",AND(AL196="",AL199="")),"",SUM(AL193,AL196,AL199))</f>
        <v/>
      </c>
      <c r="AM190" s="26" t="str">
        <f>IF(AND(AM193="",AND(AM196="",AM199="")),"",SUM(AM193,AM196,AM199))</f>
        <v/>
      </c>
      <c r="AN190" s="26" t="str">
        <f>IF(AND(AN193="",AND(AN196="",AN199="")),"",SUM(AN193,AN196,AN199))</f>
        <v/>
      </c>
      <c r="AO190" s="26" t="str">
        <f>IF(AND(AO193="",AND(AO196="",AO199="")),"",SUM(AO193,AO196,AO199))</f>
        <v/>
      </c>
      <c r="AP190" s="26" t="str">
        <f>IF(AND(AP193="",AND(AP196="",AP199="")),"",SUM(AP193,AP196,AP199))</f>
        <v/>
      </c>
      <c r="AQ190" s="26" t="str">
        <f>IF(AND(AQ193="",AND(AQ196="",AQ199="")),"",SUM(AQ193,AQ196,AQ199))</f>
        <v/>
      </c>
      <c r="AR190" s="26" t="str">
        <f>IF(AND(AR193="",AND(AR196="",AR199="")),"",SUM(AR193,AR196,AR199))</f>
        <v/>
      </c>
      <c r="AS190" s="26" t="str">
        <f>IF(AND(AS193="",AND(AS196="",AS199="")),"",SUM(AS193,AS196,AS199))</f>
        <v/>
      </c>
      <c r="AT190" s="26" t="str">
        <f>IF(AND(AT193="",AND(AT196="",AT199="")),"",SUM(AT193,AT196,AT199))</f>
        <v/>
      </c>
      <c r="AU190" s="26" t="str">
        <f>IF(AND(AU193="",AND(AU196="",AU199="")),"",SUM(AU193,AU196,AU199))</f>
        <v/>
      </c>
      <c r="AV190" s="26" t="str">
        <f>IF(AND(AV193="",AND(AV196="",AV199="")),"",SUM(AV193,AV196,AV199))</f>
        <v/>
      </c>
      <c r="AW190" s="26" t="str">
        <f>IF(AND(AW193="",AND(AW196="",AW199="")),"",SUM(AW193,AW196,AW199))</f>
        <v/>
      </c>
      <c r="AX190" s="26" t="str">
        <f>IF(AND(AX193="",AND(AX196="",AX199="")),"",SUM(AX193,AX196,AX199))</f>
        <v/>
      </c>
      <c r="AY190" s="26" t="str">
        <f>IF(AND(AY193="",AND(AY196="",AY199="")),"",SUM(AY193,AY196,AY199))</f>
        <v/>
      </c>
      <c r="AZ190" s="26" t="str">
        <f>IF(AND(AZ193="",AND(AZ196="",AZ199="")),"",SUM(AZ193,AZ196,AZ199))</f>
        <v/>
      </c>
      <c r="BA190" s="26" t="str">
        <f>IF(AND(BA193="",AND(BA196="",BA199="")),"",SUM(BA193,BA196,BA199))</f>
        <v/>
      </c>
      <c r="BB190" s="26" t="str">
        <f>IF(AND(BB193="",AND(BB196="",BB199="")),"",SUM(BB193,BB196,BB199))</f>
        <v/>
      </c>
      <c r="BC190" s="26" t="str">
        <f>IF(AND(BC193="",AND(BC196="",BC199="")),"",SUM(BC193,BC196,BC199))</f>
        <v/>
      </c>
      <c r="BD190" s="26" t="str">
        <f>IF(AND(BD193="",AND(BD196="",BD199="")),"",SUM(BD193,BD196,BD199))</f>
        <v/>
      </c>
      <c r="BE190" s="26" t="str">
        <f>IF(AND(BE193="",AND(BE196="",BE199="")),"",SUM(BE193,BE196,BE199))</f>
        <v/>
      </c>
      <c r="BF190" s="26" t="str">
        <f>IF(AND(BF193="",AND(BF196="",BF199="")),"",SUM(BF193,BF196,BF199))</f>
        <v/>
      </c>
      <c r="BG190" s="26" t="str">
        <f>IF(AND(BG193="",AND(BG196="",BG199="")),"",SUM(BG193,BG196,BG199))</f>
        <v/>
      </c>
      <c r="BH190" s="26" t="str">
        <f>IF(AND(BH193="",AND(BH196="",BH199="")),"",SUM(BH193,BH196,BH199))</f>
        <v/>
      </c>
      <c r="BI190" s="26" t="str">
        <f>IF(AND(BI193="",AND(BI196="",BI199="")),"",SUM(BI193,BI196,BI199))</f>
        <v/>
      </c>
      <c r="BJ190" s="26" t="str">
        <f>IF(AND(BJ193="",AND(BJ196="",BJ199="")),"",SUM(BJ193,BJ196,BJ199))</f>
        <v/>
      </c>
      <c r="BK190" s="26" t="str">
        <f>IF(AND(BK193="",AND(BK196="",BK199="")),"",SUM(BK193,BK196,BK199))</f>
        <v/>
      </c>
      <c r="BL190" s="26" t="str">
        <f>IF(AND(BL193="",AND(BL196="",BL199="")),"",SUM(BL193,BL196,BL199))</f>
        <v/>
      </c>
      <c r="BM190" s="26" t="str">
        <f>IF(AND(BM193="",AND(BM196="",BM199="")),"",SUM(BM193,BM196,BM199))</f>
        <v/>
      </c>
      <c r="BN190" s="26" t="str">
        <f>IF(AND(BN193="",AND(BN196="",BN199="")),"",SUM(BN193,BN196,BN199))</f>
        <v/>
      </c>
      <c r="BO190" s="26" t="str">
        <f>IF(AND(BO193="",AND(BO196="",BO199="")),"",SUM(BO193,BO196,BO199))</f>
        <v/>
      </c>
      <c r="BP190" s="26" t="str">
        <f>IF(AND(BP193="",AND(BP196="",BP199="")),"",SUM(BP193,BP196,BP199))</f>
        <v/>
      </c>
      <c r="BQ190" s="26" t="str">
        <f>IF(AND(BQ193="",AND(BQ196="",BQ199="")),"",SUM(BQ193,BQ196,BQ199))</f>
        <v/>
      </c>
      <c r="BR190" s="26" t="str">
        <f>IF(AND(BR193="",AND(BR196="",BR199="")),"",SUM(BR193,BR196,BR199))</f>
        <v/>
      </c>
      <c r="BS190" s="26" t="str">
        <f t="shared" si="271" ref="BS190:ED190">IF(AND(BS193="",AND(BS196="",BS199="")),"",SUM(BS193,BS196,BS199))</f>
        <v/>
      </c>
      <c r="BT190" s="26" t="str">
        <f t="shared" si="271"/>
        <v/>
      </c>
      <c r="BU190" s="26" t="str">
        <f t="shared" si="271"/>
        <v/>
      </c>
      <c r="BV190" s="26" t="str">
        <f t="shared" si="271"/>
        <v/>
      </c>
      <c r="BW190" s="26" t="str">
        <f t="shared" si="271"/>
        <v/>
      </c>
      <c r="BX190" s="26" t="str">
        <f t="shared" si="271"/>
        <v/>
      </c>
      <c r="BY190" s="26" t="str">
        <f t="shared" si="271"/>
        <v/>
      </c>
      <c r="BZ190" s="26" t="str">
        <f t="shared" si="271"/>
        <v/>
      </c>
      <c r="CA190" s="26" t="str">
        <f t="shared" si="271"/>
        <v/>
      </c>
      <c r="CB190" s="26" t="str">
        <f t="shared" si="271"/>
        <v/>
      </c>
      <c r="CC190" s="26" t="str">
        <f t="shared" si="271"/>
        <v/>
      </c>
      <c r="CD190" s="26" t="str">
        <f t="shared" si="271"/>
        <v/>
      </c>
      <c r="CE190" s="26" t="str">
        <f t="shared" si="271"/>
        <v/>
      </c>
      <c r="CF190" s="26" t="str">
        <f t="shared" si="271"/>
        <v/>
      </c>
      <c r="CG190" s="26" t="str">
        <f t="shared" si="271"/>
        <v/>
      </c>
      <c r="CH190" s="26" t="str">
        <f t="shared" si="271"/>
        <v/>
      </c>
      <c r="CI190" s="26" t="str">
        <f t="shared" si="271"/>
        <v/>
      </c>
      <c r="CJ190" s="26" t="str">
        <f t="shared" si="271"/>
        <v/>
      </c>
      <c r="CK190" s="26" t="str">
        <f t="shared" si="271"/>
        <v/>
      </c>
      <c r="CL190" s="26" t="str">
        <f t="shared" si="271"/>
        <v/>
      </c>
      <c r="CM190" s="26" t="str">
        <f t="shared" si="271"/>
        <v/>
      </c>
      <c r="CN190" s="26" t="str">
        <f t="shared" si="271"/>
        <v/>
      </c>
      <c r="CO190" s="26" t="str">
        <f t="shared" si="271"/>
        <v/>
      </c>
      <c r="CP190" s="26" t="str">
        <f t="shared" si="271"/>
        <v/>
      </c>
      <c r="CQ190" s="26" t="str">
        <f t="shared" si="271"/>
        <v/>
      </c>
      <c r="CR190" s="26" t="str">
        <f t="shared" si="271"/>
        <v/>
      </c>
      <c r="CS190" s="26" t="str">
        <f t="shared" si="271"/>
        <v/>
      </c>
      <c r="CT190" s="26" t="str">
        <f t="shared" si="271"/>
        <v/>
      </c>
      <c r="CU190" s="26" t="str">
        <f t="shared" si="271"/>
        <v/>
      </c>
      <c r="CV190" s="26" t="str">
        <f t="shared" si="271"/>
        <v/>
      </c>
      <c r="CW190" s="26" t="str">
        <f t="shared" si="271"/>
        <v/>
      </c>
      <c r="CX190" s="26" t="str">
        <f t="shared" si="271"/>
        <v/>
      </c>
      <c r="CY190" s="26" t="str">
        <f t="shared" si="271"/>
        <v/>
      </c>
      <c r="CZ190" s="26" t="str">
        <f t="shared" si="271"/>
        <v/>
      </c>
      <c r="DA190" s="26" t="str">
        <f t="shared" si="271"/>
        <v/>
      </c>
      <c r="DB190" s="26" t="str">
        <f t="shared" si="271"/>
        <v/>
      </c>
      <c r="DC190" s="26" t="str">
        <f t="shared" si="271"/>
        <v/>
      </c>
      <c r="DD190" s="26" t="str">
        <f t="shared" si="271"/>
        <v/>
      </c>
      <c r="DE190" s="26" t="str">
        <f t="shared" si="271"/>
        <v/>
      </c>
      <c r="DF190" s="26" t="str">
        <f t="shared" si="271"/>
        <v/>
      </c>
      <c r="DG190" s="26" t="str">
        <f t="shared" si="271"/>
        <v/>
      </c>
      <c r="DH190" s="26" t="str">
        <f t="shared" si="271"/>
        <v/>
      </c>
      <c r="DI190" s="26" t="str">
        <f t="shared" si="271"/>
        <v/>
      </c>
      <c r="DJ190" s="26" t="str">
        <f t="shared" si="271"/>
        <v/>
      </c>
      <c r="DK190" s="26" t="str">
        <f t="shared" si="271"/>
        <v/>
      </c>
      <c r="DL190" s="26" t="str">
        <f t="shared" si="271"/>
        <v/>
      </c>
      <c r="DM190" s="26" t="str">
        <f t="shared" si="271"/>
        <v/>
      </c>
      <c r="DN190" s="26" t="str">
        <f t="shared" si="271"/>
        <v/>
      </c>
      <c r="DO190" s="26" t="str">
        <f t="shared" si="271"/>
        <v/>
      </c>
      <c r="DP190" s="26" t="str">
        <f t="shared" si="271"/>
        <v/>
      </c>
      <c r="DQ190" s="26" t="str">
        <f t="shared" si="271"/>
        <v/>
      </c>
      <c r="DR190" s="26" t="str">
        <f t="shared" si="271"/>
        <v/>
      </c>
      <c r="DS190" s="26" t="str">
        <f t="shared" si="271"/>
        <v/>
      </c>
      <c r="DT190" s="26" t="str">
        <f t="shared" si="271"/>
        <v/>
      </c>
      <c r="DU190" s="26" t="str">
        <f t="shared" si="271"/>
        <v/>
      </c>
      <c r="DV190" s="26" t="str">
        <f t="shared" si="271"/>
        <v/>
      </c>
      <c r="DW190" s="26" t="str">
        <f t="shared" si="271"/>
        <v/>
      </c>
      <c r="DX190" s="26" t="str">
        <f t="shared" si="271"/>
        <v/>
      </c>
      <c r="DY190" s="26" t="str">
        <f t="shared" si="271"/>
        <v/>
      </c>
      <c r="DZ190" s="26" t="str">
        <f t="shared" si="271"/>
        <v/>
      </c>
      <c r="EA190" s="26" t="str">
        <f t="shared" si="271"/>
        <v/>
      </c>
      <c r="EB190" s="26" t="str">
        <f t="shared" si="271"/>
        <v/>
      </c>
      <c r="EC190" s="26" t="str">
        <f t="shared" si="271"/>
        <v/>
      </c>
      <c r="ED190" s="26" t="str">
        <f t="shared" si="271"/>
        <v/>
      </c>
      <c r="EE190" s="26" t="str">
        <f t="shared" si="272" ref="EE190:FI190">IF(AND(EE193="",AND(EE196="",EE199="")),"",SUM(EE193,EE196,EE199))</f>
        <v/>
      </c>
      <c r="EF190" s="26" t="str">
        <f t="shared" si="272"/>
        <v/>
      </c>
      <c r="EG190" s="26" t="str">
        <f t="shared" si="272"/>
        <v/>
      </c>
      <c r="EH190" s="26" t="str">
        <f t="shared" si="272"/>
        <v/>
      </c>
      <c r="EI190" s="26" t="str">
        <f t="shared" si="272"/>
        <v/>
      </c>
      <c r="EJ190" s="26" t="str">
        <f t="shared" si="272"/>
        <v/>
      </c>
      <c r="EK190" s="26" t="str">
        <f t="shared" si="272"/>
        <v/>
      </c>
      <c r="EL190" s="26" t="str">
        <f t="shared" si="272"/>
        <v/>
      </c>
      <c r="EM190" s="26" t="str">
        <f t="shared" si="272"/>
        <v/>
      </c>
      <c r="EN190" s="26" t="str">
        <f t="shared" si="272"/>
        <v/>
      </c>
      <c r="EO190" s="26" t="str">
        <f t="shared" si="272"/>
        <v/>
      </c>
      <c r="EP190" s="26" t="str">
        <f t="shared" si="272"/>
        <v/>
      </c>
      <c r="EQ190" s="26" t="str">
        <f t="shared" si="272"/>
        <v/>
      </c>
      <c r="ER190" s="26" t="str">
        <f t="shared" si="272"/>
        <v/>
      </c>
      <c r="ES190" s="26" t="str">
        <f t="shared" si="272"/>
        <v/>
      </c>
      <c r="ET190" s="26" t="str">
        <f t="shared" si="272"/>
        <v/>
      </c>
      <c r="EU190" s="26" t="str">
        <f t="shared" si="272"/>
        <v/>
      </c>
      <c r="EV190" s="26" t="str">
        <f t="shared" si="272"/>
        <v/>
      </c>
      <c r="EW190" s="26" t="str">
        <f t="shared" si="272"/>
        <v/>
      </c>
      <c r="EX190" s="26" t="str">
        <f t="shared" si="272"/>
        <v/>
      </c>
      <c r="EY190" s="26" t="str">
        <f t="shared" si="272"/>
        <v/>
      </c>
      <c r="EZ190" s="26" t="str">
        <f t="shared" si="272"/>
        <v/>
      </c>
      <c r="FA190" s="26" t="str">
        <f t="shared" si="272"/>
        <v/>
      </c>
      <c r="FB190" s="26" t="str">
        <f t="shared" si="272"/>
        <v/>
      </c>
      <c r="FC190" s="26" t="str">
        <f t="shared" si="272"/>
        <v/>
      </c>
      <c r="FD190" s="26" t="str">
        <f t="shared" si="272"/>
        <v/>
      </c>
      <c r="FE190" s="26" t="str">
        <f t="shared" si="272"/>
        <v/>
      </c>
      <c r="FF190" s="26" t="str">
        <f t="shared" si="272"/>
        <v/>
      </c>
      <c r="FG190" s="26" t="str">
        <f t="shared" si="272"/>
        <v/>
      </c>
      <c r="FH190" s="26" t="str">
        <f t="shared" si="272"/>
        <v/>
      </c>
      <c r="FI190" s="26" t="str">
        <f t="shared" si="272"/>
        <v/>
      </c>
    </row>
    <row r="191" spans="1:165" s="8" customFormat="1" ht="15" customHeight="1">
      <c r="A191" s="8" t="str">
        <f t="shared" si="212"/>
        <v>BMSOTCM_BP6_XDC</v>
      </c>
      <c r="B191" s="12" t="s">
        <v>256</v>
      </c>
      <c r="C191" s="13" t="s">
        <v>453</v>
      </c>
      <c r="D191" s="13" t="s">
        <v>454</v>
      </c>
      <c r="E191" s="14" t="str">
        <f>"BMSOTCM_BP6_"&amp;C3</f>
        <v>BMSOTCM_BP6_XDC</v>
      </c>
      <c r="F191" s="26" t="str">
        <f>IF(AND(F194="",AND(F197="",F200="")),"",SUM(F194,F197,F200))</f>
        <v/>
      </c>
      <c r="G191" s="26" t="str">
        <f t="shared" si="273" ref="G191:BR191">IF(AND(G194="",AND(G197="",G200="")),"",SUM(G194,G197,G200))</f>
        <v/>
      </c>
      <c r="H191" s="26" t="str">
        <f t="shared" si="273"/>
        <v/>
      </c>
      <c r="I191" s="26" t="str">
        <f t="shared" si="273"/>
        <v/>
      </c>
      <c r="J191" s="26" t="str">
        <f t="shared" si="273"/>
        <v/>
      </c>
      <c r="K191" s="26" t="str">
        <f t="shared" si="273"/>
        <v/>
      </c>
      <c r="L191" s="26" t="str">
        <f t="shared" si="273"/>
        <v/>
      </c>
      <c r="M191" s="26" t="str">
        <f t="shared" si="273"/>
        <v/>
      </c>
      <c r="N191" s="26" t="str">
        <f t="shared" si="273"/>
        <v/>
      </c>
      <c r="O191" s="26" t="str">
        <f t="shared" si="273"/>
        <v/>
      </c>
      <c r="P191" s="26" t="str">
        <f t="shared" si="273"/>
        <v/>
      </c>
      <c r="Q191" s="26" t="str">
        <f t="shared" si="273"/>
        <v/>
      </c>
      <c r="R191" s="26" t="str">
        <f t="shared" si="273"/>
        <v/>
      </c>
      <c r="S191" s="26" t="str">
        <f t="shared" si="273"/>
        <v/>
      </c>
      <c r="T191" s="26" t="str">
        <f t="shared" si="273"/>
        <v/>
      </c>
      <c r="U191" s="26" t="str">
        <f t="shared" si="273"/>
        <v/>
      </c>
      <c r="V191" s="26" t="str">
        <f t="shared" si="273"/>
        <v/>
      </c>
      <c r="W191" s="26" t="str">
        <f t="shared" si="273"/>
        <v/>
      </c>
      <c r="X191" s="26" t="str">
        <f t="shared" si="273"/>
        <v/>
      </c>
      <c r="Y191" s="26" t="str">
        <f t="shared" si="273"/>
        <v/>
      </c>
      <c r="Z191" s="26" t="str">
        <f t="shared" si="273"/>
        <v/>
      </c>
      <c r="AA191" s="26" t="str">
        <f t="shared" si="273"/>
        <v/>
      </c>
      <c r="AB191" s="26" t="str">
        <f t="shared" si="273"/>
        <v/>
      </c>
      <c r="AC191" s="26" t="str">
        <f t="shared" si="273"/>
        <v/>
      </c>
      <c r="AD191" s="26" t="str">
        <f t="shared" si="273"/>
        <v/>
      </c>
      <c r="AE191" s="26" t="str">
        <f t="shared" si="273"/>
        <v/>
      </c>
      <c r="AF191" s="26" t="str">
        <f t="shared" si="273"/>
        <v/>
      </c>
      <c r="AG191" s="26" t="str">
        <f t="shared" si="273"/>
        <v/>
      </c>
      <c r="AH191" s="26" t="str">
        <f t="shared" si="273"/>
        <v/>
      </c>
      <c r="AI191" s="26" t="str">
        <f t="shared" si="273"/>
        <v/>
      </c>
      <c r="AJ191" s="26" t="str">
        <f t="shared" si="273"/>
        <v/>
      </c>
      <c r="AK191" s="26" t="str">
        <f t="shared" si="273"/>
        <v/>
      </c>
      <c r="AL191" s="26" t="str">
        <f t="shared" si="273"/>
        <v/>
      </c>
      <c r="AM191" s="26" t="str">
        <f t="shared" si="273"/>
        <v/>
      </c>
      <c r="AN191" s="26" t="str">
        <f t="shared" si="273"/>
        <v/>
      </c>
      <c r="AO191" s="26" t="str">
        <f t="shared" si="273"/>
        <v/>
      </c>
      <c r="AP191" s="26" t="str">
        <f t="shared" si="273"/>
        <v/>
      </c>
      <c r="AQ191" s="26" t="str">
        <f t="shared" si="273"/>
        <v/>
      </c>
      <c r="AR191" s="26" t="str">
        <f t="shared" si="273"/>
        <v/>
      </c>
      <c r="AS191" s="26" t="str">
        <f t="shared" si="273"/>
        <v/>
      </c>
      <c r="AT191" s="26" t="str">
        <f t="shared" si="273"/>
        <v/>
      </c>
      <c r="AU191" s="26" t="str">
        <f t="shared" si="273"/>
        <v/>
      </c>
      <c r="AV191" s="26" t="str">
        <f t="shared" si="273"/>
        <v/>
      </c>
      <c r="AW191" s="26" t="str">
        <f t="shared" si="273"/>
        <v/>
      </c>
      <c r="AX191" s="26" t="str">
        <f t="shared" si="273"/>
        <v/>
      </c>
      <c r="AY191" s="26" t="str">
        <f t="shared" si="273"/>
        <v/>
      </c>
      <c r="AZ191" s="26" t="str">
        <f t="shared" si="273"/>
        <v/>
      </c>
      <c r="BA191" s="26" t="str">
        <f t="shared" si="273"/>
        <v/>
      </c>
      <c r="BB191" s="26" t="str">
        <f t="shared" si="273"/>
        <v/>
      </c>
      <c r="BC191" s="26" t="str">
        <f t="shared" si="273"/>
        <v/>
      </c>
      <c r="BD191" s="26" t="str">
        <f t="shared" si="273"/>
        <v/>
      </c>
      <c r="BE191" s="26" t="str">
        <f t="shared" si="273"/>
        <v/>
      </c>
      <c r="BF191" s="26" t="str">
        <f t="shared" si="273"/>
        <v/>
      </c>
      <c r="BG191" s="26" t="str">
        <f t="shared" si="273"/>
        <v/>
      </c>
      <c r="BH191" s="26" t="str">
        <f t="shared" si="273"/>
        <v/>
      </c>
      <c r="BI191" s="26" t="str">
        <f t="shared" si="273"/>
        <v/>
      </c>
      <c r="BJ191" s="26" t="str">
        <f t="shared" si="273"/>
        <v/>
      </c>
      <c r="BK191" s="26" t="str">
        <f t="shared" si="273"/>
        <v/>
      </c>
      <c r="BL191" s="26" t="str">
        <f t="shared" si="273"/>
        <v/>
      </c>
      <c r="BM191" s="26" t="str">
        <f t="shared" si="273"/>
        <v/>
      </c>
      <c r="BN191" s="26" t="str">
        <f t="shared" si="273"/>
        <v/>
      </c>
      <c r="BO191" s="26" t="str">
        <f t="shared" si="273"/>
        <v/>
      </c>
      <c r="BP191" s="26" t="str">
        <f t="shared" si="273"/>
        <v/>
      </c>
      <c r="BQ191" s="26" t="str">
        <f t="shared" si="273"/>
        <v/>
      </c>
      <c r="BR191" s="26" t="str">
        <f t="shared" si="273"/>
        <v/>
      </c>
      <c r="BS191" s="26" t="str">
        <f t="shared" si="274" ref="BS191:ED191">IF(AND(BS194="",AND(BS197="",BS200="")),"",SUM(BS194,BS197,BS200))</f>
        <v/>
      </c>
      <c r="BT191" s="26" t="str">
        <f t="shared" si="274"/>
        <v/>
      </c>
      <c r="BU191" s="26" t="str">
        <f t="shared" si="274"/>
        <v/>
      </c>
      <c r="BV191" s="26" t="str">
        <f t="shared" si="274"/>
        <v/>
      </c>
      <c r="BW191" s="26" t="str">
        <f t="shared" si="274"/>
        <v/>
      </c>
      <c r="BX191" s="26" t="str">
        <f t="shared" si="274"/>
        <v/>
      </c>
      <c r="BY191" s="26" t="str">
        <f t="shared" si="274"/>
        <v/>
      </c>
      <c r="BZ191" s="26" t="str">
        <f t="shared" si="274"/>
        <v/>
      </c>
      <c r="CA191" s="26" t="str">
        <f t="shared" si="274"/>
        <v/>
      </c>
      <c r="CB191" s="26" t="str">
        <f t="shared" si="274"/>
        <v/>
      </c>
      <c r="CC191" s="26" t="str">
        <f t="shared" si="274"/>
        <v/>
      </c>
      <c r="CD191" s="26" t="str">
        <f t="shared" si="274"/>
        <v/>
      </c>
      <c r="CE191" s="26" t="str">
        <f t="shared" si="274"/>
        <v/>
      </c>
      <c r="CF191" s="26" t="str">
        <f t="shared" si="274"/>
        <v/>
      </c>
      <c r="CG191" s="26" t="str">
        <f t="shared" si="274"/>
        <v/>
      </c>
      <c r="CH191" s="26" t="str">
        <f t="shared" si="274"/>
        <v/>
      </c>
      <c r="CI191" s="26" t="str">
        <f t="shared" si="274"/>
        <v/>
      </c>
      <c r="CJ191" s="26" t="str">
        <f t="shared" si="274"/>
        <v/>
      </c>
      <c r="CK191" s="26" t="str">
        <f t="shared" si="274"/>
        <v/>
      </c>
      <c r="CL191" s="26" t="str">
        <f t="shared" si="274"/>
        <v/>
      </c>
      <c r="CM191" s="26" t="str">
        <f t="shared" si="274"/>
        <v/>
      </c>
      <c r="CN191" s="26" t="str">
        <f t="shared" si="274"/>
        <v/>
      </c>
      <c r="CO191" s="26" t="str">
        <f t="shared" si="274"/>
        <v/>
      </c>
      <c r="CP191" s="26" t="str">
        <f t="shared" si="274"/>
        <v/>
      </c>
      <c r="CQ191" s="26" t="str">
        <f t="shared" si="274"/>
        <v/>
      </c>
      <c r="CR191" s="26" t="str">
        <f t="shared" si="274"/>
        <v/>
      </c>
      <c r="CS191" s="26" t="str">
        <f t="shared" si="274"/>
        <v/>
      </c>
      <c r="CT191" s="26" t="str">
        <f t="shared" si="274"/>
        <v/>
      </c>
      <c r="CU191" s="26" t="str">
        <f t="shared" si="274"/>
        <v/>
      </c>
      <c r="CV191" s="26" t="str">
        <f t="shared" si="274"/>
        <v/>
      </c>
      <c r="CW191" s="26" t="str">
        <f t="shared" si="274"/>
        <v/>
      </c>
      <c r="CX191" s="26" t="str">
        <f t="shared" si="274"/>
        <v/>
      </c>
      <c r="CY191" s="26" t="str">
        <f t="shared" si="274"/>
        <v/>
      </c>
      <c r="CZ191" s="26" t="str">
        <f t="shared" si="274"/>
        <v/>
      </c>
      <c r="DA191" s="26" t="str">
        <f t="shared" si="274"/>
        <v/>
      </c>
      <c r="DB191" s="26" t="str">
        <f t="shared" si="274"/>
        <v/>
      </c>
      <c r="DC191" s="26" t="str">
        <f t="shared" si="274"/>
        <v/>
      </c>
      <c r="DD191" s="26" t="str">
        <f t="shared" si="274"/>
        <v/>
      </c>
      <c r="DE191" s="26" t="str">
        <f t="shared" si="274"/>
        <v/>
      </c>
      <c r="DF191" s="26" t="str">
        <f t="shared" si="274"/>
        <v/>
      </c>
      <c r="DG191" s="26" t="str">
        <f t="shared" si="274"/>
        <v/>
      </c>
      <c r="DH191" s="26" t="str">
        <f t="shared" si="274"/>
        <v/>
      </c>
      <c r="DI191" s="26" t="str">
        <f t="shared" si="274"/>
        <v/>
      </c>
      <c r="DJ191" s="26" t="str">
        <f t="shared" si="274"/>
        <v/>
      </c>
      <c r="DK191" s="26" t="str">
        <f t="shared" si="274"/>
        <v/>
      </c>
      <c r="DL191" s="26" t="str">
        <f t="shared" si="274"/>
        <v/>
      </c>
      <c r="DM191" s="26" t="str">
        <f t="shared" si="274"/>
        <v/>
      </c>
      <c r="DN191" s="26" t="str">
        <f t="shared" si="274"/>
        <v/>
      </c>
      <c r="DO191" s="26" t="str">
        <f t="shared" si="274"/>
        <v/>
      </c>
      <c r="DP191" s="26" t="str">
        <f t="shared" si="274"/>
        <v/>
      </c>
      <c r="DQ191" s="26" t="str">
        <f t="shared" si="274"/>
        <v/>
      </c>
      <c r="DR191" s="26" t="str">
        <f t="shared" si="274"/>
        <v/>
      </c>
      <c r="DS191" s="26" t="str">
        <f t="shared" si="274"/>
        <v/>
      </c>
      <c r="DT191" s="26" t="str">
        <f t="shared" si="274"/>
        <v/>
      </c>
      <c r="DU191" s="26" t="str">
        <f t="shared" si="274"/>
        <v/>
      </c>
      <c r="DV191" s="26" t="str">
        <f t="shared" si="274"/>
        <v/>
      </c>
      <c r="DW191" s="26" t="str">
        <f t="shared" si="274"/>
        <v/>
      </c>
      <c r="DX191" s="26" t="str">
        <f t="shared" si="274"/>
        <v/>
      </c>
      <c r="DY191" s="26" t="str">
        <f t="shared" si="274"/>
        <v/>
      </c>
      <c r="DZ191" s="26" t="str">
        <f t="shared" si="274"/>
        <v/>
      </c>
      <c r="EA191" s="26" t="str">
        <f t="shared" si="274"/>
        <v/>
      </c>
      <c r="EB191" s="26" t="str">
        <f t="shared" si="274"/>
        <v/>
      </c>
      <c r="EC191" s="26" t="str">
        <f t="shared" si="274"/>
        <v/>
      </c>
      <c r="ED191" s="26" t="str">
        <f t="shared" si="274"/>
        <v/>
      </c>
      <c r="EE191" s="26" t="str">
        <f t="shared" si="275" ref="EE191:FI191">IF(AND(EE194="",AND(EE197="",EE200="")),"",SUM(EE194,EE197,EE200))</f>
        <v/>
      </c>
      <c r="EF191" s="26" t="str">
        <f t="shared" si="275"/>
        <v/>
      </c>
      <c r="EG191" s="26" t="str">
        <f t="shared" si="275"/>
        <v/>
      </c>
      <c r="EH191" s="26" t="str">
        <f t="shared" si="275"/>
        <v/>
      </c>
      <c r="EI191" s="26" t="str">
        <f t="shared" si="275"/>
        <v/>
      </c>
      <c r="EJ191" s="26" t="str">
        <f t="shared" si="275"/>
        <v/>
      </c>
      <c r="EK191" s="26" t="str">
        <f t="shared" si="275"/>
        <v/>
      </c>
      <c r="EL191" s="26" t="str">
        <f t="shared" si="275"/>
        <v/>
      </c>
      <c r="EM191" s="26" t="str">
        <f t="shared" si="275"/>
        <v/>
      </c>
      <c r="EN191" s="26" t="str">
        <f t="shared" si="275"/>
        <v/>
      </c>
      <c r="EO191" s="26" t="str">
        <f t="shared" si="275"/>
        <v/>
      </c>
      <c r="EP191" s="26" t="str">
        <f t="shared" si="275"/>
        <v/>
      </c>
      <c r="EQ191" s="26" t="str">
        <f t="shared" si="275"/>
        <v/>
      </c>
      <c r="ER191" s="26" t="str">
        <f t="shared" si="275"/>
        <v/>
      </c>
      <c r="ES191" s="26" t="str">
        <f t="shared" si="275"/>
        <v/>
      </c>
      <c r="ET191" s="26" t="str">
        <f t="shared" si="275"/>
        <v/>
      </c>
      <c r="EU191" s="26" t="str">
        <f t="shared" si="275"/>
        <v/>
      </c>
      <c r="EV191" s="26" t="str">
        <f t="shared" si="275"/>
        <v/>
      </c>
      <c r="EW191" s="26" t="str">
        <f t="shared" si="275"/>
        <v/>
      </c>
      <c r="EX191" s="26" t="str">
        <f t="shared" si="275"/>
        <v/>
      </c>
      <c r="EY191" s="26" t="str">
        <f t="shared" si="275"/>
        <v/>
      </c>
      <c r="EZ191" s="26" t="str">
        <f t="shared" si="275"/>
        <v/>
      </c>
      <c r="FA191" s="26" t="str">
        <f t="shared" si="275"/>
        <v/>
      </c>
      <c r="FB191" s="26" t="str">
        <f t="shared" si="275"/>
        <v/>
      </c>
      <c r="FC191" s="26" t="str">
        <f t="shared" si="275"/>
        <v/>
      </c>
      <c r="FD191" s="26" t="str">
        <f t="shared" si="275"/>
        <v/>
      </c>
      <c r="FE191" s="26" t="str">
        <f t="shared" si="275"/>
        <v/>
      </c>
      <c r="FF191" s="26" t="str">
        <f t="shared" si="275"/>
        <v/>
      </c>
      <c r="FG191" s="26" t="str">
        <f t="shared" si="275"/>
        <v/>
      </c>
      <c r="FH191" s="26" t="str">
        <f t="shared" si="275"/>
        <v/>
      </c>
      <c r="FI191" s="26" t="str">
        <f t="shared" si="275"/>
        <v/>
      </c>
    </row>
    <row r="192" spans="1:165" s="8" customFormat="1" ht="15" customHeight="1">
      <c r="A192" s="8" t="str">
        <f t="shared" si="212"/>
        <v>BSOTCMT_BP6_XDC</v>
      </c>
      <c r="B192" s="15" t="s">
        <v>455</v>
      </c>
      <c r="C192" s="13" t="s">
        <v>456</v>
      </c>
      <c r="D192" s="13" t="s">
        <v>457</v>
      </c>
      <c r="E192" s="14" t="str">
        <f>"BSOTCMT_BP6_"&amp;C3</f>
        <v>BSOTCMT_BP6_XDC</v>
      </c>
      <c r="F192" s="26">
        <v>0.20457935999999999</v>
      </c>
      <c r="G192" s="26">
        <v>0.20457935999999999</v>
      </c>
      <c r="H192" s="26">
        <v>0.20457935999999999</v>
      </c>
      <c r="I192" s="26">
        <v>0.20457935999999999</v>
      </c>
      <c r="J192" s="26">
        <v>0.81831743999999995</v>
      </c>
      <c r="K192" s="26">
        <v>0.10228967999999999</v>
      </c>
      <c r="L192" s="26">
        <v>0.10228967999999999</v>
      </c>
      <c r="M192" s="26">
        <v>0.10228967999999999</v>
      </c>
      <c r="N192" s="26">
        <v>0.10228967999999999</v>
      </c>
      <c r="O192" s="26">
        <v>0.40915871999999998</v>
      </c>
      <c r="P192" s="26" t="str">
        <f>IF(AND(P193="",P194=""),"",SUM(P193)-SUM(P194))</f>
        <v/>
      </c>
      <c r="Q192" s="26" t="str">
        <f>IF(AND(Q193="",Q194=""),"",SUM(Q193)-SUM(Q194))</f>
        <v/>
      </c>
      <c r="R192" s="26" t="str">
        <f>IF(AND(R193="",R194=""),"",SUM(R193)-SUM(R194))</f>
        <v/>
      </c>
      <c r="S192" s="26" t="str">
        <f>IF(AND(S193="",S194=""),"",SUM(S193)-SUM(S194))</f>
        <v/>
      </c>
      <c r="T192" s="26" t="str">
        <f>IF(AND(T193="",T194=""),"",SUM(T193)-SUM(T194))</f>
        <v/>
      </c>
      <c r="U192" s="26" t="str">
        <f>IF(AND(U193="",U194=""),"",SUM(U193)-SUM(U194))</f>
        <v/>
      </c>
      <c r="V192" s="26" t="str">
        <f>IF(AND(V193="",V194=""),"",SUM(V193)-SUM(V194))</f>
        <v/>
      </c>
      <c r="W192" s="26" t="str">
        <f>IF(AND(W193="",W194=""),"",SUM(W193)-SUM(W194))</f>
        <v/>
      </c>
      <c r="X192" s="26" t="str">
        <f>IF(AND(X193="",X194=""),"",SUM(X193)-SUM(X194))</f>
        <v/>
      </c>
      <c r="Y192" s="26" t="str">
        <f>IF(AND(Y193="",Y194=""),"",SUM(Y193)-SUM(Y194))</f>
        <v/>
      </c>
      <c r="Z192" s="26" t="str">
        <f>IF(AND(Z193="",Z194=""),"",SUM(Z193)-SUM(Z194))</f>
        <v/>
      </c>
      <c r="AA192" s="26" t="str">
        <f>IF(AND(AA193="",AA194=""),"",SUM(AA193)-SUM(AA194))</f>
        <v/>
      </c>
      <c r="AB192" s="26" t="str">
        <f>IF(AND(AB193="",AB194=""),"",SUM(AB193)-SUM(AB194))</f>
        <v/>
      </c>
      <c r="AC192" s="26" t="str">
        <f>IF(AND(AC193="",AC194=""),"",SUM(AC193)-SUM(AC194))</f>
        <v/>
      </c>
      <c r="AD192" s="26" t="str">
        <f>IF(AND(AD193="",AD194=""),"",SUM(AD193)-SUM(AD194))</f>
        <v/>
      </c>
      <c r="AE192" s="26" t="str">
        <f>IF(AND(AE193="",AE194=""),"",SUM(AE193)-SUM(AE194))</f>
        <v/>
      </c>
      <c r="AF192" s="26" t="str">
        <f>IF(AND(AF193="",AF194=""),"",SUM(AF193)-SUM(AF194))</f>
        <v/>
      </c>
      <c r="AG192" s="26" t="str">
        <f>IF(AND(AG193="",AG194=""),"",SUM(AG193)-SUM(AG194))</f>
        <v/>
      </c>
      <c r="AH192" s="26" t="str">
        <f>IF(AND(AH193="",AH194=""),"",SUM(AH193)-SUM(AH194))</f>
        <v/>
      </c>
      <c r="AI192" s="26" t="str">
        <f>IF(AND(AI193="",AI194=""),"",SUM(AI193)-SUM(AI194))</f>
        <v/>
      </c>
      <c r="AJ192" s="26" t="str">
        <f>IF(AND(AJ193="",AJ194=""),"",SUM(AJ193)-SUM(AJ194))</f>
        <v/>
      </c>
      <c r="AK192" s="26" t="str">
        <f>IF(AND(AK193="",AK194=""),"",SUM(AK193)-SUM(AK194))</f>
        <v/>
      </c>
      <c r="AL192" s="26" t="str">
        <f>IF(AND(AL193="",AL194=""),"",SUM(AL193)-SUM(AL194))</f>
        <v/>
      </c>
      <c r="AM192" s="26" t="str">
        <f>IF(AND(AM193="",AM194=""),"",SUM(AM193)-SUM(AM194))</f>
        <v/>
      </c>
      <c r="AN192" s="26" t="str">
        <f>IF(AND(AN193="",AN194=""),"",SUM(AN193)-SUM(AN194))</f>
        <v/>
      </c>
      <c r="AO192" s="26" t="str">
        <f>IF(AND(AO193="",AO194=""),"",SUM(AO193)-SUM(AO194))</f>
        <v/>
      </c>
      <c r="AP192" s="26" t="str">
        <f>IF(AND(AP193="",AP194=""),"",SUM(AP193)-SUM(AP194))</f>
        <v/>
      </c>
      <c r="AQ192" s="26" t="str">
        <f>IF(AND(AQ193="",AQ194=""),"",SUM(AQ193)-SUM(AQ194))</f>
        <v/>
      </c>
      <c r="AR192" s="26" t="str">
        <f>IF(AND(AR193="",AR194=""),"",SUM(AR193)-SUM(AR194))</f>
        <v/>
      </c>
      <c r="AS192" s="26" t="str">
        <f>IF(AND(AS193="",AS194=""),"",SUM(AS193)-SUM(AS194))</f>
        <v/>
      </c>
      <c r="AT192" s="26" t="str">
        <f>IF(AND(AT193="",AT194=""),"",SUM(AT193)-SUM(AT194))</f>
        <v/>
      </c>
      <c r="AU192" s="26" t="str">
        <f>IF(AND(AU193="",AU194=""),"",SUM(AU193)-SUM(AU194))</f>
        <v/>
      </c>
      <c r="AV192" s="26" t="str">
        <f>IF(AND(AV193="",AV194=""),"",SUM(AV193)-SUM(AV194))</f>
        <v/>
      </c>
      <c r="AW192" s="26" t="str">
        <f>IF(AND(AW193="",AW194=""),"",SUM(AW193)-SUM(AW194))</f>
        <v/>
      </c>
      <c r="AX192" s="26" t="str">
        <f>IF(AND(AX193="",AX194=""),"",SUM(AX193)-SUM(AX194))</f>
        <v/>
      </c>
      <c r="AY192" s="26" t="str">
        <f>IF(AND(AY193="",AY194=""),"",SUM(AY193)-SUM(AY194))</f>
        <v/>
      </c>
      <c r="AZ192" s="26" t="str">
        <f>IF(AND(AZ193="",AZ194=""),"",SUM(AZ193)-SUM(AZ194))</f>
        <v/>
      </c>
      <c r="BA192" s="26" t="str">
        <f>IF(AND(BA193="",BA194=""),"",SUM(BA193)-SUM(BA194))</f>
        <v/>
      </c>
      <c r="BB192" s="26" t="str">
        <f>IF(AND(BB193="",BB194=""),"",SUM(BB193)-SUM(BB194))</f>
        <v/>
      </c>
      <c r="BC192" s="26" t="str">
        <f>IF(AND(BC193="",BC194=""),"",SUM(BC193)-SUM(BC194))</f>
        <v/>
      </c>
      <c r="BD192" s="26" t="str">
        <f>IF(AND(BD193="",BD194=""),"",SUM(BD193)-SUM(BD194))</f>
        <v/>
      </c>
      <c r="BE192" s="26" t="str">
        <f>IF(AND(BE193="",BE194=""),"",SUM(BE193)-SUM(BE194))</f>
        <v/>
      </c>
      <c r="BF192" s="26" t="str">
        <f>IF(AND(BF193="",BF194=""),"",SUM(BF193)-SUM(BF194))</f>
        <v/>
      </c>
      <c r="BG192" s="26" t="str">
        <f>IF(AND(BG193="",BG194=""),"",SUM(BG193)-SUM(BG194))</f>
        <v/>
      </c>
      <c r="BH192" s="26" t="str">
        <f>IF(AND(BH193="",BH194=""),"",SUM(BH193)-SUM(BH194))</f>
        <v/>
      </c>
      <c r="BI192" s="26" t="str">
        <f>IF(AND(BI193="",BI194=""),"",SUM(BI193)-SUM(BI194))</f>
        <v/>
      </c>
      <c r="BJ192" s="26" t="str">
        <f>IF(AND(BJ193="",BJ194=""),"",SUM(BJ193)-SUM(BJ194))</f>
        <v/>
      </c>
      <c r="BK192" s="26" t="str">
        <f>IF(AND(BK193="",BK194=""),"",SUM(BK193)-SUM(BK194))</f>
        <v/>
      </c>
      <c r="BL192" s="26" t="str">
        <f>IF(AND(BL193="",BL194=""),"",SUM(BL193)-SUM(BL194))</f>
        <v/>
      </c>
      <c r="BM192" s="26" t="str">
        <f>IF(AND(BM193="",BM194=""),"",SUM(BM193)-SUM(BM194))</f>
        <v/>
      </c>
      <c r="BN192" s="26" t="str">
        <f>IF(AND(BN193="",BN194=""),"",SUM(BN193)-SUM(BN194))</f>
        <v/>
      </c>
      <c r="BO192" s="26" t="str">
        <f>IF(AND(BO193="",BO194=""),"",SUM(BO193)-SUM(BO194))</f>
        <v/>
      </c>
      <c r="BP192" s="26" t="str">
        <f>IF(AND(BP193="",BP194=""),"",SUM(BP193)-SUM(BP194))</f>
        <v/>
      </c>
      <c r="BQ192" s="26" t="str">
        <f>IF(AND(BQ193="",BQ194=""),"",SUM(BQ193)-SUM(BQ194))</f>
        <v/>
      </c>
      <c r="BR192" s="26" t="str">
        <f>IF(AND(BR193="",BR194=""),"",SUM(BR193)-SUM(BR194))</f>
        <v/>
      </c>
      <c r="BS192" s="26" t="str">
        <f t="shared" si="276" ref="BS192:ED192">IF(AND(BS193="",BS194=""),"",SUM(BS193)-SUM(BS194))</f>
        <v/>
      </c>
      <c r="BT192" s="26" t="str">
        <f t="shared" si="276"/>
        <v/>
      </c>
      <c r="BU192" s="26" t="str">
        <f t="shared" si="276"/>
        <v/>
      </c>
      <c r="BV192" s="26" t="str">
        <f t="shared" si="276"/>
        <v/>
      </c>
      <c r="BW192" s="26" t="str">
        <f t="shared" si="276"/>
        <v/>
      </c>
      <c r="BX192" s="26" t="str">
        <f t="shared" si="276"/>
        <v/>
      </c>
      <c r="BY192" s="26" t="str">
        <f t="shared" si="276"/>
        <v/>
      </c>
      <c r="BZ192" s="26" t="str">
        <f t="shared" si="276"/>
        <v/>
      </c>
      <c r="CA192" s="26" t="str">
        <f t="shared" si="276"/>
        <v/>
      </c>
      <c r="CB192" s="26" t="str">
        <f t="shared" si="276"/>
        <v/>
      </c>
      <c r="CC192" s="26" t="str">
        <f t="shared" si="276"/>
        <v/>
      </c>
      <c r="CD192" s="26" t="str">
        <f t="shared" si="276"/>
        <v/>
      </c>
      <c r="CE192" s="26" t="str">
        <f t="shared" si="276"/>
        <v/>
      </c>
      <c r="CF192" s="26" t="str">
        <f t="shared" si="276"/>
        <v/>
      </c>
      <c r="CG192" s="26" t="str">
        <f t="shared" si="276"/>
        <v/>
      </c>
      <c r="CH192" s="26" t="str">
        <f t="shared" si="276"/>
        <v/>
      </c>
      <c r="CI192" s="26" t="str">
        <f t="shared" si="276"/>
        <v/>
      </c>
      <c r="CJ192" s="26" t="str">
        <f t="shared" si="276"/>
        <v/>
      </c>
      <c r="CK192" s="26" t="str">
        <f t="shared" si="276"/>
        <v/>
      </c>
      <c r="CL192" s="26" t="str">
        <f t="shared" si="276"/>
        <v/>
      </c>
      <c r="CM192" s="26" t="str">
        <f t="shared" si="276"/>
        <v/>
      </c>
      <c r="CN192" s="26" t="str">
        <f t="shared" si="276"/>
        <v/>
      </c>
      <c r="CO192" s="26" t="str">
        <f t="shared" si="276"/>
        <v/>
      </c>
      <c r="CP192" s="26" t="str">
        <f t="shared" si="276"/>
        <v/>
      </c>
      <c r="CQ192" s="26" t="str">
        <f t="shared" si="276"/>
        <v/>
      </c>
      <c r="CR192" s="26" t="str">
        <f t="shared" si="276"/>
        <v/>
      </c>
      <c r="CS192" s="26" t="str">
        <f t="shared" si="276"/>
        <v/>
      </c>
      <c r="CT192" s="26" t="str">
        <f t="shared" si="276"/>
        <v/>
      </c>
      <c r="CU192" s="26" t="str">
        <f t="shared" si="276"/>
        <v/>
      </c>
      <c r="CV192" s="26" t="str">
        <f t="shared" si="276"/>
        <v/>
      </c>
      <c r="CW192" s="26" t="str">
        <f t="shared" si="276"/>
        <v/>
      </c>
      <c r="CX192" s="26" t="str">
        <f t="shared" si="276"/>
        <v/>
      </c>
      <c r="CY192" s="26" t="str">
        <f t="shared" si="276"/>
        <v/>
      </c>
      <c r="CZ192" s="26" t="str">
        <f t="shared" si="276"/>
        <v/>
      </c>
      <c r="DA192" s="26" t="str">
        <f t="shared" si="276"/>
        <v/>
      </c>
      <c r="DB192" s="26" t="str">
        <f t="shared" si="276"/>
        <v/>
      </c>
      <c r="DC192" s="26" t="str">
        <f t="shared" si="276"/>
        <v/>
      </c>
      <c r="DD192" s="26" t="str">
        <f t="shared" si="276"/>
        <v/>
      </c>
      <c r="DE192" s="26" t="str">
        <f t="shared" si="276"/>
        <v/>
      </c>
      <c r="DF192" s="26" t="str">
        <f t="shared" si="276"/>
        <v/>
      </c>
      <c r="DG192" s="26" t="str">
        <f t="shared" si="276"/>
        <v/>
      </c>
      <c r="DH192" s="26" t="str">
        <f t="shared" si="276"/>
        <v/>
      </c>
      <c r="DI192" s="26" t="str">
        <f t="shared" si="276"/>
        <v/>
      </c>
      <c r="DJ192" s="26" t="str">
        <f t="shared" si="276"/>
        <v/>
      </c>
      <c r="DK192" s="26" t="str">
        <f t="shared" si="276"/>
        <v/>
      </c>
      <c r="DL192" s="26" t="str">
        <f t="shared" si="276"/>
        <v/>
      </c>
      <c r="DM192" s="26" t="str">
        <f t="shared" si="276"/>
        <v/>
      </c>
      <c r="DN192" s="26" t="str">
        <f t="shared" si="276"/>
        <v/>
      </c>
      <c r="DO192" s="26" t="str">
        <f t="shared" si="276"/>
        <v/>
      </c>
      <c r="DP192" s="26" t="str">
        <f t="shared" si="276"/>
        <v/>
      </c>
      <c r="DQ192" s="26" t="str">
        <f t="shared" si="276"/>
        <v/>
      </c>
      <c r="DR192" s="26" t="str">
        <f t="shared" si="276"/>
        <v/>
      </c>
      <c r="DS192" s="26" t="str">
        <f t="shared" si="276"/>
        <v/>
      </c>
      <c r="DT192" s="26" t="str">
        <f t="shared" si="276"/>
        <v/>
      </c>
      <c r="DU192" s="26" t="str">
        <f t="shared" si="276"/>
        <v/>
      </c>
      <c r="DV192" s="26" t="str">
        <f t="shared" si="276"/>
        <v/>
      </c>
      <c r="DW192" s="26" t="str">
        <f t="shared" si="276"/>
        <v/>
      </c>
      <c r="DX192" s="26" t="str">
        <f t="shared" si="276"/>
        <v/>
      </c>
      <c r="DY192" s="26" t="str">
        <f t="shared" si="276"/>
        <v/>
      </c>
      <c r="DZ192" s="26" t="str">
        <f t="shared" si="276"/>
        <v/>
      </c>
      <c r="EA192" s="26" t="str">
        <f t="shared" si="276"/>
        <v/>
      </c>
      <c r="EB192" s="26" t="str">
        <f t="shared" si="276"/>
        <v/>
      </c>
      <c r="EC192" s="26" t="str">
        <f t="shared" si="276"/>
        <v/>
      </c>
      <c r="ED192" s="26" t="str">
        <f t="shared" si="276"/>
        <v/>
      </c>
      <c r="EE192" s="26" t="str">
        <f t="shared" si="277" ref="EE192:FI192">IF(AND(EE193="",EE194=""),"",SUM(EE193)-SUM(EE194))</f>
        <v/>
      </c>
      <c r="EF192" s="26" t="str">
        <f t="shared" si="277"/>
        <v/>
      </c>
      <c r="EG192" s="26" t="str">
        <f t="shared" si="277"/>
        <v/>
      </c>
      <c r="EH192" s="26" t="str">
        <f t="shared" si="277"/>
        <v/>
      </c>
      <c r="EI192" s="26" t="str">
        <f t="shared" si="277"/>
        <v/>
      </c>
      <c r="EJ192" s="26" t="str">
        <f t="shared" si="277"/>
        <v/>
      </c>
      <c r="EK192" s="26" t="str">
        <f t="shared" si="277"/>
        <v/>
      </c>
      <c r="EL192" s="26" t="str">
        <f t="shared" si="277"/>
        <v/>
      </c>
      <c r="EM192" s="26" t="str">
        <f t="shared" si="277"/>
        <v/>
      </c>
      <c r="EN192" s="26" t="str">
        <f t="shared" si="277"/>
        <v/>
      </c>
      <c r="EO192" s="26" t="str">
        <f t="shared" si="277"/>
        <v/>
      </c>
      <c r="EP192" s="26" t="str">
        <f t="shared" si="277"/>
        <v/>
      </c>
      <c r="EQ192" s="26" t="str">
        <f t="shared" si="277"/>
        <v/>
      </c>
      <c r="ER192" s="26" t="str">
        <f t="shared" si="277"/>
        <v/>
      </c>
      <c r="ES192" s="26" t="str">
        <f t="shared" si="277"/>
        <v/>
      </c>
      <c r="ET192" s="26" t="str">
        <f t="shared" si="277"/>
        <v/>
      </c>
      <c r="EU192" s="26" t="str">
        <f t="shared" si="277"/>
        <v/>
      </c>
      <c r="EV192" s="26" t="str">
        <f t="shared" si="277"/>
        <v/>
      </c>
      <c r="EW192" s="26" t="str">
        <f t="shared" si="277"/>
        <v/>
      </c>
      <c r="EX192" s="26" t="str">
        <f t="shared" si="277"/>
        <v/>
      </c>
      <c r="EY192" s="26" t="str">
        <f t="shared" si="277"/>
        <v/>
      </c>
      <c r="EZ192" s="26" t="str">
        <f t="shared" si="277"/>
        <v/>
      </c>
      <c r="FA192" s="26" t="str">
        <f t="shared" si="277"/>
        <v/>
      </c>
      <c r="FB192" s="26" t="str">
        <f t="shared" si="277"/>
        <v/>
      </c>
      <c r="FC192" s="26" t="str">
        <f t="shared" si="277"/>
        <v/>
      </c>
      <c r="FD192" s="26" t="str">
        <f t="shared" si="277"/>
        <v/>
      </c>
      <c r="FE192" s="26" t="str">
        <f t="shared" si="277"/>
        <v/>
      </c>
      <c r="FF192" s="26" t="str">
        <f t="shared" si="277"/>
        <v/>
      </c>
      <c r="FG192" s="26" t="str">
        <f t="shared" si="277"/>
        <v/>
      </c>
      <c r="FH192" s="26" t="str">
        <f t="shared" si="277"/>
        <v/>
      </c>
      <c r="FI192" s="26" t="str">
        <f t="shared" si="277"/>
        <v/>
      </c>
    </row>
    <row r="193" spans="1:165" s="8" customFormat="1" ht="15" customHeight="1">
      <c r="A193" s="8" t="str">
        <f t="shared" si="212"/>
        <v>BXSOTCMT_BP6_XDC</v>
      </c>
      <c r="B193" s="15" t="s">
        <v>145</v>
      </c>
      <c r="C193" s="13" t="s">
        <v>458</v>
      </c>
      <c r="D193" s="13" t="s">
        <v>459</v>
      </c>
      <c r="E193" s="14" t="str">
        <f>"BXSOTCMT_BP6_"&amp;C3</f>
        <v>BXSOTCMT_BP6_XDC</v>
      </c>
      <c r="F193" s="1">
        <v>0.20457935999999999</v>
      </c>
      <c r="G193" s="1">
        <v>0.20457935999999999</v>
      </c>
      <c r="H193" s="1">
        <v>0.20457935999999999</v>
      </c>
      <c r="I193" s="1">
        <v>0.20457935999999999</v>
      </c>
      <c r="J193" s="1">
        <v>0.81831743999999995</v>
      </c>
      <c r="K193" s="1">
        <v>0.10228967999999999</v>
      </c>
      <c r="L193" s="1">
        <v>0.10228967999999999</v>
      </c>
      <c r="M193" s="1">
        <v>0.10228967999999999</v>
      </c>
      <c r="N193" s="1">
        <v>0.10228967999999999</v>
      </c>
      <c r="O193" s="1">
        <v>0.40915871999999998</v>
      </c>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165" s="8" customFormat="1" ht="15" customHeight="1">
      <c r="A194" s="8" t="str">
        <f t="shared" si="212"/>
        <v>BMSOTCMT_BP6_XDC</v>
      </c>
      <c r="B194" s="15" t="s">
        <v>148</v>
      </c>
      <c r="C194" s="13" t="s">
        <v>460</v>
      </c>
      <c r="D194" s="13" t="s">
        <v>461</v>
      </c>
      <c r="E194" s="14" t="str">
        <f>"BMSOTCMT_BP6_"&amp;C3</f>
        <v>BMSOTCMT_BP6_XDC</v>
      </c>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165" s="8" customFormat="1" ht="15" customHeight="1">
      <c r="A195" s="8" t="str">
        <f t="shared" si="212"/>
        <v>BSOTCMC_BP6_XDC</v>
      </c>
      <c r="B195" s="15" t="s">
        <v>462</v>
      </c>
      <c r="C195" s="13" t="s">
        <v>463</v>
      </c>
      <c r="D195" s="13" t="s">
        <v>464</v>
      </c>
      <c r="E195" s="14" t="str">
        <f>"BSOTCMC_BP6_"&amp;C3</f>
        <v>BSOTCMC_BP6_XDC</v>
      </c>
      <c r="F195" s="26" t="str">
        <f>IF(AND(F196="",F197=""),"",SUM(F196)-SUM(F197))</f>
        <v/>
      </c>
      <c r="G195" s="26" t="str">
        <f t="shared" si="278" ref="G195:BR195">IF(AND(G196="",G197=""),"",SUM(G196)-SUM(G197))</f>
        <v/>
      </c>
      <c r="H195" s="26" t="str">
        <f t="shared" si="278"/>
        <v/>
      </c>
      <c r="I195" s="26" t="str">
        <f t="shared" si="278"/>
        <v/>
      </c>
      <c r="J195" s="26" t="str">
        <f t="shared" si="278"/>
        <v/>
      </c>
      <c r="K195" s="26" t="str">
        <f t="shared" si="278"/>
        <v/>
      </c>
      <c r="L195" s="26" t="str">
        <f t="shared" si="278"/>
        <v/>
      </c>
      <c r="M195" s="26" t="str">
        <f t="shared" si="278"/>
        <v/>
      </c>
      <c r="N195" s="26" t="str">
        <f t="shared" si="278"/>
        <v/>
      </c>
      <c r="O195" s="26" t="str">
        <f t="shared" si="278"/>
        <v/>
      </c>
      <c r="P195" s="26" t="str">
        <f t="shared" si="278"/>
        <v/>
      </c>
      <c r="Q195" s="26" t="str">
        <f t="shared" si="278"/>
        <v/>
      </c>
      <c r="R195" s="26" t="str">
        <f t="shared" si="278"/>
        <v/>
      </c>
      <c r="S195" s="26" t="str">
        <f t="shared" si="278"/>
        <v/>
      </c>
      <c r="T195" s="26" t="str">
        <f t="shared" si="278"/>
        <v/>
      </c>
      <c r="U195" s="26" t="str">
        <f t="shared" si="278"/>
        <v/>
      </c>
      <c r="V195" s="26" t="str">
        <f t="shared" si="278"/>
        <v/>
      </c>
      <c r="W195" s="26" t="str">
        <f t="shared" si="278"/>
        <v/>
      </c>
      <c r="X195" s="26" t="str">
        <f t="shared" si="278"/>
        <v/>
      </c>
      <c r="Y195" s="26" t="str">
        <f t="shared" si="278"/>
        <v/>
      </c>
      <c r="Z195" s="26" t="str">
        <f t="shared" si="278"/>
        <v/>
      </c>
      <c r="AA195" s="26" t="str">
        <f t="shared" si="278"/>
        <v/>
      </c>
      <c r="AB195" s="26" t="str">
        <f t="shared" si="278"/>
        <v/>
      </c>
      <c r="AC195" s="26" t="str">
        <f t="shared" si="278"/>
        <v/>
      </c>
      <c r="AD195" s="26" t="str">
        <f t="shared" si="278"/>
        <v/>
      </c>
      <c r="AE195" s="26" t="str">
        <f t="shared" si="278"/>
        <v/>
      </c>
      <c r="AF195" s="26" t="str">
        <f t="shared" si="278"/>
        <v/>
      </c>
      <c r="AG195" s="26" t="str">
        <f t="shared" si="278"/>
        <v/>
      </c>
      <c r="AH195" s="26" t="str">
        <f t="shared" si="278"/>
        <v/>
      </c>
      <c r="AI195" s="26" t="str">
        <f t="shared" si="278"/>
        <v/>
      </c>
      <c r="AJ195" s="26" t="str">
        <f t="shared" si="278"/>
        <v/>
      </c>
      <c r="AK195" s="26" t="str">
        <f t="shared" si="278"/>
        <v/>
      </c>
      <c r="AL195" s="26" t="str">
        <f t="shared" si="278"/>
        <v/>
      </c>
      <c r="AM195" s="26" t="str">
        <f t="shared" si="278"/>
        <v/>
      </c>
      <c r="AN195" s="26" t="str">
        <f t="shared" si="278"/>
        <v/>
      </c>
      <c r="AO195" s="26" t="str">
        <f t="shared" si="278"/>
        <v/>
      </c>
      <c r="AP195" s="26" t="str">
        <f t="shared" si="278"/>
        <v/>
      </c>
      <c r="AQ195" s="26" t="str">
        <f t="shared" si="278"/>
        <v/>
      </c>
      <c r="AR195" s="26" t="str">
        <f t="shared" si="278"/>
        <v/>
      </c>
      <c r="AS195" s="26" t="str">
        <f t="shared" si="278"/>
        <v/>
      </c>
      <c r="AT195" s="26" t="str">
        <f t="shared" si="278"/>
        <v/>
      </c>
      <c r="AU195" s="26" t="str">
        <f t="shared" si="278"/>
        <v/>
      </c>
      <c r="AV195" s="26" t="str">
        <f t="shared" si="278"/>
        <v/>
      </c>
      <c r="AW195" s="26" t="str">
        <f t="shared" si="278"/>
        <v/>
      </c>
      <c r="AX195" s="26" t="str">
        <f t="shared" si="278"/>
        <v/>
      </c>
      <c r="AY195" s="26" t="str">
        <f t="shared" si="278"/>
        <v/>
      </c>
      <c r="AZ195" s="26" t="str">
        <f t="shared" si="278"/>
        <v/>
      </c>
      <c r="BA195" s="26" t="str">
        <f t="shared" si="278"/>
        <v/>
      </c>
      <c r="BB195" s="26" t="str">
        <f t="shared" si="278"/>
        <v/>
      </c>
      <c r="BC195" s="26" t="str">
        <f t="shared" si="278"/>
        <v/>
      </c>
      <c r="BD195" s="26" t="str">
        <f t="shared" si="278"/>
        <v/>
      </c>
      <c r="BE195" s="26" t="str">
        <f t="shared" si="278"/>
        <v/>
      </c>
      <c r="BF195" s="26" t="str">
        <f t="shared" si="278"/>
        <v/>
      </c>
      <c r="BG195" s="26" t="str">
        <f t="shared" si="278"/>
        <v/>
      </c>
      <c r="BH195" s="26" t="str">
        <f t="shared" si="278"/>
        <v/>
      </c>
      <c r="BI195" s="26" t="str">
        <f t="shared" si="278"/>
        <v/>
      </c>
      <c r="BJ195" s="26" t="str">
        <f t="shared" si="278"/>
        <v/>
      </c>
      <c r="BK195" s="26" t="str">
        <f t="shared" si="278"/>
        <v/>
      </c>
      <c r="BL195" s="26" t="str">
        <f t="shared" si="278"/>
        <v/>
      </c>
      <c r="BM195" s="26" t="str">
        <f t="shared" si="278"/>
        <v/>
      </c>
      <c r="BN195" s="26" t="str">
        <f t="shared" si="278"/>
        <v/>
      </c>
      <c r="BO195" s="26" t="str">
        <f t="shared" si="278"/>
        <v/>
      </c>
      <c r="BP195" s="26" t="str">
        <f t="shared" si="278"/>
        <v/>
      </c>
      <c r="BQ195" s="26" t="str">
        <f t="shared" si="278"/>
        <v/>
      </c>
      <c r="BR195" s="26" t="str">
        <f t="shared" si="278"/>
        <v/>
      </c>
      <c r="BS195" s="26" t="str">
        <f t="shared" si="279" ref="BS195:ED195">IF(AND(BS196="",BS197=""),"",SUM(BS196)-SUM(BS197))</f>
        <v/>
      </c>
      <c r="BT195" s="26" t="str">
        <f t="shared" si="279"/>
        <v/>
      </c>
      <c r="BU195" s="26" t="str">
        <f t="shared" si="279"/>
        <v/>
      </c>
      <c r="BV195" s="26" t="str">
        <f t="shared" si="279"/>
        <v/>
      </c>
      <c r="BW195" s="26" t="str">
        <f t="shared" si="279"/>
        <v/>
      </c>
      <c r="BX195" s="26" t="str">
        <f t="shared" si="279"/>
        <v/>
      </c>
      <c r="BY195" s="26" t="str">
        <f t="shared" si="279"/>
        <v/>
      </c>
      <c r="BZ195" s="26" t="str">
        <f t="shared" si="279"/>
        <v/>
      </c>
      <c r="CA195" s="26" t="str">
        <f t="shared" si="279"/>
        <v/>
      </c>
      <c r="CB195" s="26" t="str">
        <f t="shared" si="279"/>
        <v/>
      </c>
      <c r="CC195" s="26" t="str">
        <f t="shared" si="279"/>
        <v/>
      </c>
      <c r="CD195" s="26" t="str">
        <f t="shared" si="279"/>
        <v/>
      </c>
      <c r="CE195" s="26" t="str">
        <f t="shared" si="279"/>
        <v/>
      </c>
      <c r="CF195" s="26" t="str">
        <f t="shared" si="279"/>
        <v/>
      </c>
      <c r="CG195" s="26" t="str">
        <f t="shared" si="279"/>
        <v/>
      </c>
      <c r="CH195" s="26" t="str">
        <f t="shared" si="279"/>
        <v/>
      </c>
      <c r="CI195" s="26" t="str">
        <f t="shared" si="279"/>
        <v/>
      </c>
      <c r="CJ195" s="26" t="str">
        <f t="shared" si="279"/>
        <v/>
      </c>
      <c r="CK195" s="26" t="str">
        <f t="shared" si="279"/>
        <v/>
      </c>
      <c r="CL195" s="26" t="str">
        <f t="shared" si="279"/>
        <v/>
      </c>
      <c r="CM195" s="26" t="str">
        <f t="shared" si="279"/>
        <v/>
      </c>
      <c r="CN195" s="26" t="str">
        <f t="shared" si="279"/>
        <v/>
      </c>
      <c r="CO195" s="26" t="str">
        <f t="shared" si="279"/>
        <v/>
      </c>
      <c r="CP195" s="26" t="str">
        <f t="shared" si="279"/>
        <v/>
      </c>
      <c r="CQ195" s="26" t="str">
        <f t="shared" si="279"/>
        <v/>
      </c>
      <c r="CR195" s="26" t="str">
        <f t="shared" si="279"/>
        <v/>
      </c>
      <c r="CS195" s="26" t="str">
        <f t="shared" si="279"/>
        <v/>
      </c>
      <c r="CT195" s="26" t="str">
        <f t="shared" si="279"/>
        <v/>
      </c>
      <c r="CU195" s="26" t="str">
        <f t="shared" si="279"/>
        <v/>
      </c>
      <c r="CV195" s="26" t="str">
        <f t="shared" si="279"/>
        <v/>
      </c>
      <c r="CW195" s="26" t="str">
        <f t="shared" si="279"/>
        <v/>
      </c>
      <c r="CX195" s="26" t="str">
        <f t="shared" si="279"/>
        <v/>
      </c>
      <c r="CY195" s="26" t="str">
        <f t="shared" si="279"/>
        <v/>
      </c>
      <c r="CZ195" s="26" t="str">
        <f t="shared" si="279"/>
        <v/>
      </c>
      <c r="DA195" s="26" t="str">
        <f t="shared" si="279"/>
        <v/>
      </c>
      <c r="DB195" s="26" t="str">
        <f t="shared" si="279"/>
        <v/>
      </c>
      <c r="DC195" s="26" t="str">
        <f t="shared" si="279"/>
        <v/>
      </c>
      <c r="DD195" s="26" t="str">
        <f t="shared" si="279"/>
        <v/>
      </c>
      <c r="DE195" s="26" t="str">
        <f t="shared" si="279"/>
        <v/>
      </c>
      <c r="DF195" s="26" t="str">
        <f t="shared" si="279"/>
        <v/>
      </c>
      <c r="DG195" s="26" t="str">
        <f t="shared" si="279"/>
        <v/>
      </c>
      <c r="DH195" s="26" t="str">
        <f t="shared" si="279"/>
        <v/>
      </c>
      <c r="DI195" s="26" t="str">
        <f t="shared" si="279"/>
        <v/>
      </c>
      <c r="DJ195" s="26" t="str">
        <f t="shared" si="279"/>
        <v/>
      </c>
      <c r="DK195" s="26" t="str">
        <f t="shared" si="279"/>
        <v/>
      </c>
      <c r="DL195" s="26" t="str">
        <f t="shared" si="279"/>
        <v/>
      </c>
      <c r="DM195" s="26" t="str">
        <f t="shared" si="279"/>
        <v/>
      </c>
      <c r="DN195" s="26" t="str">
        <f t="shared" si="279"/>
        <v/>
      </c>
      <c r="DO195" s="26" t="str">
        <f t="shared" si="279"/>
        <v/>
      </c>
      <c r="DP195" s="26" t="str">
        <f t="shared" si="279"/>
        <v/>
      </c>
      <c r="DQ195" s="26" t="str">
        <f t="shared" si="279"/>
        <v/>
      </c>
      <c r="DR195" s="26" t="str">
        <f t="shared" si="279"/>
        <v/>
      </c>
      <c r="DS195" s="26" t="str">
        <f t="shared" si="279"/>
        <v/>
      </c>
      <c r="DT195" s="26" t="str">
        <f t="shared" si="279"/>
        <v/>
      </c>
      <c r="DU195" s="26" t="str">
        <f t="shared" si="279"/>
        <v/>
      </c>
      <c r="DV195" s="26" t="str">
        <f t="shared" si="279"/>
        <v/>
      </c>
      <c r="DW195" s="26" t="str">
        <f t="shared" si="279"/>
        <v/>
      </c>
      <c r="DX195" s="26" t="str">
        <f t="shared" si="279"/>
        <v/>
      </c>
      <c r="DY195" s="26" t="str">
        <f t="shared" si="279"/>
        <v/>
      </c>
      <c r="DZ195" s="26" t="str">
        <f t="shared" si="279"/>
        <v/>
      </c>
      <c r="EA195" s="26" t="str">
        <f t="shared" si="279"/>
        <v/>
      </c>
      <c r="EB195" s="26" t="str">
        <f t="shared" si="279"/>
        <v/>
      </c>
      <c r="EC195" s="26" t="str">
        <f t="shared" si="279"/>
        <v/>
      </c>
      <c r="ED195" s="26" t="str">
        <f t="shared" si="279"/>
        <v/>
      </c>
      <c r="EE195" s="26" t="str">
        <f t="shared" si="280" ref="EE195:FI195">IF(AND(EE196="",EE197=""),"",SUM(EE196)-SUM(EE197))</f>
        <v/>
      </c>
      <c r="EF195" s="26" t="str">
        <f t="shared" si="280"/>
        <v/>
      </c>
      <c r="EG195" s="26" t="str">
        <f t="shared" si="280"/>
        <v/>
      </c>
      <c r="EH195" s="26" t="str">
        <f t="shared" si="280"/>
        <v/>
      </c>
      <c r="EI195" s="26" t="str">
        <f t="shared" si="280"/>
        <v/>
      </c>
      <c r="EJ195" s="26" t="str">
        <f t="shared" si="280"/>
        <v/>
      </c>
      <c r="EK195" s="26" t="str">
        <f t="shared" si="280"/>
        <v/>
      </c>
      <c r="EL195" s="26" t="str">
        <f t="shared" si="280"/>
        <v/>
      </c>
      <c r="EM195" s="26" t="str">
        <f t="shared" si="280"/>
        <v/>
      </c>
      <c r="EN195" s="26" t="str">
        <f t="shared" si="280"/>
        <v/>
      </c>
      <c r="EO195" s="26" t="str">
        <f t="shared" si="280"/>
        <v/>
      </c>
      <c r="EP195" s="26" t="str">
        <f t="shared" si="280"/>
        <v/>
      </c>
      <c r="EQ195" s="26" t="str">
        <f t="shared" si="280"/>
        <v/>
      </c>
      <c r="ER195" s="26" t="str">
        <f t="shared" si="280"/>
        <v/>
      </c>
      <c r="ES195" s="26" t="str">
        <f t="shared" si="280"/>
        <v/>
      </c>
      <c r="ET195" s="26" t="str">
        <f t="shared" si="280"/>
        <v/>
      </c>
      <c r="EU195" s="26" t="str">
        <f t="shared" si="280"/>
        <v/>
      </c>
      <c r="EV195" s="26" t="str">
        <f t="shared" si="280"/>
        <v/>
      </c>
      <c r="EW195" s="26" t="str">
        <f t="shared" si="280"/>
        <v/>
      </c>
      <c r="EX195" s="26" t="str">
        <f t="shared" si="280"/>
        <v/>
      </c>
      <c r="EY195" s="26" t="str">
        <f t="shared" si="280"/>
        <v/>
      </c>
      <c r="EZ195" s="26" t="str">
        <f t="shared" si="280"/>
        <v/>
      </c>
      <c r="FA195" s="26" t="str">
        <f t="shared" si="280"/>
        <v/>
      </c>
      <c r="FB195" s="26" t="str">
        <f t="shared" si="280"/>
        <v/>
      </c>
      <c r="FC195" s="26" t="str">
        <f t="shared" si="280"/>
        <v/>
      </c>
      <c r="FD195" s="26" t="str">
        <f t="shared" si="280"/>
        <v/>
      </c>
      <c r="FE195" s="26" t="str">
        <f t="shared" si="280"/>
        <v/>
      </c>
      <c r="FF195" s="26" t="str">
        <f t="shared" si="280"/>
        <v/>
      </c>
      <c r="FG195" s="26" t="str">
        <f t="shared" si="280"/>
        <v/>
      </c>
      <c r="FH195" s="26" t="str">
        <f t="shared" si="280"/>
        <v/>
      </c>
      <c r="FI195" s="26" t="str">
        <f t="shared" si="280"/>
        <v/>
      </c>
    </row>
    <row r="196" spans="1:165" s="8" customFormat="1" ht="15" customHeight="1">
      <c r="A196" s="8" t="str">
        <f t="shared" si="212"/>
        <v>BXSOTCMC_BP6_XDC</v>
      </c>
      <c r="B196" s="15" t="s">
        <v>145</v>
      </c>
      <c r="C196" s="13" t="s">
        <v>465</v>
      </c>
      <c r="D196" s="13" t="s">
        <v>466</v>
      </c>
      <c r="E196" s="14" t="str">
        <f>"BXSOTCMC_BP6_"&amp;C3</f>
        <v>BXSOTCMC_BP6_XDC</v>
      </c>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165" s="8" customFormat="1" ht="15" customHeight="1">
      <c r="A197" s="8" t="str">
        <f t="shared" si="212"/>
        <v>BMSOTCMC_BP6_XDC</v>
      </c>
      <c r="B197" s="15" t="s">
        <v>148</v>
      </c>
      <c r="C197" s="13" t="s">
        <v>467</v>
      </c>
      <c r="D197" s="13" t="s">
        <v>468</v>
      </c>
      <c r="E197" s="14" t="str">
        <f>"BMSOTCMC_BP6_"&amp;C3</f>
        <v>BMSOTCMC_BP6_XDC</v>
      </c>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165" s="8" customFormat="1" ht="15" customHeight="1">
      <c r="A198" s="8" t="str">
        <f t="shared" si="212"/>
        <v>BSOTCMM_BP6_XDC</v>
      </c>
      <c r="B198" s="15" t="s">
        <v>469</v>
      </c>
      <c r="C198" s="13" t="s">
        <v>470</v>
      </c>
      <c r="D198" s="13" t="s">
        <v>471</v>
      </c>
      <c r="E198" s="14" t="str">
        <f>"BSOTCMM_BP6_"&amp;C3</f>
        <v>BSOTCMM_BP6_XDC</v>
      </c>
      <c r="F198" s="26" t="str">
        <f>IF(AND(F199="",F200=""),"",SUM(F199)-SUM(F200))</f>
        <v/>
      </c>
      <c r="G198" s="26" t="str">
        <f t="shared" si="281" ref="G198:BR198">IF(AND(G199="",G200=""),"",SUM(G199)-SUM(G200))</f>
        <v/>
      </c>
      <c r="H198" s="26" t="str">
        <f t="shared" si="281"/>
        <v/>
      </c>
      <c r="I198" s="26" t="str">
        <f t="shared" si="281"/>
        <v/>
      </c>
      <c r="J198" s="26" t="str">
        <f t="shared" si="281"/>
        <v/>
      </c>
      <c r="K198" s="26" t="str">
        <f t="shared" si="281"/>
        <v/>
      </c>
      <c r="L198" s="26" t="str">
        <f t="shared" si="281"/>
        <v/>
      </c>
      <c r="M198" s="26" t="str">
        <f t="shared" si="281"/>
        <v/>
      </c>
      <c r="N198" s="26" t="str">
        <f t="shared" si="281"/>
        <v/>
      </c>
      <c r="O198" s="26" t="str">
        <f t="shared" si="281"/>
        <v/>
      </c>
      <c r="P198" s="26" t="str">
        <f t="shared" si="281"/>
        <v/>
      </c>
      <c r="Q198" s="26" t="str">
        <f t="shared" si="281"/>
        <v/>
      </c>
      <c r="R198" s="26" t="str">
        <f t="shared" si="281"/>
        <v/>
      </c>
      <c r="S198" s="26" t="str">
        <f t="shared" si="281"/>
        <v/>
      </c>
      <c r="T198" s="26" t="str">
        <f t="shared" si="281"/>
        <v/>
      </c>
      <c r="U198" s="26" t="str">
        <f t="shared" si="281"/>
        <v/>
      </c>
      <c r="V198" s="26" t="str">
        <f t="shared" si="281"/>
        <v/>
      </c>
      <c r="W198" s="26" t="str">
        <f t="shared" si="281"/>
        <v/>
      </c>
      <c r="X198" s="26" t="str">
        <f t="shared" si="281"/>
        <v/>
      </c>
      <c r="Y198" s="26" t="str">
        <f t="shared" si="281"/>
        <v/>
      </c>
      <c r="Z198" s="26" t="str">
        <f t="shared" si="281"/>
        <v/>
      </c>
      <c r="AA198" s="26" t="str">
        <f t="shared" si="281"/>
        <v/>
      </c>
      <c r="AB198" s="26" t="str">
        <f t="shared" si="281"/>
        <v/>
      </c>
      <c r="AC198" s="26" t="str">
        <f t="shared" si="281"/>
        <v/>
      </c>
      <c r="AD198" s="26" t="str">
        <f t="shared" si="281"/>
        <v/>
      </c>
      <c r="AE198" s="26" t="str">
        <f t="shared" si="281"/>
        <v/>
      </c>
      <c r="AF198" s="26" t="str">
        <f t="shared" si="281"/>
        <v/>
      </c>
      <c r="AG198" s="26" t="str">
        <f t="shared" si="281"/>
        <v/>
      </c>
      <c r="AH198" s="26" t="str">
        <f t="shared" si="281"/>
        <v/>
      </c>
      <c r="AI198" s="26" t="str">
        <f t="shared" si="281"/>
        <v/>
      </c>
      <c r="AJ198" s="26" t="str">
        <f t="shared" si="281"/>
        <v/>
      </c>
      <c r="AK198" s="26" t="str">
        <f t="shared" si="281"/>
        <v/>
      </c>
      <c r="AL198" s="26" t="str">
        <f t="shared" si="281"/>
        <v/>
      </c>
      <c r="AM198" s="26" t="str">
        <f t="shared" si="281"/>
        <v/>
      </c>
      <c r="AN198" s="26" t="str">
        <f t="shared" si="281"/>
        <v/>
      </c>
      <c r="AO198" s="26" t="str">
        <f t="shared" si="281"/>
        <v/>
      </c>
      <c r="AP198" s="26" t="str">
        <f t="shared" si="281"/>
        <v/>
      </c>
      <c r="AQ198" s="26" t="str">
        <f t="shared" si="281"/>
        <v/>
      </c>
      <c r="AR198" s="26" t="str">
        <f t="shared" si="281"/>
        <v/>
      </c>
      <c r="AS198" s="26" t="str">
        <f t="shared" si="281"/>
        <v/>
      </c>
      <c r="AT198" s="26" t="str">
        <f t="shared" si="281"/>
        <v/>
      </c>
      <c r="AU198" s="26" t="str">
        <f t="shared" si="281"/>
        <v/>
      </c>
      <c r="AV198" s="26" t="str">
        <f t="shared" si="281"/>
        <v/>
      </c>
      <c r="AW198" s="26" t="str">
        <f t="shared" si="281"/>
        <v/>
      </c>
      <c r="AX198" s="26" t="str">
        <f t="shared" si="281"/>
        <v/>
      </c>
      <c r="AY198" s="26" t="str">
        <f t="shared" si="281"/>
        <v/>
      </c>
      <c r="AZ198" s="26" t="str">
        <f t="shared" si="281"/>
        <v/>
      </c>
      <c r="BA198" s="26" t="str">
        <f t="shared" si="281"/>
        <v/>
      </c>
      <c r="BB198" s="26" t="str">
        <f t="shared" si="281"/>
        <v/>
      </c>
      <c r="BC198" s="26" t="str">
        <f t="shared" si="281"/>
        <v/>
      </c>
      <c r="BD198" s="26" t="str">
        <f t="shared" si="281"/>
        <v/>
      </c>
      <c r="BE198" s="26" t="str">
        <f t="shared" si="281"/>
        <v/>
      </c>
      <c r="BF198" s="26" t="str">
        <f t="shared" si="281"/>
        <v/>
      </c>
      <c r="BG198" s="26" t="str">
        <f t="shared" si="281"/>
        <v/>
      </c>
      <c r="BH198" s="26" t="str">
        <f t="shared" si="281"/>
        <v/>
      </c>
      <c r="BI198" s="26" t="str">
        <f t="shared" si="281"/>
        <v/>
      </c>
      <c r="BJ198" s="26" t="str">
        <f t="shared" si="281"/>
        <v/>
      </c>
      <c r="BK198" s="26" t="str">
        <f t="shared" si="281"/>
        <v/>
      </c>
      <c r="BL198" s="26" t="str">
        <f t="shared" si="281"/>
        <v/>
      </c>
      <c r="BM198" s="26" t="str">
        <f t="shared" si="281"/>
        <v/>
      </c>
      <c r="BN198" s="26" t="str">
        <f t="shared" si="281"/>
        <v/>
      </c>
      <c r="BO198" s="26" t="str">
        <f t="shared" si="281"/>
        <v/>
      </c>
      <c r="BP198" s="26" t="str">
        <f t="shared" si="281"/>
        <v/>
      </c>
      <c r="BQ198" s="26" t="str">
        <f t="shared" si="281"/>
        <v/>
      </c>
      <c r="BR198" s="26" t="str">
        <f t="shared" si="281"/>
        <v/>
      </c>
      <c r="BS198" s="26" t="str">
        <f t="shared" si="282" ref="BS198:ED198">IF(AND(BS199="",BS200=""),"",SUM(BS199)-SUM(BS200))</f>
        <v/>
      </c>
      <c r="BT198" s="26" t="str">
        <f t="shared" si="282"/>
        <v/>
      </c>
      <c r="BU198" s="26" t="str">
        <f t="shared" si="282"/>
        <v/>
      </c>
      <c r="BV198" s="26" t="str">
        <f t="shared" si="282"/>
        <v/>
      </c>
      <c r="BW198" s="26" t="str">
        <f t="shared" si="282"/>
        <v/>
      </c>
      <c r="BX198" s="26" t="str">
        <f t="shared" si="282"/>
        <v/>
      </c>
      <c r="BY198" s="26" t="str">
        <f t="shared" si="282"/>
        <v/>
      </c>
      <c r="BZ198" s="26" t="str">
        <f t="shared" si="282"/>
        <v/>
      </c>
      <c r="CA198" s="26" t="str">
        <f t="shared" si="282"/>
        <v/>
      </c>
      <c r="CB198" s="26" t="str">
        <f t="shared" si="282"/>
        <v/>
      </c>
      <c r="CC198" s="26" t="str">
        <f t="shared" si="282"/>
        <v/>
      </c>
      <c r="CD198" s="26" t="str">
        <f t="shared" si="282"/>
        <v/>
      </c>
      <c r="CE198" s="26" t="str">
        <f t="shared" si="282"/>
        <v/>
      </c>
      <c r="CF198" s="26" t="str">
        <f t="shared" si="282"/>
        <v/>
      </c>
      <c r="CG198" s="26" t="str">
        <f t="shared" si="282"/>
        <v/>
      </c>
      <c r="CH198" s="26" t="str">
        <f t="shared" si="282"/>
        <v/>
      </c>
      <c r="CI198" s="26" t="str">
        <f t="shared" si="282"/>
        <v/>
      </c>
      <c r="CJ198" s="26" t="str">
        <f t="shared" si="282"/>
        <v/>
      </c>
      <c r="CK198" s="26" t="str">
        <f t="shared" si="282"/>
        <v/>
      </c>
      <c r="CL198" s="26" t="str">
        <f t="shared" si="282"/>
        <v/>
      </c>
      <c r="CM198" s="26" t="str">
        <f t="shared" si="282"/>
        <v/>
      </c>
      <c r="CN198" s="26" t="str">
        <f t="shared" si="282"/>
        <v/>
      </c>
      <c r="CO198" s="26" t="str">
        <f t="shared" si="282"/>
        <v/>
      </c>
      <c r="CP198" s="26" t="str">
        <f t="shared" si="282"/>
        <v/>
      </c>
      <c r="CQ198" s="26" t="str">
        <f t="shared" si="282"/>
        <v/>
      </c>
      <c r="CR198" s="26" t="str">
        <f t="shared" si="282"/>
        <v/>
      </c>
      <c r="CS198" s="26" t="str">
        <f t="shared" si="282"/>
        <v/>
      </c>
      <c r="CT198" s="26" t="str">
        <f t="shared" si="282"/>
        <v/>
      </c>
      <c r="CU198" s="26" t="str">
        <f t="shared" si="282"/>
        <v/>
      </c>
      <c r="CV198" s="26" t="str">
        <f t="shared" si="282"/>
        <v/>
      </c>
      <c r="CW198" s="26" t="str">
        <f t="shared" si="282"/>
        <v/>
      </c>
      <c r="CX198" s="26" t="str">
        <f t="shared" si="282"/>
        <v/>
      </c>
      <c r="CY198" s="26" t="str">
        <f t="shared" si="282"/>
        <v/>
      </c>
      <c r="CZ198" s="26" t="str">
        <f t="shared" si="282"/>
        <v/>
      </c>
      <c r="DA198" s="26" t="str">
        <f t="shared" si="282"/>
        <v/>
      </c>
      <c r="DB198" s="26" t="str">
        <f t="shared" si="282"/>
        <v/>
      </c>
      <c r="DC198" s="26" t="str">
        <f t="shared" si="282"/>
        <v/>
      </c>
      <c r="DD198" s="26" t="str">
        <f t="shared" si="282"/>
        <v/>
      </c>
      <c r="DE198" s="26" t="str">
        <f t="shared" si="282"/>
        <v/>
      </c>
      <c r="DF198" s="26" t="str">
        <f t="shared" si="282"/>
        <v/>
      </c>
      <c r="DG198" s="26" t="str">
        <f t="shared" si="282"/>
        <v/>
      </c>
      <c r="DH198" s="26" t="str">
        <f t="shared" si="282"/>
        <v/>
      </c>
      <c r="DI198" s="26" t="str">
        <f t="shared" si="282"/>
        <v/>
      </c>
      <c r="DJ198" s="26" t="str">
        <f t="shared" si="282"/>
        <v/>
      </c>
      <c r="DK198" s="26" t="str">
        <f t="shared" si="282"/>
        <v/>
      </c>
      <c r="DL198" s="26" t="str">
        <f t="shared" si="282"/>
        <v/>
      </c>
      <c r="DM198" s="26" t="str">
        <f t="shared" si="282"/>
        <v/>
      </c>
      <c r="DN198" s="26" t="str">
        <f t="shared" si="282"/>
        <v/>
      </c>
      <c r="DO198" s="26" t="str">
        <f t="shared" si="282"/>
        <v/>
      </c>
      <c r="DP198" s="26" t="str">
        <f t="shared" si="282"/>
        <v/>
      </c>
      <c r="DQ198" s="26" t="str">
        <f t="shared" si="282"/>
        <v/>
      </c>
      <c r="DR198" s="26" t="str">
        <f t="shared" si="282"/>
        <v/>
      </c>
      <c r="DS198" s="26" t="str">
        <f t="shared" si="282"/>
        <v/>
      </c>
      <c r="DT198" s="26" t="str">
        <f t="shared" si="282"/>
        <v/>
      </c>
      <c r="DU198" s="26" t="str">
        <f t="shared" si="282"/>
        <v/>
      </c>
      <c r="DV198" s="26" t="str">
        <f t="shared" si="282"/>
        <v/>
      </c>
      <c r="DW198" s="26" t="str">
        <f t="shared" si="282"/>
        <v/>
      </c>
      <c r="DX198" s="26" t="str">
        <f t="shared" si="282"/>
        <v/>
      </c>
      <c r="DY198" s="26" t="str">
        <f t="shared" si="282"/>
        <v/>
      </c>
      <c r="DZ198" s="26" t="str">
        <f t="shared" si="282"/>
        <v/>
      </c>
      <c r="EA198" s="26" t="str">
        <f t="shared" si="282"/>
        <v/>
      </c>
      <c r="EB198" s="26" t="str">
        <f t="shared" si="282"/>
        <v/>
      </c>
      <c r="EC198" s="26" t="str">
        <f t="shared" si="282"/>
        <v/>
      </c>
      <c r="ED198" s="26" t="str">
        <f t="shared" si="282"/>
        <v/>
      </c>
      <c r="EE198" s="26" t="str">
        <f t="shared" si="283" ref="EE198:FI198">IF(AND(EE199="",EE200=""),"",SUM(EE199)-SUM(EE200))</f>
        <v/>
      </c>
      <c r="EF198" s="26" t="str">
        <f t="shared" si="283"/>
        <v/>
      </c>
      <c r="EG198" s="26" t="str">
        <f t="shared" si="283"/>
        <v/>
      </c>
      <c r="EH198" s="26" t="str">
        <f t="shared" si="283"/>
        <v/>
      </c>
      <c r="EI198" s="26" t="str">
        <f t="shared" si="283"/>
        <v/>
      </c>
      <c r="EJ198" s="26" t="str">
        <f t="shared" si="283"/>
        <v/>
      </c>
      <c r="EK198" s="26" t="str">
        <f t="shared" si="283"/>
        <v/>
      </c>
      <c r="EL198" s="26" t="str">
        <f t="shared" si="283"/>
        <v/>
      </c>
      <c r="EM198" s="26" t="str">
        <f t="shared" si="283"/>
        <v/>
      </c>
      <c r="EN198" s="26" t="str">
        <f t="shared" si="283"/>
        <v/>
      </c>
      <c r="EO198" s="26" t="str">
        <f t="shared" si="283"/>
        <v/>
      </c>
      <c r="EP198" s="26" t="str">
        <f t="shared" si="283"/>
        <v/>
      </c>
      <c r="EQ198" s="26" t="str">
        <f t="shared" si="283"/>
        <v/>
      </c>
      <c r="ER198" s="26" t="str">
        <f t="shared" si="283"/>
        <v/>
      </c>
      <c r="ES198" s="26" t="str">
        <f t="shared" si="283"/>
        <v/>
      </c>
      <c r="ET198" s="26" t="str">
        <f t="shared" si="283"/>
        <v/>
      </c>
      <c r="EU198" s="26" t="str">
        <f t="shared" si="283"/>
        <v/>
      </c>
      <c r="EV198" s="26" t="str">
        <f t="shared" si="283"/>
        <v/>
      </c>
      <c r="EW198" s="26" t="str">
        <f t="shared" si="283"/>
        <v/>
      </c>
      <c r="EX198" s="26" t="str">
        <f t="shared" si="283"/>
        <v/>
      </c>
      <c r="EY198" s="26" t="str">
        <f t="shared" si="283"/>
        <v/>
      </c>
      <c r="EZ198" s="26" t="str">
        <f t="shared" si="283"/>
        <v/>
      </c>
      <c r="FA198" s="26" t="str">
        <f t="shared" si="283"/>
        <v/>
      </c>
      <c r="FB198" s="26" t="str">
        <f t="shared" si="283"/>
        <v/>
      </c>
      <c r="FC198" s="26" t="str">
        <f t="shared" si="283"/>
        <v/>
      </c>
      <c r="FD198" s="26" t="str">
        <f t="shared" si="283"/>
        <v/>
      </c>
      <c r="FE198" s="26" t="str">
        <f t="shared" si="283"/>
        <v/>
      </c>
      <c r="FF198" s="26" t="str">
        <f t="shared" si="283"/>
        <v/>
      </c>
      <c r="FG198" s="26" t="str">
        <f t="shared" si="283"/>
        <v/>
      </c>
      <c r="FH198" s="26" t="str">
        <f t="shared" si="283"/>
        <v/>
      </c>
      <c r="FI198" s="26" t="str">
        <f t="shared" si="283"/>
        <v/>
      </c>
    </row>
    <row r="199" spans="1:165" s="8" customFormat="1" ht="15" customHeight="1">
      <c r="A199" s="8" t="str">
        <f t="shared" si="212"/>
        <v>BXSOTCMM_BP6_XDC</v>
      </c>
      <c r="B199" s="15" t="s">
        <v>145</v>
      </c>
      <c r="C199" s="13" t="s">
        <v>472</v>
      </c>
      <c r="D199" s="13" t="s">
        <v>473</v>
      </c>
      <c r="E199" s="14" t="str">
        <f>"BXSOTCMM_BP6_"&amp;C3</f>
        <v>BXSOTCMM_BP6_XDC</v>
      </c>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165" s="8" customFormat="1" ht="15" customHeight="1">
      <c r="A200" s="8" t="str">
        <f t="shared" si="212"/>
        <v>BMSOTCMM_BP6_XDC</v>
      </c>
      <c r="B200" s="15" t="s">
        <v>148</v>
      </c>
      <c r="C200" s="13" t="s">
        <v>474</v>
      </c>
      <c r="D200" s="13" t="s">
        <v>475</v>
      </c>
      <c r="E200" s="14" t="str">
        <f>"BMSOTCMM_BP6_"&amp;C3</f>
        <v>BMSOTCMM_BP6_XDC</v>
      </c>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165" s="8" customFormat="1" ht="15" customHeight="1">
      <c r="A201" s="8" t="str">
        <f t="shared" si="212"/>
        <v>BSOOB_BP6_XDC</v>
      </c>
      <c r="B201" s="12" t="s">
        <v>476</v>
      </c>
      <c r="C201" s="13" t="s">
        <v>477</v>
      </c>
      <c r="D201" s="13" t="s">
        <v>478</v>
      </c>
      <c r="E201" s="14" t="str">
        <f>"BSOOB_BP6_"&amp;C3</f>
        <v>BSOOB_BP6_XDC</v>
      </c>
      <c r="F201" s="26">
        <v>-0.31612600000000002</v>
      </c>
      <c r="G201" s="26">
        <v>-0.31612600000000002</v>
      </c>
      <c r="H201" s="26">
        <v>-0.31612600000000002</v>
      </c>
      <c r="I201" s="26">
        <v>-0.31612600000000002</v>
      </c>
      <c r="J201" s="26">
        <v>-1.2645040000000001</v>
      </c>
      <c r="K201" s="26">
        <v>-0.35679100000000002</v>
      </c>
      <c r="L201" s="26">
        <v>-0.35679100000000002</v>
      </c>
      <c r="M201" s="26">
        <v>-0.35679100000000002</v>
      </c>
      <c r="N201" s="26">
        <v>-0.35679100000000002</v>
      </c>
      <c r="O201" s="26">
        <v>-1.4271640000000001</v>
      </c>
      <c r="P201" s="26">
        <v>-0.41510924999999999</v>
      </c>
      <c r="Q201" s="26">
        <v>-0.41510924999999999</v>
      </c>
      <c r="R201" s="26">
        <v>-0.41510924999999999</v>
      </c>
      <c r="S201" s="26">
        <v>-0.41510924999999999</v>
      </c>
      <c r="T201" s="26">
        <v>-1.6604369999999999</v>
      </c>
      <c r="U201" s="26">
        <v>-0.36267541666666703</v>
      </c>
      <c r="V201" s="26">
        <v>-0.36267541666666703</v>
      </c>
      <c r="W201" s="26">
        <v>-0.36267541666666703</v>
      </c>
      <c r="X201" s="26">
        <v>-0.36267541666666703</v>
      </c>
      <c r="Y201" s="26">
        <v>-1.4507016666666701</v>
      </c>
      <c r="Z201" s="26">
        <v>-0.37819188888888899</v>
      </c>
      <c r="AA201" s="26">
        <v>-0.37819188888888899</v>
      </c>
      <c r="AB201" s="26">
        <v>-0.37819188888888899</v>
      </c>
      <c r="AC201" s="26">
        <v>-0.37819188888888899</v>
      </c>
      <c r="AD201" s="26">
        <v>-1.51276755555556</v>
      </c>
      <c r="AE201" s="26">
        <v>-0.38532551851851798</v>
      </c>
      <c r="AF201" s="26">
        <v>-0.38532551851851798</v>
      </c>
      <c r="AG201" s="26">
        <v>-0.38532551851851798</v>
      </c>
      <c r="AH201" s="26">
        <v>-0.38532551851851798</v>
      </c>
      <c r="AI201" s="26">
        <v>-1.5413020740740699</v>
      </c>
      <c r="AJ201" s="26">
        <v>-0.375</v>
      </c>
      <c r="AK201" s="26">
        <v>-0.375</v>
      </c>
      <c r="AL201" s="26">
        <v>-0.375</v>
      </c>
      <c r="AM201" s="26">
        <v>-0.375</v>
      </c>
      <c r="AN201" s="26">
        <v>-1.50</v>
      </c>
      <c r="AO201" s="26" t="str">
        <f>IF(AND(AO202="",AO203=""),"",SUM(AO202)-SUM(AO203))</f>
        <v/>
      </c>
      <c r="AP201" s="26" t="str">
        <f>IF(AND(AP202="",AP203=""),"",SUM(AP202)-SUM(AP203))</f>
        <v/>
      </c>
      <c r="AQ201" s="26" t="str">
        <f>IF(AND(AQ202="",AQ203=""),"",SUM(AQ202)-SUM(AQ203))</f>
        <v/>
      </c>
      <c r="AR201" s="26" t="str">
        <f>IF(AND(AR202="",AR203=""),"",SUM(AR202)-SUM(AR203))</f>
        <v/>
      </c>
      <c r="AS201" s="26" t="str">
        <f>IF(AND(AS202="",AS203=""),"",SUM(AS202)-SUM(AS203))</f>
        <v/>
      </c>
      <c r="AT201" s="26" t="str">
        <f>IF(AND(AT202="",AT203=""),"",SUM(AT202)-SUM(AT203))</f>
        <v/>
      </c>
      <c r="AU201" s="26" t="str">
        <f>IF(AND(AU202="",AU203=""),"",SUM(AU202)-SUM(AU203))</f>
        <v/>
      </c>
      <c r="AV201" s="26" t="str">
        <f>IF(AND(AV202="",AV203=""),"",SUM(AV202)-SUM(AV203))</f>
        <v/>
      </c>
      <c r="AW201" s="26" t="str">
        <f>IF(AND(AW202="",AW203=""),"",SUM(AW202)-SUM(AW203))</f>
        <v/>
      </c>
      <c r="AX201" s="26" t="str">
        <f>IF(AND(AX202="",AX203=""),"",SUM(AX202)-SUM(AX203))</f>
        <v/>
      </c>
      <c r="AY201" s="26" t="str">
        <f>IF(AND(AY202="",AY203=""),"",SUM(AY202)-SUM(AY203))</f>
        <v/>
      </c>
      <c r="AZ201" s="26" t="str">
        <f>IF(AND(AZ202="",AZ203=""),"",SUM(AZ202)-SUM(AZ203))</f>
        <v/>
      </c>
      <c r="BA201" s="26" t="str">
        <f>IF(AND(BA202="",BA203=""),"",SUM(BA202)-SUM(BA203))</f>
        <v/>
      </c>
      <c r="BB201" s="26" t="str">
        <f>IF(AND(BB202="",BB203=""),"",SUM(BB202)-SUM(BB203))</f>
        <v/>
      </c>
      <c r="BC201" s="26" t="str">
        <f>IF(AND(BC202="",BC203=""),"",SUM(BC202)-SUM(BC203))</f>
        <v/>
      </c>
      <c r="BD201" s="26" t="str">
        <f>IF(AND(BD202="",BD203=""),"",SUM(BD202)-SUM(BD203))</f>
        <v/>
      </c>
      <c r="BE201" s="26" t="str">
        <f>IF(AND(BE202="",BE203=""),"",SUM(BE202)-SUM(BE203))</f>
        <v/>
      </c>
      <c r="BF201" s="26" t="str">
        <f>IF(AND(BF202="",BF203=""),"",SUM(BF202)-SUM(BF203))</f>
        <v/>
      </c>
      <c r="BG201" s="26" t="str">
        <f>IF(AND(BG202="",BG203=""),"",SUM(BG202)-SUM(BG203))</f>
        <v/>
      </c>
      <c r="BH201" s="26" t="str">
        <f>IF(AND(BH202="",BH203=""),"",SUM(BH202)-SUM(BH203))</f>
        <v/>
      </c>
      <c r="BI201" s="26" t="str">
        <f>IF(AND(BI202="",BI203=""),"",SUM(BI202)-SUM(BI203))</f>
        <v/>
      </c>
      <c r="BJ201" s="26" t="str">
        <f>IF(AND(BJ202="",BJ203=""),"",SUM(BJ202)-SUM(BJ203))</f>
        <v/>
      </c>
      <c r="BK201" s="26" t="str">
        <f>IF(AND(BK202="",BK203=""),"",SUM(BK202)-SUM(BK203))</f>
        <v/>
      </c>
      <c r="BL201" s="26" t="str">
        <f>IF(AND(BL202="",BL203=""),"",SUM(BL202)-SUM(BL203))</f>
        <v/>
      </c>
      <c r="BM201" s="26" t="str">
        <f>IF(AND(BM202="",BM203=""),"",SUM(BM202)-SUM(BM203))</f>
        <v/>
      </c>
      <c r="BN201" s="26" t="str">
        <f>IF(AND(BN202="",BN203=""),"",SUM(BN202)-SUM(BN203))</f>
        <v/>
      </c>
      <c r="BO201" s="26" t="str">
        <f>IF(AND(BO202="",BO203=""),"",SUM(BO202)-SUM(BO203))</f>
        <v/>
      </c>
      <c r="BP201" s="26" t="str">
        <f>IF(AND(BP202="",BP203=""),"",SUM(BP202)-SUM(BP203))</f>
        <v/>
      </c>
      <c r="BQ201" s="26" t="str">
        <f>IF(AND(BQ202="",BQ203=""),"",SUM(BQ202)-SUM(BQ203))</f>
        <v/>
      </c>
      <c r="BR201" s="26" t="str">
        <f>IF(AND(BR202="",BR203=""),"",SUM(BR202)-SUM(BR203))</f>
        <v/>
      </c>
      <c r="BS201" s="26" t="str">
        <f t="shared" si="284" ref="BS201:ED201">IF(AND(BS202="",BS203=""),"",SUM(BS202)-SUM(BS203))</f>
        <v/>
      </c>
      <c r="BT201" s="26" t="str">
        <f t="shared" si="284"/>
        <v/>
      </c>
      <c r="BU201" s="26" t="str">
        <f t="shared" si="284"/>
        <v/>
      </c>
      <c r="BV201" s="26" t="str">
        <f t="shared" si="284"/>
        <v/>
      </c>
      <c r="BW201" s="26" t="str">
        <f t="shared" si="284"/>
        <v/>
      </c>
      <c r="BX201" s="26" t="str">
        <f t="shared" si="284"/>
        <v/>
      </c>
      <c r="BY201" s="26" t="str">
        <f t="shared" si="284"/>
        <v/>
      </c>
      <c r="BZ201" s="26" t="str">
        <f t="shared" si="284"/>
        <v/>
      </c>
      <c r="CA201" s="26" t="str">
        <f t="shared" si="284"/>
        <v/>
      </c>
      <c r="CB201" s="26" t="str">
        <f t="shared" si="284"/>
        <v/>
      </c>
      <c r="CC201" s="26" t="str">
        <f t="shared" si="284"/>
        <v/>
      </c>
      <c r="CD201" s="26" t="str">
        <f t="shared" si="284"/>
        <v/>
      </c>
      <c r="CE201" s="26" t="str">
        <f t="shared" si="284"/>
        <v/>
      </c>
      <c r="CF201" s="26" t="str">
        <f t="shared" si="284"/>
        <v/>
      </c>
      <c r="CG201" s="26" t="str">
        <f t="shared" si="284"/>
        <v/>
      </c>
      <c r="CH201" s="26" t="str">
        <f t="shared" si="284"/>
        <v/>
      </c>
      <c r="CI201" s="26" t="str">
        <f t="shared" si="284"/>
        <v/>
      </c>
      <c r="CJ201" s="26" t="str">
        <f t="shared" si="284"/>
        <v/>
      </c>
      <c r="CK201" s="26" t="str">
        <f t="shared" si="284"/>
        <v/>
      </c>
      <c r="CL201" s="26" t="str">
        <f t="shared" si="284"/>
        <v/>
      </c>
      <c r="CM201" s="26" t="str">
        <f t="shared" si="284"/>
        <v/>
      </c>
      <c r="CN201" s="26" t="str">
        <f t="shared" si="284"/>
        <v/>
      </c>
      <c r="CO201" s="26" t="str">
        <f t="shared" si="284"/>
        <v/>
      </c>
      <c r="CP201" s="26" t="str">
        <f t="shared" si="284"/>
        <v/>
      </c>
      <c r="CQ201" s="26" t="str">
        <f t="shared" si="284"/>
        <v/>
      </c>
      <c r="CR201" s="26" t="str">
        <f t="shared" si="284"/>
        <v/>
      </c>
      <c r="CS201" s="26" t="str">
        <f t="shared" si="284"/>
        <v/>
      </c>
      <c r="CT201" s="26" t="str">
        <f t="shared" si="284"/>
        <v/>
      </c>
      <c r="CU201" s="26" t="str">
        <f t="shared" si="284"/>
        <v/>
      </c>
      <c r="CV201" s="26" t="str">
        <f t="shared" si="284"/>
        <v/>
      </c>
      <c r="CW201" s="26" t="str">
        <f t="shared" si="284"/>
        <v/>
      </c>
      <c r="CX201" s="26" t="str">
        <f t="shared" si="284"/>
        <v/>
      </c>
      <c r="CY201" s="26" t="str">
        <f t="shared" si="284"/>
        <v/>
      </c>
      <c r="CZ201" s="26" t="str">
        <f t="shared" si="284"/>
        <v/>
      </c>
      <c r="DA201" s="26" t="str">
        <f t="shared" si="284"/>
        <v/>
      </c>
      <c r="DB201" s="26" t="str">
        <f t="shared" si="284"/>
        <v/>
      </c>
      <c r="DC201" s="26" t="str">
        <f t="shared" si="284"/>
        <v/>
      </c>
      <c r="DD201" s="26" t="str">
        <f t="shared" si="284"/>
        <v/>
      </c>
      <c r="DE201" s="26" t="str">
        <f t="shared" si="284"/>
        <v/>
      </c>
      <c r="DF201" s="26" t="str">
        <f t="shared" si="284"/>
        <v/>
      </c>
      <c r="DG201" s="26" t="str">
        <f t="shared" si="284"/>
        <v/>
      </c>
      <c r="DH201" s="26" t="str">
        <f t="shared" si="284"/>
        <v/>
      </c>
      <c r="DI201" s="26" t="str">
        <f t="shared" si="284"/>
        <v/>
      </c>
      <c r="DJ201" s="26" t="str">
        <f t="shared" si="284"/>
        <v/>
      </c>
      <c r="DK201" s="26" t="str">
        <f t="shared" si="284"/>
        <v/>
      </c>
      <c r="DL201" s="26" t="str">
        <f t="shared" si="284"/>
        <v/>
      </c>
      <c r="DM201" s="26" t="str">
        <f t="shared" si="284"/>
        <v/>
      </c>
      <c r="DN201" s="26" t="str">
        <f t="shared" si="284"/>
        <v/>
      </c>
      <c r="DO201" s="26" t="str">
        <f t="shared" si="284"/>
        <v/>
      </c>
      <c r="DP201" s="26" t="str">
        <f t="shared" si="284"/>
        <v/>
      </c>
      <c r="DQ201" s="26" t="str">
        <f t="shared" si="284"/>
        <v/>
      </c>
      <c r="DR201" s="26" t="str">
        <f t="shared" si="284"/>
        <v/>
      </c>
      <c r="DS201" s="26" t="str">
        <f t="shared" si="284"/>
        <v/>
      </c>
      <c r="DT201" s="26" t="str">
        <f t="shared" si="284"/>
        <v/>
      </c>
      <c r="DU201" s="26" t="str">
        <f t="shared" si="284"/>
        <v/>
      </c>
      <c r="DV201" s="26" t="str">
        <f t="shared" si="284"/>
        <v/>
      </c>
      <c r="DW201" s="26" t="str">
        <f t="shared" si="284"/>
        <v/>
      </c>
      <c r="DX201" s="26" t="str">
        <f t="shared" si="284"/>
        <v/>
      </c>
      <c r="DY201" s="26" t="str">
        <f t="shared" si="284"/>
        <v/>
      </c>
      <c r="DZ201" s="26" t="str">
        <f t="shared" si="284"/>
        <v/>
      </c>
      <c r="EA201" s="26" t="str">
        <f t="shared" si="284"/>
        <v/>
      </c>
      <c r="EB201" s="26" t="str">
        <f t="shared" si="284"/>
        <v/>
      </c>
      <c r="EC201" s="26" t="str">
        <f t="shared" si="284"/>
        <v/>
      </c>
      <c r="ED201" s="26" t="str">
        <f t="shared" si="284"/>
        <v/>
      </c>
      <c r="EE201" s="26" t="str">
        <f t="shared" si="285" ref="EE201:FI201">IF(AND(EE202="",EE203=""),"",SUM(EE202)-SUM(EE203))</f>
        <v/>
      </c>
      <c r="EF201" s="26" t="str">
        <f t="shared" si="285"/>
        <v/>
      </c>
      <c r="EG201" s="26" t="str">
        <f t="shared" si="285"/>
        <v/>
      </c>
      <c r="EH201" s="26" t="str">
        <f t="shared" si="285"/>
        <v/>
      </c>
      <c r="EI201" s="26" t="str">
        <f t="shared" si="285"/>
        <v/>
      </c>
      <c r="EJ201" s="26" t="str">
        <f t="shared" si="285"/>
        <v/>
      </c>
      <c r="EK201" s="26" t="str">
        <f t="shared" si="285"/>
        <v/>
      </c>
      <c r="EL201" s="26" t="str">
        <f t="shared" si="285"/>
        <v/>
      </c>
      <c r="EM201" s="26" t="str">
        <f t="shared" si="285"/>
        <v/>
      </c>
      <c r="EN201" s="26" t="str">
        <f t="shared" si="285"/>
        <v/>
      </c>
      <c r="EO201" s="26" t="str">
        <f t="shared" si="285"/>
        <v/>
      </c>
      <c r="EP201" s="26" t="str">
        <f t="shared" si="285"/>
        <v/>
      </c>
      <c r="EQ201" s="26" t="str">
        <f t="shared" si="285"/>
        <v/>
      </c>
      <c r="ER201" s="26" t="str">
        <f t="shared" si="285"/>
        <v/>
      </c>
      <c r="ES201" s="26" t="str">
        <f t="shared" si="285"/>
        <v/>
      </c>
      <c r="ET201" s="26" t="str">
        <f t="shared" si="285"/>
        <v/>
      </c>
      <c r="EU201" s="26" t="str">
        <f t="shared" si="285"/>
        <v/>
      </c>
      <c r="EV201" s="26" t="str">
        <f t="shared" si="285"/>
        <v/>
      </c>
      <c r="EW201" s="26" t="str">
        <f t="shared" si="285"/>
        <v/>
      </c>
      <c r="EX201" s="26" t="str">
        <f t="shared" si="285"/>
        <v/>
      </c>
      <c r="EY201" s="26" t="str">
        <f t="shared" si="285"/>
        <v/>
      </c>
      <c r="EZ201" s="26" t="str">
        <f t="shared" si="285"/>
        <v/>
      </c>
      <c r="FA201" s="26" t="str">
        <f t="shared" si="285"/>
        <v/>
      </c>
      <c r="FB201" s="26" t="str">
        <f t="shared" si="285"/>
        <v/>
      </c>
      <c r="FC201" s="26" t="str">
        <f t="shared" si="285"/>
        <v/>
      </c>
      <c r="FD201" s="26" t="str">
        <f t="shared" si="285"/>
        <v/>
      </c>
      <c r="FE201" s="26" t="str">
        <f t="shared" si="285"/>
        <v/>
      </c>
      <c r="FF201" s="26" t="str">
        <f t="shared" si="285"/>
        <v/>
      </c>
      <c r="FG201" s="26" t="str">
        <f t="shared" si="285"/>
        <v/>
      </c>
      <c r="FH201" s="26" t="str">
        <f t="shared" si="285"/>
        <v/>
      </c>
      <c r="FI201" s="26" t="str">
        <f t="shared" si="285"/>
        <v/>
      </c>
    </row>
    <row r="202" spans="1:165" s="8" customFormat="1" ht="15" customHeight="1">
      <c r="A202" s="8" t="str">
        <f t="shared" si="286" ref="A202:A265">E202</f>
        <v>BXSOOB_BP6_XDC</v>
      </c>
      <c r="B202" s="12" t="s">
        <v>253</v>
      </c>
      <c r="C202" s="13" t="s">
        <v>479</v>
      </c>
      <c r="D202" s="13" t="s">
        <v>480</v>
      </c>
      <c r="E202" s="14" t="str">
        <f>"BXSOOB_BP6_"&amp;C3</f>
        <v>BXSOOB_BP6_XDC</v>
      </c>
      <c r="F202" s="26" t="str">
        <f>IF(AND(F205="",AND(F208="",F211="")),"",SUM(F205,F208,F211))</f>
        <v/>
      </c>
      <c r="G202" s="26" t="str">
        <f t="shared" si="287" ref="G202:BR202">IF(AND(G205="",AND(G208="",G211="")),"",SUM(G205,G208,G211))</f>
        <v/>
      </c>
      <c r="H202" s="26" t="str">
        <f t="shared" si="287"/>
        <v/>
      </c>
      <c r="I202" s="26" t="str">
        <f t="shared" si="287"/>
        <v/>
      </c>
      <c r="J202" s="26" t="str">
        <f t="shared" si="287"/>
        <v/>
      </c>
      <c r="K202" s="26" t="str">
        <f t="shared" si="287"/>
        <v/>
      </c>
      <c r="L202" s="26" t="str">
        <f t="shared" si="287"/>
        <v/>
      </c>
      <c r="M202" s="26" t="str">
        <f t="shared" si="287"/>
        <v/>
      </c>
      <c r="N202" s="26" t="str">
        <f t="shared" si="287"/>
        <v/>
      </c>
      <c r="O202" s="26" t="str">
        <f t="shared" si="287"/>
        <v/>
      </c>
      <c r="P202" s="26" t="str">
        <f t="shared" si="287"/>
        <v/>
      </c>
      <c r="Q202" s="26" t="str">
        <f t="shared" si="287"/>
        <v/>
      </c>
      <c r="R202" s="26" t="str">
        <f t="shared" si="287"/>
        <v/>
      </c>
      <c r="S202" s="26" t="str">
        <f t="shared" si="287"/>
        <v/>
      </c>
      <c r="T202" s="26" t="str">
        <f t="shared" si="287"/>
        <v/>
      </c>
      <c r="U202" s="26" t="str">
        <f t="shared" si="287"/>
        <v/>
      </c>
      <c r="V202" s="26" t="str">
        <f t="shared" si="287"/>
        <v/>
      </c>
      <c r="W202" s="26" t="str">
        <f t="shared" si="287"/>
        <v/>
      </c>
      <c r="X202" s="26" t="str">
        <f t="shared" si="287"/>
        <v/>
      </c>
      <c r="Y202" s="26" t="str">
        <f t="shared" si="287"/>
        <v/>
      </c>
      <c r="Z202" s="26" t="str">
        <f t="shared" si="287"/>
        <v/>
      </c>
      <c r="AA202" s="26" t="str">
        <f t="shared" si="287"/>
        <v/>
      </c>
      <c r="AB202" s="26" t="str">
        <f t="shared" si="287"/>
        <v/>
      </c>
      <c r="AC202" s="26" t="str">
        <f t="shared" si="287"/>
        <v/>
      </c>
      <c r="AD202" s="26" t="str">
        <f t="shared" si="287"/>
        <v/>
      </c>
      <c r="AE202" s="26" t="str">
        <f t="shared" si="287"/>
        <v/>
      </c>
      <c r="AF202" s="26" t="str">
        <f t="shared" si="287"/>
        <v/>
      </c>
      <c r="AG202" s="26" t="str">
        <f t="shared" si="287"/>
        <v/>
      </c>
      <c r="AH202" s="26" t="str">
        <f t="shared" si="287"/>
        <v/>
      </c>
      <c r="AI202" s="26" t="str">
        <f t="shared" si="287"/>
        <v/>
      </c>
      <c r="AJ202" s="26" t="str">
        <f t="shared" si="287"/>
        <v/>
      </c>
      <c r="AK202" s="26" t="str">
        <f t="shared" si="287"/>
        <v/>
      </c>
      <c r="AL202" s="26" t="str">
        <f t="shared" si="287"/>
        <v/>
      </c>
      <c r="AM202" s="26" t="str">
        <f t="shared" si="287"/>
        <v/>
      </c>
      <c r="AN202" s="26" t="str">
        <f t="shared" si="287"/>
        <v/>
      </c>
      <c r="AO202" s="26" t="str">
        <f t="shared" si="287"/>
        <v/>
      </c>
      <c r="AP202" s="26" t="str">
        <f t="shared" si="287"/>
        <v/>
      </c>
      <c r="AQ202" s="26" t="str">
        <f t="shared" si="287"/>
        <v/>
      </c>
      <c r="AR202" s="26" t="str">
        <f t="shared" si="287"/>
        <v/>
      </c>
      <c r="AS202" s="26" t="str">
        <f t="shared" si="287"/>
        <v/>
      </c>
      <c r="AT202" s="26" t="str">
        <f t="shared" si="287"/>
        <v/>
      </c>
      <c r="AU202" s="26" t="str">
        <f t="shared" si="287"/>
        <v/>
      </c>
      <c r="AV202" s="26" t="str">
        <f t="shared" si="287"/>
        <v/>
      </c>
      <c r="AW202" s="26" t="str">
        <f t="shared" si="287"/>
        <v/>
      </c>
      <c r="AX202" s="26" t="str">
        <f t="shared" si="287"/>
        <v/>
      </c>
      <c r="AY202" s="26" t="str">
        <f t="shared" si="287"/>
        <v/>
      </c>
      <c r="AZ202" s="26" t="str">
        <f t="shared" si="287"/>
        <v/>
      </c>
      <c r="BA202" s="26" t="str">
        <f t="shared" si="287"/>
        <v/>
      </c>
      <c r="BB202" s="26" t="str">
        <f t="shared" si="287"/>
        <v/>
      </c>
      <c r="BC202" s="26" t="str">
        <f t="shared" si="287"/>
        <v/>
      </c>
      <c r="BD202" s="26" t="str">
        <f t="shared" si="287"/>
        <v/>
      </c>
      <c r="BE202" s="26" t="str">
        <f t="shared" si="287"/>
        <v/>
      </c>
      <c r="BF202" s="26" t="str">
        <f t="shared" si="287"/>
        <v/>
      </c>
      <c r="BG202" s="26" t="str">
        <f t="shared" si="287"/>
        <v/>
      </c>
      <c r="BH202" s="26" t="str">
        <f t="shared" si="287"/>
        <v/>
      </c>
      <c r="BI202" s="26" t="str">
        <f t="shared" si="287"/>
        <v/>
      </c>
      <c r="BJ202" s="26" t="str">
        <f t="shared" si="287"/>
        <v/>
      </c>
      <c r="BK202" s="26" t="str">
        <f t="shared" si="287"/>
        <v/>
      </c>
      <c r="BL202" s="26" t="str">
        <f t="shared" si="287"/>
        <v/>
      </c>
      <c r="BM202" s="26" t="str">
        <f t="shared" si="287"/>
        <v/>
      </c>
      <c r="BN202" s="26" t="str">
        <f t="shared" si="287"/>
        <v/>
      </c>
      <c r="BO202" s="26" t="str">
        <f t="shared" si="287"/>
        <v/>
      </c>
      <c r="BP202" s="26" t="str">
        <f t="shared" si="287"/>
        <v/>
      </c>
      <c r="BQ202" s="26" t="str">
        <f t="shared" si="287"/>
        <v/>
      </c>
      <c r="BR202" s="26" t="str">
        <f t="shared" si="287"/>
        <v/>
      </c>
      <c r="BS202" s="26" t="str">
        <f t="shared" si="288" ref="BS202:ED202">IF(AND(BS205="",AND(BS208="",BS211="")),"",SUM(BS205,BS208,BS211))</f>
        <v/>
      </c>
      <c r="BT202" s="26" t="str">
        <f t="shared" si="288"/>
        <v/>
      </c>
      <c r="BU202" s="26" t="str">
        <f t="shared" si="288"/>
        <v/>
      </c>
      <c r="BV202" s="26" t="str">
        <f t="shared" si="288"/>
        <v/>
      </c>
      <c r="BW202" s="26" t="str">
        <f t="shared" si="288"/>
        <v/>
      </c>
      <c r="BX202" s="26" t="str">
        <f t="shared" si="288"/>
        <v/>
      </c>
      <c r="BY202" s="26" t="str">
        <f t="shared" si="288"/>
        <v/>
      </c>
      <c r="BZ202" s="26" t="str">
        <f t="shared" si="288"/>
        <v/>
      </c>
      <c r="CA202" s="26" t="str">
        <f t="shared" si="288"/>
        <v/>
      </c>
      <c r="CB202" s="26" t="str">
        <f t="shared" si="288"/>
        <v/>
      </c>
      <c r="CC202" s="26" t="str">
        <f t="shared" si="288"/>
        <v/>
      </c>
      <c r="CD202" s="26" t="str">
        <f t="shared" si="288"/>
        <v/>
      </c>
      <c r="CE202" s="26" t="str">
        <f t="shared" si="288"/>
        <v/>
      </c>
      <c r="CF202" s="26" t="str">
        <f t="shared" si="288"/>
        <v/>
      </c>
      <c r="CG202" s="26" t="str">
        <f t="shared" si="288"/>
        <v/>
      </c>
      <c r="CH202" s="26" t="str">
        <f t="shared" si="288"/>
        <v/>
      </c>
      <c r="CI202" s="26" t="str">
        <f t="shared" si="288"/>
        <v/>
      </c>
      <c r="CJ202" s="26" t="str">
        <f t="shared" si="288"/>
        <v/>
      </c>
      <c r="CK202" s="26" t="str">
        <f t="shared" si="288"/>
        <v/>
      </c>
      <c r="CL202" s="26" t="str">
        <f t="shared" si="288"/>
        <v/>
      </c>
      <c r="CM202" s="26" t="str">
        <f t="shared" si="288"/>
        <v/>
      </c>
      <c r="CN202" s="26" t="str">
        <f t="shared" si="288"/>
        <v/>
      </c>
      <c r="CO202" s="26" t="str">
        <f t="shared" si="288"/>
        <v/>
      </c>
      <c r="CP202" s="26" t="str">
        <f t="shared" si="288"/>
        <v/>
      </c>
      <c r="CQ202" s="26" t="str">
        <f t="shared" si="288"/>
        <v/>
      </c>
      <c r="CR202" s="26" t="str">
        <f t="shared" si="288"/>
        <v/>
      </c>
      <c r="CS202" s="26" t="str">
        <f t="shared" si="288"/>
        <v/>
      </c>
      <c r="CT202" s="26" t="str">
        <f t="shared" si="288"/>
        <v/>
      </c>
      <c r="CU202" s="26" t="str">
        <f t="shared" si="288"/>
        <v/>
      </c>
      <c r="CV202" s="26" t="str">
        <f t="shared" si="288"/>
        <v/>
      </c>
      <c r="CW202" s="26" t="str">
        <f t="shared" si="288"/>
        <v/>
      </c>
      <c r="CX202" s="26" t="str">
        <f t="shared" si="288"/>
        <v/>
      </c>
      <c r="CY202" s="26" t="str">
        <f t="shared" si="288"/>
        <v/>
      </c>
      <c r="CZ202" s="26" t="str">
        <f t="shared" si="288"/>
        <v/>
      </c>
      <c r="DA202" s="26" t="str">
        <f t="shared" si="288"/>
        <v/>
      </c>
      <c r="DB202" s="26" t="str">
        <f t="shared" si="288"/>
        <v/>
      </c>
      <c r="DC202" s="26" t="str">
        <f t="shared" si="288"/>
        <v/>
      </c>
      <c r="DD202" s="26" t="str">
        <f t="shared" si="288"/>
        <v/>
      </c>
      <c r="DE202" s="26" t="str">
        <f t="shared" si="288"/>
        <v/>
      </c>
      <c r="DF202" s="26" t="str">
        <f t="shared" si="288"/>
        <v/>
      </c>
      <c r="DG202" s="26" t="str">
        <f t="shared" si="288"/>
        <v/>
      </c>
      <c r="DH202" s="26" t="str">
        <f t="shared" si="288"/>
        <v/>
      </c>
      <c r="DI202" s="26" t="str">
        <f t="shared" si="288"/>
        <v/>
      </c>
      <c r="DJ202" s="26" t="str">
        <f t="shared" si="288"/>
        <v/>
      </c>
      <c r="DK202" s="26" t="str">
        <f t="shared" si="288"/>
        <v/>
      </c>
      <c r="DL202" s="26" t="str">
        <f t="shared" si="288"/>
        <v/>
      </c>
      <c r="DM202" s="26" t="str">
        <f t="shared" si="288"/>
        <v/>
      </c>
      <c r="DN202" s="26" t="str">
        <f t="shared" si="288"/>
        <v/>
      </c>
      <c r="DO202" s="26" t="str">
        <f t="shared" si="288"/>
        <v/>
      </c>
      <c r="DP202" s="26" t="str">
        <f t="shared" si="288"/>
        <v/>
      </c>
      <c r="DQ202" s="26" t="str">
        <f t="shared" si="288"/>
        <v/>
      </c>
      <c r="DR202" s="26" t="str">
        <f t="shared" si="288"/>
        <v/>
      </c>
      <c r="DS202" s="26" t="str">
        <f t="shared" si="288"/>
        <v/>
      </c>
      <c r="DT202" s="26" t="str">
        <f t="shared" si="288"/>
        <v/>
      </c>
      <c r="DU202" s="26" t="str">
        <f t="shared" si="288"/>
        <v/>
      </c>
      <c r="DV202" s="26" t="str">
        <f t="shared" si="288"/>
        <v/>
      </c>
      <c r="DW202" s="26" t="str">
        <f t="shared" si="288"/>
        <v/>
      </c>
      <c r="DX202" s="26" t="str">
        <f t="shared" si="288"/>
        <v/>
      </c>
      <c r="DY202" s="26" t="str">
        <f t="shared" si="288"/>
        <v/>
      </c>
      <c r="DZ202" s="26" t="str">
        <f t="shared" si="288"/>
        <v/>
      </c>
      <c r="EA202" s="26" t="str">
        <f t="shared" si="288"/>
        <v/>
      </c>
      <c r="EB202" s="26" t="str">
        <f t="shared" si="288"/>
        <v/>
      </c>
      <c r="EC202" s="26" t="str">
        <f t="shared" si="288"/>
        <v/>
      </c>
      <c r="ED202" s="26" t="str">
        <f t="shared" si="288"/>
        <v/>
      </c>
      <c r="EE202" s="26" t="str">
        <f t="shared" si="289" ref="EE202:FI202">IF(AND(EE205="",AND(EE208="",EE211="")),"",SUM(EE205,EE208,EE211))</f>
        <v/>
      </c>
      <c r="EF202" s="26" t="str">
        <f t="shared" si="289"/>
        <v/>
      </c>
      <c r="EG202" s="26" t="str">
        <f t="shared" si="289"/>
        <v/>
      </c>
      <c r="EH202" s="26" t="str">
        <f t="shared" si="289"/>
        <v/>
      </c>
      <c r="EI202" s="26" t="str">
        <f t="shared" si="289"/>
        <v/>
      </c>
      <c r="EJ202" s="26" t="str">
        <f t="shared" si="289"/>
        <v/>
      </c>
      <c r="EK202" s="26" t="str">
        <f t="shared" si="289"/>
        <v/>
      </c>
      <c r="EL202" s="26" t="str">
        <f t="shared" si="289"/>
        <v/>
      </c>
      <c r="EM202" s="26" t="str">
        <f t="shared" si="289"/>
        <v/>
      </c>
      <c r="EN202" s="26" t="str">
        <f t="shared" si="289"/>
        <v/>
      </c>
      <c r="EO202" s="26" t="str">
        <f t="shared" si="289"/>
        <v/>
      </c>
      <c r="EP202" s="26" t="str">
        <f t="shared" si="289"/>
        <v/>
      </c>
      <c r="EQ202" s="26" t="str">
        <f t="shared" si="289"/>
        <v/>
      </c>
      <c r="ER202" s="26" t="str">
        <f t="shared" si="289"/>
        <v/>
      </c>
      <c r="ES202" s="26" t="str">
        <f t="shared" si="289"/>
        <v/>
      </c>
      <c r="ET202" s="26" t="str">
        <f t="shared" si="289"/>
        <v/>
      </c>
      <c r="EU202" s="26" t="str">
        <f t="shared" si="289"/>
        <v/>
      </c>
      <c r="EV202" s="26" t="str">
        <f t="shared" si="289"/>
        <v/>
      </c>
      <c r="EW202" s="26" t="str">
        <f t="shared" si="289"/>
        <v/>
      </c>
      <c r="EX202" s="26" t="str">
        <f t="shared" si="289"/>
        <v/>
      </c>
      <c r="EY202" s="26" t="str">
        <f t="shared" si="289"/>
        <v/>
      </c>
      <c r="EZ202" s="26" t="str">
        <f t="shared" si="289"/>
        <v/>
      </c>
      <c r="FA202" s="26" t="str">
        <f t="shared" si="289"/>
        <v/>
      </c>
      <c r="FB202" s="26" t="str">
        <f t="shared" si="289"/>
        <v/>
      </c>
      <c r="FC202" s="26" t="str">
        <f t="shared" si="289"/>
        <v/>
      </c>
      <c r="FD202" s="26" t="str">
        <f t="shared" si="289"/>
        <v/>
      </c>
      <c r="FE202" s="26" t="str">
        <f t="shared" si="289"/>
        <v/>
      </c>
      <c r="FF202" s="26" t="str">
        <f t="shared" si="289"/>
        <v/>
      </c>
      <c r="FG202" s="26" t="str">
        <f t="shared" si="289"/>
        <v/>
      </c>
      <c r="FH202" s="26" t="str">
        <f t="shared" si="289"/>
        <v/>
      </c>
      <c r="FI202" s="26" t="str">
        <f t="shared" si="289"/>
        <v/>
      </c>
    </row>
    <row r="203" spans="1:165" s="8" customFormat="1" ht="15" customHeight="1">
      <c r="A203" s="8" t="str">
        <f t="shared" si="286"/>
        <v>BMSOOB_BP6_XDC</v>
      </c>
      <c r="B203" s="12" t="s">
        <v>256</v>
      </c>
      <c r="C203" s="13" t="s">
        <v>481</v>
      </c>
      <c r="D203" s="13" t="s">
        <v>482</v>
      </c>
      <c r="E203" s="14" t="str">
        <f>"BMSOOB_BP6_"&amp;C3</f>
        <v>BMSOOB_BP6_XDC</v>
      </c>
      <c r="F203" s="26">
        <v>0.31612600000000002</v>
      </c>
      <c r="G203" s="26">
        <v>0.31612600000000002</v>
      </c>
      <c r="H203" s="26">
        <v>0.31612600000000002</v>
      </c>
      <c r="I203" s="26">
        <v>0.31612600000000002</v>
      </c>
      <c r="J203" s="26">
        <v>1.2645040000000001</v>
      </c>
      <c r="K203" s="26">
        <v>0.35679100000000002</v>
      </c>
      <c r="L203" s="26">
        <v>0.35679100000000002</v>
      </c>
      <c r="M203" s="26">
        <v>0.35679100000000002</v>
      </c>
      <c r="N203" s="26">
        <v>0.35679100000000002</v>
      </c>
      <c r="O203" s="26">
        <v>1.4271640000000001</v>
      </c>
      <c r="P203" s="26">
        <v>0.41510924999999999</v>
      </c>
      <c r="Q203" s="26">
        <v>0.41510924999999999</v>
      </c>
      <c r="R203" s="26">
        <v>0.41510924999999999</v>
      </c>
      <c r="S203" s="26">
        <v>0.41510924999999999</v>
      </c>
      <c r="T203" s="26">
        <v>1.6604369999999999</v>
      </c>
      <c r="U203" s="26">
        <v>0.36267541666666703</v>
      </c>
      <c r="V203" s="26">
        <v>0.36267541666666703</v>
      </c>
      <c r="W203" s="26">
        <v>0.36267541666666703</v>
      </c>
      <c r="X203" s="26">
        <v>0.36267541666666703</v>
      </c>
      <c r="Y203" s="26">
        <v>1.4507016666666701</v>
      </c>
      <c r="Z203" s="26">
        <v>0.37819188888888899</v>
      </c>
      <c r="AA203" s="26">
        <v>0.37819188888888899</v>
      </c>
      <c r="AB203" s="26">
        <v>0.37819188888888899</v>
      </c>
      <c r="AC203" s="26">
        <v>0.37819188888888899</v>
      </c>
      <c r="AD203" s="26">
        <v>1.51276755555556</v>
      </c>
      <c r="AE203" s="26">
        <v>0.38532551851851798</v>
      </c>
      <c r="AF203" s="26">
        <v>0.38532551851851798</v>
      </c>
      <c r="AG203" s="26">
        <v>0.38532551851851798</v>
      </c>
      <c r="AH203" s="26">
        <v>0.38532551851851798</v>
      </c>
      <c r="AI203" s="26">
        <v>1.5413020740740699</v>
      </c>
      <c r="AJ203" s="26">
        <v>0.375</v>
      </c>
      <c r="AK203" s="26">
        <v>0.375</v>
      </c>
      <c r="AL203" s="26">
        <v>0.375</v>
      </c>
      <c r="AM203" s="26">
        <v>0.375</v>
      </c>
      <c r="AN203" s="26">
        <v>1.50</v>
      </c>
      <c r="AO203" s="26" t="str">
        <f>IF(AND(AO206="",AND(AO209="",AO212="")),"",SUM(AO206,AO209,AO212))</f>
        <v/>
      </c>
      <c r="AP203" s="26" t="str">
        <f>IF(AND(AP206="",AND(AP209="",AP212="")),"",SUM(AP206,AP209,AP212))</f>
        <v/>
      </c>
      <c r="AQ203" s="26" t="str">
        <f>IF(AND(AQ206="",AND(AQ209="",AQ212="")),"",SUM(AQ206,AQ209,AQ212))</f>
        <v/>
      </c>
      <c r="AR203" s="26" t="str">
        <f>IF(AND(AR206="",AND(AR209="",AR212="")),"",SUM(AR206,AR209,AR212))</f>
        <v/>
      </c>
      <c r="AS203" s="26" t="str">
        <f>IF(AND(AS206="",AND(AS209="",AS212="")),"",SUM(AS206,AS209,AS212))</f>
        <v/>
      </c>
      <c r="AT203" s="26" t="str">
        <f>IF(AND(AT206="",AND(AT209="",AT212="")),"",SUM(AT206,AT209,AT212))</f>
        <v/>
      </c>
      <c r="AU203" s="26" t="str">
        <f>IF(AND(AU206="",AND(AU209="",AU212="")),"",SUM(AU206,AU209,AU212))</f>
        <v/>
      </c>
      <c r="AV203" s="26" t="str">
        <f>IF(AND(AV206="",AND(AV209="",AV212="")),"",SUM(AV206,AV209,AV212))</f>
        <v/>
      </c>
      <c r="AW203" s="26" t="str">
        <f>IF(AND(AW206="",AND(AW209="",AW212="")),"",SUM(AW206,AW209,AW212))</f>
        <v/>
      </c>
      <c r="AX203" s="26" t="str">
        <f>IF(AND(AX206="",AND(AX209="",AX212="")),"",SUM(AX206,AX209,AX212))</f>
        <v/>
      </c>
      <c r="AY203" s="26" t="str">
        <f>IF(AND(AY206="",AND(AY209="",AY212="")),"",SUM(AY206,AY209,AY212))</f>
        <v/>
      </c>
      <c r="AZ203" s="26" t="str">
        <f>IF(AND(AZ206="",AND(AZ209="",AZ212="")),"",SUM(AZ206,AZ209,AZ212))</f>
        <v/>
      </c>
      <c r="BA203" s="26" t="str">
        <f>IF(AND(BA206="",AND(BA209="",BA212="")),"",SUM(BA206,BA209,BA212))</f>
        <v/>
      </c>
      <c r="BB203" s="26" t="str">
        <f>IF(AND(BB206="",AND(BB209="",BB212="")),"",SUM(BB206,BB209,BB212))</f>
        <v/>
      </c>
      <c r="BC203" s="26" t="str">
        <f>IF(AND(BC206="",AND(BC209="",BC212="")),"",SUM(BC206,BC209,BC212))</f>
        <v/>
      </c>
      <c r="BD203" s="26" t="str">
        <f>IF(AND(BD206="",AND(BD209="",BD212="")),"",SUM(BD206,BD209,BD212))</f>
        <v/>
      </c>
      <c r="BE203" s="26" t="str">
        <f>IF(AND(BE206="",AND(BE209="",BE212="")),"",SUM(BE206,BE209,BE212))</f>
        <v/>
      </c>
      <c r="BF203" s="26" t="str">
        <f>IF(AND(BF206="",AND(BF209="",BF212="")),"",SUM(BF206,BF209,BF212))</f>
        <v/>
      </c>
      <c r="BG203" s="26" t="str">
        <f>IF(AND(BG206="",AND(BG209="",BG212="")),"",SUM(BG206,BG209,BG212))</f>
        <v/>
      </c>
      <c r="BH203" s="26" t="str">
        <f>IF(AND(BH206="",AND(BH209="",BH212="")),"",SUM(BH206,BH209,BH212))</f>
        <v/>
      </c>
      <c r="BI203" s="26" t="str">
        <f>IF(AND(BI206="",AND(BI209="",BI212="")),"",SUM(BI206,BI209,BI212))</f>
        <v/>
      </c>
      <c r="BJ203" s="26" t="str">
        <f>IF(AND(BJ206="",AND(BJ209="",BJ212="")),"",SUM(BJ206,BJ209,BJ212))</f>
        <v/>
      </c>
      <c r="BK203" s="26" t="str">
        <f>IF(AND(BK206="",AND(BK209="",BK212="")),"",SUM(BK206,BK209,BK212))</f>
        <v/>
      </c>
      <c r="BL203" s="26" t="str">
        <f>IF(AND(BL206="",AND(BL209="",BL212="")),"",SUM(BL206,BL209,BL212))</f>
        <v/>
      </c>
      <c r="BM203" s="26" t="str">
        <f>IF(AND(BM206="",AND(BM209="",BM212="")),"",SUM(BM206,BM209,BM212))</f>
        <v/>
      </c>
      <c r="BN203" s="26" t="str">
        <f>IF(AND(BN206="",AND(BN209="",BN212="")),"",SUM(BN206,BN209,BN212))</f>
        <v/>
      </c>
      <c r="BO203" s="26" t="str">
        <f>IF(AND(BO206="",AND(BO209="",BO212="")),"",SUM(BO206,BO209,BO212))</f>
        <v/>
      </c>
      <c r="BP203" s="26" t="str">
        <f>IF(AND(BP206="",AND(BP209="",BP212="")),"",SUM(BP206,BP209,BP212))</f>
        <v/>
      </c>
      <c r="BQ203" s="26" t="str">
        <f>IF(AND(BQ206="",AND(BQ209="",BQ212="")),"",SUM(BQ206,BQ209,BQ212))</f>
        <v/>
      </c>
      <c r="BR203" s="26" t="str">
        <f>IF(AND(BR206="",AND(BR209="",BR212="")),"",SUM(BR206,BR209,BR212))</f>
        <v/>
      </c>
      <c r="BS203" s="26" t="str">
        <f t="shared" si="290" ref="BS203:ED203">IF(AND(BS206="",AND(BS209="",BS212="")),"",SUM(BS206,BS209,BS212))</f>
        <v/>
      </c>
      <c r="BT203" s="26" t="str">
        <f t="shared" si="290"/>
        <v/>
      </c>
      <c r="BU203" s="26" t="str">
        <f t="shared" si="290"/>
        <v/>
      </c>
      <c r="BV203" s="26" t="str">
        <f t="shared" si="290"/>
        <v/>
      </c>
      <c r="BW203" s="26" t="str">
        <f t="shared" si="290"/>
        <v/>
      </c>
      <c r="BX203" s="26" t="str">
        <f t="shared" si="290"/>
        <v/>
      </c>
      <c r="BY203" s="26" t="str">
        <f t="shared" si="290"/>
        <v/>
      </c>
      <c r="BZ203" s="26" t="str">
        <f t="shared" si="290"/>
        <v/>
      </c>
      <c r="CA203" s="26" t="str">
        <f t="shared" si="290"/>
        <v/>
      </c>
      <c r="CB203" s="26" t="str">
        <f t="shared" si="290"/>
        <v/>
      </c>
      <c r="CC203" s="26" t="str">
        <f t="shared" si="290"/>
        <v/>
      </c>
      <c r="CD203" s="26" t="str">
        <f t="shared" si="290"/>
        <v/>
      </c>
      <c r="CE203" s="26" t="str">
        <f t="shared" si="290"/>
        <v/>
      </c>
      <c r="CF203" s="26" t="str">
        <f t="shared" si="290"/>
        <v/>
      </c>
      <c r="CG203" s="26" t="str">
        <f t="shared" si="290"/>
        <v/>
      </c>
      <c r="CH203" s="26" t="str">
        <f t="shared" si="290"/>
        <v/>
      </c>
      <c r="CI203" s="26" t="str">
        <f t="shared" si="290"/>
        <v/>
      </c>
      <c r="CJ203" s="26" t="str">
        <f t="shared" si="290"/>
        <v/>
      </c>
      <c r="CK203" s="26" t="str">
        <f t="shared" si="290"/>
        <v/>
      </c>
      <c r="CL203" s="26" t="str">
        <f t="shared" si="290"/>
        <v/>
      </c>
      <c r="CM203" s="26" t="str">
        <f t="shared" si="290"/>
        <v/>
      </c>
      <c r="CN203" s="26" t="str">
        <f t="shared" si="290"/>
        <v/>
      </c>
      <c r="CO203" s="26" t="str">
        <f t="shared" si="290"/>
        <v/>
      </c>
      <c r="CP203" s="26" t="str">
        <f t="shared" si="290"/>
        <v/>
      </c>
      <c r="CQ203" s="26" t="str">
        <f t="shared" si="290"/>
        <v/>
      </c>
      <c r="CR203" s="26" t="str">
        <f t="shared" si="290"/>
        <v/>
      </c>
      <c r="CS203" s="26" t="str">
        <f t="shared" si="290"/>
        <v/>
      </c>
      <c r="CT203" s="26" t="str">
        <f t="shared" si="290"/>
        <v/>
      </c>
      <c r="CU203" s="26" t="str">
        <f t="shared" si="290"/>
        <v/>
      </c>
      <c r="CV203" s="26" t="str">
        <f t="shared" si="290"/>
        <v/>
      </c>
      <c r="CW203" s="26" t="str">
        <f t="shared" si="290"/>
        <v/>
      </c>
      <c r="CX203" s="26" t="str">
        <f t="shared" si="290"/>
        <v/>
      </c>
      <c r="CY203" s="26" t="str">
        <f t="shared" si="290"/>
        <v/>
      </c>
      <c r="CZ203" s="26" t="str">
        <f t="shared" si="290"/>
        <v/>
      </c>
      <c r="DA203" s="26" t="str">
        <f t="shared" si="290"/>
        <v/>
      </c>
      <c r="DB203" s="26" t="str">
        <f t="shared" si="290"/>
        <v/>
      </c>
      <c r="DC203" s="26" t="str">
        <f t="shared" si="290"/>
        <v/>
      </c>
      <c r="DD203" s="26" t="str">
        <f t="shared" si="290"/>
        <v/>
      </c>
      <c r="DE203" s="26" t="str">
        <f t="shared" si="290"/>
        <v/>
      </c>
      <c r="DF203" s="26" t="str">
        <f t="shared" si="290"/>
        <v/>
      </c>
      <c r="DG203" s="26" t="str">
        <f t="shared" si="290"/>
        <v/>
      </c>
      <c r="DH203" s="26" t="str">
        <f t="shared" si="290"/>
        <v/>
      </c>
      <c r="DI203" s="26" t="str">
        <f t="shared" si="290"/>
        <v/>
      </c>
      <c r="DJ203" s="26" t="str">
        <f t="shared" si="290"/>
        <v/>
      </c>
      <c r="DK203" s="26" t="str">
        <f t="shared" si="290"/>
        <v/>
      </c>
      <c r="DL203" s="26" t="str">
        <f t="shared" si="290"/>
        <v/>
      </c>
      <c r="DM203" s="26" t="str">
        <f t="shared" si="290"/>
        <v/>
      </c>
      <c r="DN203" s="26" t="str">
        <f t="shared" si="290"/>
        <v/>
      </c>
      <c r="DO203" s="26" t="str">
        <f t="shared" si="290"/>
        <v/>
      </c>
      <c r="DP203" s="26" t="str">
        <f t="shared" si="290"/>
        <v/>
      </c>
      <c r="DQ203" s="26" t="str">
        <f t="shared" si="290"/>
        <v/>
      </c>
      <c r="DR203" s="26" t="str">
        <f t="shared" si="290"/>
        <v/>
      </c>
      <c r="DS203" s="26" t="str">
        <f t="shared" si="290"/>
        <v/>
      </c>
      <c r="DT203" s="26" t="str">
        <f t="shared" si="290"/>
        <v/>
      </c>
      <c r="DU203" s="26" t="str">
        <f t="shared" si="290"/>
        <v/>
      </c>
      <c r="DV203" s="26" t="str">
        <f t="shared" si="290"/>
        <v/>
      </c>
      <c r="DW203" s="26" t="str">
        <f t="shared" si="290"/>
        <v/>
      </c>
      <c r="DX203" s="26" t="str">
        <f t="shared" si="290"/>
        <v/>
      </c>
      <c r="DY203" s="26" t="str">
        <f t="shared" si="290"/>
        <v/>
      </c>
      <c r="DZ203" s="26" t="str">
        <f t="shared" si="290"/>
        <v/>
      </c>
      <c r="EA203" s="26" t="str">
        <f t="shared" si="290"/>
        <v/>
      </c>
      <c r="EB203" s="26" t="str">
        <f t="shared" si="290"/>
        <v/>
      </c>
      <c r="EC203" s="26" t="str">
        <f t="shared" si="290"/>
        <v/>
      </c>
      <c r="ED203" s="26" t="str">
        <f t="shared" si="290"/>
        <v/>
      </c>
      <c r="EE203" s="26" t="str">
        <f t="shared" si="291" ref="EE203:FI203">IF(AND(EE206="",AND(EE209="",EE212="")),"",SUM(EE206,EE209,EE212))</f>
        <v/>
      </c>
      <c r="EF203" s="26" t="str">
        <f t="shared" si="291"/>
        <v/>
      </c>
      <c r="EG203" s="26" t="str">
        <f t="shared" si="291"/>
        <v/>
      </c>
      <c r="EH203" s="26" t="str">
        <f t="shared" si="291"/>
        <v/>
      </c>
      <c r="EI203" s="26" t="str">
        <f t="shared" si="291"/>
        <v/>
      </c>
      <c r="EJ203" s="26" t="str">
        <f t="shared" si="291"/>
        <v/>
      </c>
      <c r="EK203" s="26" t="str">
        <f t="shared" si="291"/>
        <v/>
      </c>
      <c r="EL203" s="26" t="str">
        <f t="shared" si="291"/>
        <v/>
      </c>
      <c r="EM203" s="26" t="str">
        <f t="shared" si="291"/>
        <v/>
      </c>
      <c r="EN203" s="26" t="str">
        <f t="shared" si="291"/>
        <v/>
      </c>
      <c r="EO203" s="26" t="str">
        <f t="shared" si="291"/>
        <v/>
      </c>
      <c r="EP203" s="26" t="str">
        <f t="shared" si="291"/>
        <v/>
      </c>
      <c r="EQ203" s="26" t="str">
        <f t="shared" si="291"/>
        <v/>
      </c>
      <c r="ER203" s="26" t="str">
        <f t="shared" si="291"/>
        <v/>
      </c>
      <c r="ES203" s="26" t="str">
        <f t="shared" si="291"/>
        <v/>
      </c>
      <c r="ET203" s="26" t="str">
        <f t="shared" si="291"/>
        <v/>
      </c>
      <c r="EU203" s="26" t="str">
        <f t="shared" si="291"/>
        <v/>
      </c>
      <c r="EV203" s="26" t="str">
        <f t="shared" si="291"/>
        <v/>
      </c>
      <c r="EW203" s="26" t="str">
        <f t="shared" si="291"/>
        <v/>
      </c>
      <c r="EX203" s="26" t="str">
        <f t="shared" si="291"/>
        <v/>
      </c>
      <c r="EY203" s="26" t="str">
        <f t="shared" si="291"/>
        <v/>
      </c>
      <c r="EZ203" s="26" t="str">
        <f t="shared" si="291"/>
        <v/>
      </c>
      <c r="FA203" s="26" t="str">
        <f t="shared" si="291"/>
        <v/>
      </c>
      <c r="FB203" s="26" t="str">
        <f t="shared" si="291"/>
        <v/>
      </c>
      <c r="FC203" s="26" t="str">
        <f t="shared" si="291"/>
        <v/>
      </c>
      <c r="FD203" s="26" t="str">
        <f t="shared" si="291"/>
        <v/>
      </c>
      <c r="FE203" s="26" t="str">
        <f t="shared" si="291"/>
        <v/>
      </c>
      <c r="FF203" s="26" t="str">
        <f t="shared" si="291"/>
        <v/>
      </c>
      <c r="FG203" s="26" t="str">
        <f t="shared" si="291"/>
        <v/>
      </c>
      <c r="FH203" s="26" t="str">
        <f t="shared" si="291"/>
        <v/>
      </c>
      <c r="FI203" s="26" t="str">
        <f t="shared" si="291"/>
        <v/>
      </c>
    </row>
    <row r="204" spans="1:165" s="8" customFormat="1" ht="15" customHeight="1">
      <c r="A204" s="8" t="str">
        <f t="shared" si="286"/>
        <v>BSOOBRD_BP6_XDC</v>
      </c>
      <c r="B204" s="12" t="s">
        <v>483</v>
      </c>
      <c r="C204" s="13" t="s">
        <v>484</v>
      </c>
      <c r="D204" s="13" t="s">
        <v>485</v>
      </c>
      <c r="E204" s="14" t="str">
        <f>"BSOOBRD_BP6_"&amp;C3</f>
        <v>BSOOBRD_BP6_XDC</v>
      </c>
      <c r="F204" s="26" t="str">
        <f>IF(AND(F205="",F206=""),"",SUM(F205)-SUM(F206))</f>
        <v/>
      </c>
      <c r="G204" s="26" t="str">
        <f t="shared" si="292" ref="G204:BR204">IF(AND(G205="",G206=""),"",SUM(G205)-SUM(G206))</f>
        <v/>
      </c>
      <c r="H204" s="26" t="str">
        <f t="shared" si="292"/>
        <v/>
      </c>
      <c r="I204" s="26" t="str">
        <f t="shared" si="292"/>
        <v/>
      </c>
      <c r="J204" s="26" t="str">
        <f t="shared" si="292"/>
        <v/>
      </c>
      <c r="K204" s="26" t="str">
        <f t="shared" si="292"/>
        <v/>
      </c>
      <c r="L204" s="26" t="str">
        <f t="shared" si="292"/>
        <v/>
      </c>
      <c r="M204" s="26" t="str">
        <f t="shared" si="292"/>
        <v/>
      </c>
      <c r="N204" s="26" t="str">
        <f t="shared" si="292"/>
        <v/>
      </c>
      <c r="O204" s="26" t="str">
        <f t="shared" si="292"/>
        <v/>
      </c>
      <c r="P204" s="26" t="str">
        <f t="shared" si="292"/>
        <v/>
      </c>
      <c r="Q204" s="26" t="str">
        <f t="shared" si="292"/>
        <v/>
      </c>
      <c r="R204" s="26" t="str">
        <f t="shared" si="292"/>
        <v/>
      </c>
      <c r="S204" s="26" t="str">
        <f t="shared" si="292"/>
        <v/>
      </c>
      <c r="T204" s="26" t="str">
        <f t="shared" si="292"/>
        <v/>
      </c>
      <c r="U204" s="26" t="str">
        <f t="shared" si="292"/>
        <v/>
      </c>
      <c r="V204" s="26" t="str">
        <f t="shared" si="292"/>
        <v/>
      </c>
      <c r="W204" s="26" t="str">
        <f t="shared" si="292"/>
        <v/>
      </c>
      <c r="X204" s="26" t="str">
        <f t="shared" si="292"/>
        <v/>
      </c>
      <c r="Y204" s="26" t="str">
        <f t="shared" si="292"/>
        <v/>
      </c>
      <c r="Z204" s="26" t="str">
        <f t="shared" si="292"/>
        <v/>
      </c>
      <c r="AA204" s="26" t="str">
        <f t="shared" si="292"/>
        <v/>
      </c>
      <c r="AB204" s="26" t="str">
        <f t="shared" si="292"/>
        <v/>
      </c>
      <c r="AC204" s="26" t="str">
        <f t="shared" si="292"/>
        <v/>
      </c>
      <c r="AD204" s="26" t="str">
        <f t="shared" si="292"/>
        <v/>
      </c>
      <c r="AE204" s="26" t="str">
        <f t="shared" si="292"/>
        <v/>
      </c>
      <c r="AF204" s="26" t="str">
        <f t="shared" si="292"/>
        <v/>
      </c>
      <c r="AG204" s="26" t="str">
        <f t="shared" si="292"/>
        <v/>
      </c>
      <c r="AH204" s="26" t="str">
        <f t="shared" si="292"/>
        <v/>
      </c>
      <c r="AI204" s="26" t="str">
        <f t="shared" si="292"/>
        <v/>
      </c>
      <c r="AJ204" s="26" t="str">
        <f t="shared" si="292"/>
        <v/>
      </c>
      <c r="AK204" s="26" t="str">
        <f t="shared" si="292"/>
        <v/>
      </c>
      <c r="AL204" s="26" t="str">
        <f t="shared" si="292"/>
        <v/>
      </c>
      <c r="AM204" s="26" t="str">
        <f t="shared" si="292"/>
        <v/>
      </c>
      <c r="AN204" s="26" t="str">
        <f t="shared" si="292"/>
        <v/>
      </c>
      <c r="AO204" s="26" t="str">
        <f t="shared" si="292"/>
        <v/>
      </c>
      <c r="AP204" s="26" t="str">
        <f t="shared" si="292"/>
        <v/>
      </c>
      <c r="AQ204" s="26" t="str">
        <f t="shared" si="292"/>
        <v/>
      </c>
      <c r="AR204" s="26" t="str">
        <f t="shared" si="292"/>
        <v/>
      </c>
      <c r="AS204" s="26" t="str">
        <f t="shared" si="292"/>
        <v/>
      </c>
      <c r="AT204" s="26" t="str">
        <f t="shared" si="292"/>
        <v/>
      </c>
      <c r="AU204" s="26" t="str">
        <f t="shared" si="292"/>
        <v/>
      </c>
      <c r="AV204" s="26" t="str">
        <f t="shared" si="292"/>
        <v/>
      </c>
      <c r="AW204" s="26" t="str">
        <f t="shared" si="292"/>
        <v/>
      </c>
      <c r="AX204" s="26" t="str">
        <f t="shared" si="292"/>
        <v/>
      </c>
      <c r="AY204" s="26" t="str">
        <f t="shared" si="292"/>
        <v/>
      </c>
      <c r="AZ204" s="26" t="str">
        <f t="shared" si="292"/>
        <v/>
      </c>
      <c r="BA204" s="26" t="str">
        <f t="shared" si="292"/>
        <v/>
      </c>
      <c r="BB204" s="26" t="str">
        <f t="shared" si="292"/>
        <v/>
      </c>
      <c r="BC204" s="26" t="str">
        <f t="shared" si="292"/>
        <v/>
      </c>
      <c r="BD204" s="26" t="str">
        <f t="shared" si="292"/>
        <v/>
      </c>
      <c r="BE204" s="26" t="str">
        <f t="shared" si="292"/>
        <v/>
      </c>
      <c r="BF204" s="26" t="str">
        <f t="shared" si="292"/>
        <v/>
      </c>
      <c r="BG204" s="26" t="str">
        <f t="shared" si="292"/>
        <v/>
      </c>
      <c r="BH204" s="26" t="str">
        <f t="shared" si="292"/>
        <v/>
      </c>
      <c r="BI204" s="26" t="str">
        <f t="shared" si="292"/>
        <v/>
      </c>
      <c r="BJ204" s="26" t="str">
        <f t="shared" si="292"/>
        <v/>
      </c>
      <c r="BK204" s="26" t="str">
        <f t="shared" si="292"/>
        <v/>
      </c>
      <c r="BL204" s="26" t="str">
        <f t="shared" si="292"/>
        <v/>
      </c>
      <c r="BM204" s="26" t="str">
        <f t="shared" si="292"/>
        <v/>
      </c>
      <c r="BN204" s="26" t="str">
        <f t="shared" si="292"/>
        <v/>
      </c>
      <c r="BO204" s="26" t="str">
        <f t="shared" si="292"/>
        <v/>
      </c>
      <c r="BP204" s="26" t="str">
        <f t="shared" si="292"/>
        <v/>
      </c>
      <c r="BQ204" s="26" t="str">
        <f t="shared" si="292"/>
        <v/>
      </c>
      <c r="BR204" s="26" t="str">
        <f t="shared" si="292"/>
        <v/>
      </c>
      <c r="BS204" s="26" t="str">
        <f t="shared" si="293" ref="BS204:ED204">IF(AND(BS205="",BS206=""),"",SUM(BS205)-SUM(BS206))</f>
        <v/>
      </c>
      <c r="BT204" s="26" t="str">
        <f t="shared" si="293"/>
        <v/>
      </c>
      <c r="BU204" s="26" t="str">
        <f t="shared" si="293"/>
        <v/>
      </c>
      <c r="BV204" s="26" t="str">
        <f t="shared" si="293"/>
        <v/>
      </c>
      <c r="BW204" s="26" t="str">
        <f t="shared" si="293"/>
        <v/>
      </c>
      <c r="BX204" s="26" t="str">
        <f t="shared" si="293"/>
        <v/>
      </c>
      <c r="BY204" s="26" t="str">
        <f t="shared" si="293"/>
        <v/>
      </c>
      <c r="BZ204" s="26" t="str">
        <f t="shared" si="293"/>
        <v/>
      </c>
      <c r="CA204" s="26" t="str">
        <f t="shared" si="293"/>
        <v/>
      </c>
      <c r="CB204" s="26" t="str">
        <f t="shared" si="293"/>
        <v/>
      </c>
      <c r="CC204" s="26" t="str">
        <f t="shared" si="293"/>
        <v/>
      </c>
      <c r="CD204" s="26" t="str">
        <f t="shared" si="293"/>
        <v/>
      </c>
      <c r="CE204" s="26" t="str">
        <f t="shared" si="293"/>
        <v/>
      </c>
      <c r="CF204" s="26" t="str">
        <f t="shared" si="293"/>
        <v/>
      </c>
      <c r="CG204" s="26" t="str">
        <f t="shared" si="293"/>
        <v/>
      </c>
      <c r="CH204" s="26" t="str">
        <f t="shared" si="293"/>
        <v/>
      </c>
      <c r="CI204" s="26" t="str">
        <f t="shared" si="293"/>
        <v/>
      </c>
      <c r="CJ204" s="26" t="str">
        <f t="shared" si="293"/>
        <v/>
      </c>
      <c r="CK204" s="26" t="str">
        <f t="shared" si="293"/>
        <v/>
      </c>
      <c r="CL204" s="26" t="str">
        <f t="shared" si="293"/>
        <v/>
      </c>
      <c r="CM204" s="26" t="str">
        <f t="shared" si="293"/>
        <v/>
      </c>
      <c r="CN204" s="26" t="str">
        <f t="shared" si="293"/>
        <v/>
      </c>
      <c r="CO204" s="26" t="str">
        <f t="shared" si="293"/>
        <v/>
      </c>
      <c r="CP204" s="26" t="str">
        <f t="shared" si="293"/>
        <v/>
      </c>
      <c r="CQ204" s="26" t="str">
        <f t="shared" si="293"/>
        <v/>
      </c>
      <c r="CR204" s="26" t="str">
        <f t="shared" si="293"/>
        <v/>
      </c>
      <c r="CS204" s="26" t="str">
        <f t="shared" si="293"/>
        <v/>
      </c>
      <c r="CT204" s="26" t="str">
        <f t="shared" si="293"/>
        <v/>
      </c>
      <c r="CU204" s="26" t="str">
        <f t="shared" si="293"/>
        <v/>
      </c>
      <c r="CV204" s="26" t="str">
        <f t="shared" si="293"/>
        <v/>
      </c>
      <c r="CW204" s="26" t="str">
        <f t="shared" si="293"/>
        <v/>
      </c>
      <c r="CX204" s="26" t="str">
        <f t="shared" si="293"/>
        <v/>
      </c>
      <c r="CY204" s="26" t="str">
        <f t="shared" si="293"/>
        <v/>
      </c>
      <c r="CZ204" s="26" t="str">
        <f t="shared" si="293"/>
        <v/>
      </c>
      <c r="DA204" s="26" t="str">
        <f t="shared" si="293"/>
        <v/>
      </c>
      <c r="DB204" s="26" t="str">
        <f t="shared" si="293"/>
        <v/>
      </c>
      <c r="DC204" s="26" t="str">
        <f t="shared" si="293"/>
        <v/>
      </c>
      <c r="DD204" s="26" t="str">
        <f t="shared" si="293"/>
        <v/>
      </c>
      <c r="DE204" s="26" t="str">
        <f t="shared" si="293"/>
        <v/>
      </c>
      <c r="DF204" s="26" t="str">
        <f t="shared" si="293"/>
        <v/>
      </c>
      <c r="DG204" s="26" t="str">
        <f t="shared" si="293"/>
        <v/>
      </c>
      <c r="DH204" s="26" t="str">
        <f t="shared" si="293"/>
        <v/>
      </c>
      <c r="DI204" s="26" t="str">
        <f t="shared" si="293"/>
        <v/>
      </c>
      <c r="DJ204" s="26" t="str">
        <f t="shared" si="293"/>
        <v/>
      </c>
      <c r="DK204" s="26" t="str">
        <f t="shared" si="293"/>
        <v/>
      </c>
      <c r="DL204" s="26" t="str">
        <f t="shared" si="293"/>
        <v/>
      </c>
      <c r="DM204" s="26" t="str">
        <f t="shared" si="293"/>
        <v/>
      </c>
      <c r="DN204" s="26" t="str">
        <f t="shared" si="293"/>
        <v/>
      </c>
      <c r="DO204" s="26" t="str">
        <f t="shared" si="293"/>
        <v/>
      </c>
      <c r="DP204" s="26" t="str">
        <f t="shared" si="293"/>
        <v/>
      </c>
      <c r="DQ204" s="26" t="str">
        <f t="shared" si="293"/>
        <v/>
      </c>
      <c r="DR204" s="26" t="str">
        <f t="shared" si="293"/>
        <v/>
      </c>
      <c r="DS204" s="26" t="str">
        <f t="shared" si="293"/>
        <v/>
      </c>
      <c r="DT204" s="26" t="str">
        <f t="shared" si="293"/>
        <v/>
      </c>
      <c r="DU204" s="26" t="str">
        <f t="shared" si="293"/>
        <v/>
      </c>
      <c r="DV204" s="26" t="str">
        <f t="shared" si="293"/>
        <v/>
      </c>
      <c r="DW204" s="26" t="str">
        <f t="shared" si="293"/>
        <v/>
      </c>
      <c r="DX204" s="26" t="str">
        <f t="shared" si="293"/>
        <v/>
      </c>
      <c r="DY204" s="26" t="str">
        <f t="shared" si="293"/>
        <v/>
      </c>
      <c r="DZ204" s="26" t="str">
        <f t="shared" si="293"/>
        <v/>
      </c>
      <c r="EA204" s="26" t="str">
        <f t="shared" si="293"/>
        <v/>
      </c>
      <c r="EB204" s="26" t="str">
        <f t="shared" si="293"/>
        <v/>
      </c>
      <c r="EC204" s="26" t="str">
        <f t="shared" si="293"/>
        <v/>
      </c>
      <c r="ED204" s="26" t="str">
        <f t="shared" si="293"/>
        <v/>
      </c>
      <c r="EE204" s="26" t="str">
        <f t="shared" si="294" ref="EE204:FI204">IF(AND(EE205="",EE206=""),"",SUM(EE205)-SUM(EE206))</f>
        <v/>
      </c>
      <c r="EF204" s="26" t="str">
        <f t="shared" si="294"/>
        <v/>
      </c>
      <c r="EG204" s="26" t="str">
        <f t="shared" si="294"/>
        <v/>
      </c>
      <c r="EH204" s="26" t="str">
        <f t="shared" si="294"/>
        <v/>
      </c>
      <c r="EI204" s="26" t="str">
        <f t="shared" si="294"/>
        <v/>
      </c>
      <c r="EJ204" s="26" t="str">
        <f t="shared" si="294"/>
        <v/>
      </c>
      <c r="EK204" s="26" t="str">
        <f t="shared" si="294"/>
        <v/>
      </c>
      <c r="EL204" s="26" t="str">
        <f t="shared" si="294"/>
        <v/>
      </c>
      <c r="EM204" s="26" t="str">
        <f t="shared" si="294"/>
        <v/>
      </c>
      <c r="EN204" s="26" t="str">
        <f t="shared" si="294"/>
        <v/>
      </c>
      <c r="EO204" s="26" t="str">
        <f t="shared" si="294"/>
        <v/>
      </c>
      <c r="EP204" s="26" t="str">
        <f t="shared" si="294"/>
        <v/>
      </c>
      <c r="EQ204" s="26" t="str">
        <f t="shared" si="294"/>
        <v/>
      </c>
      <c r="ER204" s="26" t="str">
        <f t="shared" si="294"/>
        <v/>
      </c>
      <c r="ES204" s="26" t="str">
        <f t="shared" si="294"/>
        <v/>
      </c>
      <c r="ET204" s="26" t="str">
        <f t="shared" si="294"/>
        <v/>
      </c>
      <c r="EU204" s="26" t="str">
        <f t="shared" si="294"/>
        <v/>
      </c>
      <c r="EV204" s="26" t="str">
        <f t="shared" si="294"/>
        <v/>
      </c>
      <c r="EW204" s="26" t="str">
        <f t="shared" si="294"/>
        <v/>
      </c>
      <c r="EX204" s="26" t="str">
        <f t="shared" si="294"/>
        <v/>
      </c>
      <c r="EY204" s="26" t="str">
        <f t="shared" si="294"/>
        <v/>
      </c>
      <c r="EZ204" s="26" t="str">
        <f t="shared" si="294"/>
        <v/>
      </c>
      <c r="FA204" s="26" t="str">
        <f t="shared" si="294"/>
        <v/>
      </c>
      <c r="FB204" s="26" t="str">
        <f t="shared" si="294"/>
        <v/>
      </c>
      <c r="FC204" s="26" t="str">
        <f t="shared" si="294"/>
        <v/>
      </c>
      <c r="FD204" s="26" t="str">
        <f t="shared" si="294"/>
        <v/>
      </c>
      <c r="FE204" s="26" t="str">
        <f t="shared" si="294"/>
        <v/>
      </c>
      <c r="FF204" s="26" t="str">
        <f t="shared" si="294"/>
        <v/>
      </c>
      <c r="FG204" s="26" t="str">
        <f t="shared" si="294"/>
        <v/>
      </c>
      <c r="FH204" s="26" t="str">
        <f t="shared" si="294"/>
        <v/>
      </c>
      <c r="FI204" s="26" t="str">
        <f t="shared" si="294"/>
        <v/>
      </c>
    </row>
    <row r="205" spans="1:165" s="8" customFormat="1" ht="15" customHeight="1">
      <c r="A205" s="8" t="str">
        <f t="shared" si="286"/>
        <v>BXSOOBRD_BP6_XDC</v>
      </c>
      <c r="B205" s="12" t="s">
        <v>145</v>
      </c>
      <c r="C205" s="13" t="s">
        <v>486</v>
      </c>
      <c r="D205" s="13" t="s">
        <v>487</v>
      </c>
      <c r="E205" s="14" t="str">
        <f>"BXSOOBRD_BP6_"&amp;C3</f>
        <v>BXSOOBRD_BP6_XDC</v>
      </c>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165" s="8" customFormat="1" ht="15" customHeight="1">
      <c r="A206" s="8" t="str">
        <f t="shared" si="286"/>
        <v>BMSOOBRD_BP6_XDC</v>
      </c>
      <c r="B206" s="12" t="s">
        <v>148</v>
      </c>
      <c r="C206" s="13" t="s">
        <v>488</v>
      </c>
      <c r="D206" s="13" t="s">
        <v>489</v>
      </c>
      <c r="E206" s="14" t="str">
        <f>"BMSOOBRD_BP6_"&amp;C3</f>
        <v>BMSOOBRD_BP6_XDC</v>
      </c>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165" s="8" customFormat="1" ht="15" customHeight="1">
      <c r="A207" s="8" t="str">
        <f t="shared" si="286"/>
        <v>BSOOBPM_BP6_XDC</v>
      </c>
      <c r="B207" s="12" t="s">
        <v>490</v>
      </c>
      <c r="C207" s="13" t="s">
        <v>491</v>
      </c>
      <c r="D207" s="13" t="s">
        <v>492</v>
      </c>
      <c r="E207" s="14" t="str">
        <f>"BSOOBPM_BP6_"&amp;C3</f>
        <v>BSOOBPM_BP6_XDC</v>
      </c>
      <c r="F207" s="26">
        <v>-0.31612600000000002</v>
      </c>
      <c r="G207" s="26">
        <v>-0.31612600000000002</v>
      </c>
      <c r="H207" s="26">
        <v>-0.31612600000000002</v>
      </c>
      <c r="I207" s="26">
        <v>-0.31612600000000002</v>
      </c>
      <c r="J207" s="26">
        <v>-1.2645040000000001</v>
      </c>
      <c r="K207" s="26">
        <v>-0.35679100000000002</v>
      </c>
      <c r="L207" s="26">
        <v>-0.35679100000000002</v>
      </c>
      <c r="M207" s="26">
        <v>-0.35679100000000002</v>
      </c>
      <c r="N207" s="26">
        <v>-0.35679100000000002</v>
      </c>
      <c r="O207" s="26">
        <v>-1.4271640000000001</v>
      </c>
      <c r="P207" s="26">
        <v>-0.41510924999999999</v>
      </c>
      <c r="Q207" s="26">
        <v>-0.41510924999999999</v>
      </c>
      <c r="R207" s="26">
        <v>-0.41510924999999999</v>
      </c>
      <c r="S207" s="26">
        <v>-0.41510924999999999</v>
      </c>
      <c r="T207" s="26">
        <v>-1.6604369999999999</v>
      </c>
      <c r="U207" s="26">
        <v>-0.36267541666666703</v>
      </c>
      <c r="V207" s="26">
        <v>-0.36267541666666703</v>
      </c>
      <c r="W207" s="26">
        <v>-0.36267541666666703</v>
      </c>
      <c r="X207" s="26">
        <v>-0.36267541666666703</v>
      </c>
      <c r="Y207" s="26">
        <v>-1.4507016666666701</v>
      </c>
      <c r="Z207" s="26">
        <v>-0.37819188888888899</v>
      </c>
      <c r="AA207" s="26">
        <v>-0.37819188888888899</v>
      </c>
      <c r="AB207" s="26">
        <v>-0.37819188888888899</v>
      </c>
      <c r="AC207" s="26">
        <v>-0.37819188888888899</v>
      </c>
      <c r="AD207" s="26">
        <v>-1.51276755555556</v>
      </c>
      <c r="AE207" s="26">
        <v>-0.38532551851851798</v>
      </c>
      <c r="AF207" s="26">
        <v>-0.38532551851851798</v>
      </c>
      <c r="AG207" s="26">
        <v>-0.38532551851851798</v>
      </c>
      <c r="AH207" s="26">
        <v>-0.38532551851851798</v>
      </c>
      <c r="AI207" s="26">
        <v>-1.5413020740740699</v>
      </c>
      <c r="AJ207" s="26">
        <v>-0.375</v>
      </c>
      <c r="AK207" s="26">
        <v>-0.375</v>
      </c>
      <c r="AL207" s="26">
        <v>-0.375</v>
      </c>
      <c r="AM207" s="26">
        <v>-0.375</v>
      </c>
      <c r="AN207" s="26">
        <v>-1.50</v>
      </c>
      <c r="AO207" s="26" t="str">
        <f>IF(AND(AO208="",AO209=""),"",SUM(AO208)-SUM(AO209))</f>
        <v/>
      </c>
      <c r="AP207" s="26" t="str">
        <f>IF(AND(AP208="",AP209=""),"",SUM(AP208)-SUM(AP209))</f>
        <v/>
      </c>
      <c r="AQ207" s="26" t="str">
        <f>IF(AND(AQ208="",AQ209=""),"",SUM(AQ208)-SUM(AQ209))</f>
        <v/>
      </c>
      <c r="AR207" s="26" t="str">
        <f>IF(AND(AR208="",AR209=""),"",SUM(AR208)-SUM(AR209))</f>
        <v/>
      </c>
      <c r="AS207" s="26" t="str">
        <f>IF(AND(AS208="",AS209=""),"",SUM(AS208)-SUM(AS209))</f>
        <v/>
      </c>
      <c r="AT207" s="26" t="str">
        <f>IF(AND(AT208="",AT209=""),"",SUM(AT208)-SUM(AT209))</f>
        <v/>
      </c>
      <c r="AU207" s="26" t="str">
        <f>IF(AND(AU208="",AU209=""),"",SUM(AU208)-SUM(AU209))</f>
        <v/>
      </c>
      <c r="AV207" s="26" t="str">
        <f>IF(AND(AV208="",AV209=""),"",SUM(AV208)-SUM(AV209))</f>
        <v/>
      </c>
      <c r="AW207" s="26" t="str">
        <f>IF(AND(AW208="",AW209=""),"",SUM(AW208)-SUM(AW209))</f>
        <v/>
      </c>
      <c r="AX207" s="26" t="str">
        <f>IF(AND(AX208="",AX209=""),"",SUM(AX208)-SUM(AX209))</f>
        <v/>
      </c>
      <c r="AY207" s="26" t="str">
        <f>IF(AND(AY208="",AY209=""),"",SUM(AY208)-SUM(AY209))</f>
        <v/>
      </c>
      <c r="AZ207" s="26" t="str">
        <f>IF(AND(AZ208="",AZ209=""),"",SUM(AZ208)-SUM(AZ209))</f>
        <v/>
      </c>
      <c r="BA207" s="26" t="str">
        <f>IF(AND(BA208="",BA209=""),"",SUM(BA208)-SUM(BA209))</f>
        <v/>
      </c>
      <c r="BB207" s="26" t="str">
        <f>IF(AND(BB208="",BB209=""),"",SUM(BB208)-SUM(BB209))</f>
        <v/>
      </c>
      <c r="BC207" s="26" t="str">
        <f>IF(AND(BC208="",BC209=""),"",SUM(BC208)-SUM(BC209))</f>
        <v/>
      </c>
      <c r="BD207" s="26" t="str">
        <f>IF(AND(BD208="",BD209=""),"",SUM(BD208)-SUM(BD209))</f>
        <v/>
      </c>
      <c r="BE207" s="26" t="str">
        <f>IF(AND(BE208="",BE209=""),"",SUM(BE208)-SUM(BE209))</f>
        <v/>
      </c>
      <c r="BF207" s="26" t="str">
        <f>IF(AND(BF208="",BF209=""),"",SUM(BF208)-SUM(BF209))</f>
        <v/>
      </c>
      <c r="BG207" s="26" t="str">
        <f>IF(AND(BG208="",BG209=""),"",SUM(BG208)-SUM(BG209))</f>
        <v/>
      </c>
      <c r="BH207" s="26" t="str">
        <f>IF(AND(BH208="",BH209=""),"",SUM(BH208)-SUM(BH209))</f>
        <v/>
      </c>
      <c r="BI207" s="26" t="str">
        <f>IF(AND(BI208="",BI209=""),"",SUM(BI208)-SUM(BI209))</f>
        <v/>
      </c>
      <c r="BJ207" s="26" t="str">
        <f>IF(AND(BJ208="",BJ209=""),"",SUM(BJ208)-SUM(BJ209))</f>
        <v/>
      </c>
      <c r="BK207" s="26" t="str">
        <f>IF(AND(BK208="",BK209=""),"",SUM(BK208)-SUM(BK209))</f>
        <v/>
      </c>
      <c r="BL207" s="26" t="str">
        <f>IF(AND(BL208="",BL209=""),"",SUM(BL208)-SUM(BL209))</f>
        <v/>
      </c>
      <c r="BM207" s="26" t="str">
        <f>IF(AND(BM208="",BM209=""),"",SUM(BM208)-SUM(BM209))</f>
        <v/>
      </c>
      <c r="BN207" s="26" t="str">
        <f>IF(AND(BN208="",BN209=""),"",SUM(BN208)-SUM(BN209))</f>
        <v/>
      </c>
      <c r="BO207" s="26" t="str">
        <f>IF(AND(BO208="",BO209=""),"",SUM(BO208)-SUM(BO209))</f>
        <v/>
      </c>
      <c r="BP207" s="26" t="str">
        <f>IF(AND(BP208="",BP209=""),"",SUM(BP208)-SUM(BP209))</f>
        <v/>
      </c>
      <c r="BQ207" s="26" t="str">
        <f>IF(AND(BQ208="",BQ209=""),"",SUM(BQ208)-SUM(BQ209))</f>
        <v/>
      </c>
      <c r="BR207" s="26" t="str">
        <f>IF(AND(BR208="",BR209=""),"",SUM(BR208)-SUM(BR209))</f>
        <v/>
      </c>
      <c r="BS207" s="26" t="str">
        <f t="shared" si="295" ref="BS207:ED207">IF(AND(BS208="",BS209=""),"",SUM(BS208)-SUM(BS209))</f>
        <v/>
      </c>
      <c r="BT207" s="26" t="str">
        <f t="shared" si="295"/>
        <v/>
      </c>
      <c r="BU207" s="26" t="str">
        <f t="shared" si="295"/>
        <v/>
      </c>
      <c r="BV207" s="26" t="str">
        <f t="shared" si="295"/>
        <v/>
      </c>
      <c r="BW207" s="26" t="str">
        <f t="shared" si="295"/>
        <v/>
      </c>
      <c r="BX207" s="26" t="str">
        <f t="shared" si="295"/>
        <v/>
      </c>
      <c r="BY207" s="26" t="str">
        <f t="shared" si="295"/>
        <v/>
      </c>
      <c r="BZ207" s="26" t="str">
        <f t="shared" si="295"/>
        <v/>
      </c>
      <c r="CA207" s="26" t="str">
        <f t="shared" si="295"/>
        <v/>
      </c>
      <c r="CB207" s="26" t="str">
        <f t="shared" si="295"/>
        <v/>
      </c>
      <c r="CC207" s="26" t="str">
        <f t="shared" si="295"/>
        <v/>
      </c>
      <c r="CD207" s="26" t="str">
        <f t="shared" si="295"/>
        <v/>
      </c>
      <c r="CE207" s="26" t="str">
        <f t="shared" si="295"/>
        <v/>
      </c>
      <c r="CF207" s="26" t="str">
        <f t="shared" si="295"/>
        <v/>
      </c>
      <c r="CG207" s="26" t="str">
        <f t="shared" si="295"/>
        <v/>
      </c>
      <c r="CH207" s="26" t="str">
        <f t="shared" si="295"/>
        <v/>
      </c>
      <c r="CI207" s="26" t="str">
        <f t="shared" si="295"/>
        <v/>
      </c>
      <c r="CJ207" s="26" t="str">
        <f t="shared" si="295"/>
        <v/>
      </c>
      <c r="CK207" s="26" t="str">
        <f t="shared" si="295"/>
        <v/>
      </c>
      <c r="CL207" s="26" t="str">
        <f t="shared" si="295"/>
        <v/>
      </c>
      <c r="CM207" s="26" t="str">
        <f t="shared" si="295"/>
        <v/>
      </c>
      <c r="CN207" s="26" t="str">
        <f t="shared" si="295"/>
        <v/>
      </c>
      <c r="CO207" s="26" t="str">
        <f t="shared" si="295"/>
        <v/>
      </c>
      <c r="CP207" s="26" t="str">
        <f t="shared" si="295"/>
        <v/>
      </c>
      <c r="CQ207" s="26" t="str">
        <f t="shared" si="295"/>
        <v/>
      </c>
      <c r="CR207" s="26" t="str">
        <f t="shared" si="295"/>
        <v/>
      </c>
      <c r="CS207" s="26" t="str">
        <f t="shared" si="295"/>
        <v/>
      </c>
      <c r="CT207" s="26" t="str">
        <f t="shared" si="295"/>
        <v/>
      </c>
      <c r="CU207" s="26" t="str">
        <f t="shared" si="295"/>
        <v/>
      </c>
      <c r="CV207" s="26" t="str">
        <f t="shared" si="295"/>
        <v/>
      </c>
      <c r="CW207" s="26" t="str">
        <f t="shared" si="295"/>
        <v/>
      </c>
      <c r="CX207" s="26" t="str">
        <f t="shared" si="295"/>
        <v/>
      </c>
      <c r="CY207" s="26" t="str">
        <f t="shared" si="295"/>
        <v/>
      </c>
      <c r="CZ207" s="26" t="str">
        <f t="shared" si="295"/>
        <v/>
      </c>
      <c r="DA207" s="26" t="str">
        <f t="shared" si="295"/>
        <v/>
      </c>
      <c r="DB207" s="26" t="str">
        <f t="shared" si="295"/>
        <v/>
      </c>
      <c r="DC207" s="26" t="str">
        <f t="shared" si="295"/>
        <v/>
      </c>
      <c r="DD207" s="26" t="str">
        <f t="shared" si="295"/>
        <v/>
      </c>
      <c r="DE207" s="26" t="str">
        <f t="shared" si="295"/>
        <v/>
      </c>
      <c r="DF207" s="26" t="str">
        <f t="shared" si="295"/>
        <v/>
      </c>
      <c r="DG207" s="26" t="str">
        <f t="shared" si="295"/>
        <v/>
      </c>
      <c r="DH207" s="26" t="str">
        <f t="shared" si="295"/>
        <v/>
      </c>
      <c r="DI207" s="26" t="str">
        <f t="shared" si="295"/>
        <v/>
      </c>
      <c r="DJ207" s="26" t="str">
        <f t="shared" si="295"/>
        <v/>
      </c>
      <c r="DK207" s="26" t="str">
        <f t="shared" si="295"/>
        <v/>
      </c>
      <c r="DL207" s="26" t="str">
        <f t="shared" si="295"/>
        <v/>
      </c>
      <c r="DM207" s="26" t="str">
        <f t="shared" si="295"/>
        <v/>
      </c>
      <c r="DN207" s="26" t="str">
        <f t="shared" si="295"/>
        <v/>
      </c>
      <c r="DO207" s="26" t="str">
        <f t="shared" si="295"/>
        <v/>
      </c>
      <c r="DP207" s="26" t="str">
        <f t="shared" si="295"/>
        <v/>
      </c>
      <c r="DQ207" s="26" t="str">
        <f t="shared" si="295"/>
        <v/>
      </c>
      <c r="DR207" s="26" t="str">
        <f t="shared" si="295"/>
        <v/>
      </c>
      <c r="DS207" s="26" t="str">
        <f t="shared" si="295"/>
        <v/>
      </c>
      <c r="DT207" s="26" t="str">
        <f t="shared" si="295"/>
        <v/>
      </c>
      <c r="DU207" s="26" t="str">
        <f t="shared" si="295"/>
        <v/>
      </c>
      <c r="DV207" s="26" t="str">
        <f t="shared" si="295"/>
        <v/>
      </c>
      <c r="DW207" s="26" t="str">
        <f t="shared" si="295"/>
        <v/>
      </c>
      <c r="DX207" s="26" t="str">
        <f t="shared" si="295"/>
        <v/>
      </c>
      <c r="DY207" s="26" t="str">
        <f t="shared" si="295"/>
        <v/>
      </c>
      <c r="DZ207" s="26" t="str">
        <f t="shared" si="295"/>
        <v/>
      </c>
      <c r="EA207" s="26" t="str">
        <f t="shared" si="295"/>
        <v/>
      </c>
      <c r="EB207" s="26" t="str">
        <f t="shared" si="295"/>
        <v/>
      </c>
      <c r="EC207" s="26" t="str">
        <f t="shared" si="295"/>
        <v/>
      </c>
      <c r="ED207" s="26" t="str">
        <f t="shared" si="295"/>
        <v/>
      </c>
      <c r="EE207" s="26" t="str">
        <f t="shared" si="296" ref="EE207:FI207">IF(AND(EE208="",EE209=""),"",SUM(EE208)-SUM(EE209))</f>
        <v/>
      </c>
      <c r="EF207" s="26" t="str">
        <f t="shared" si="296"/>
        <v/>
      </c>
      <c r="EG207" s="26" t="str">
        <f t="shared" si="296"/>
        <v/>
      </c>
      <c r="EH207" s="26" t="str">
        <f t="shared" si="296"/>
        <v/>
      </c>
      <c r="EI207" s="26" t="str">
        <f t="shared" si="296"/>
        <v/>
      </c>
      <c r="EJ207" s="26" t="str">
        <f t="shared" si="296"/>
        <v/>
      </c>
      <c r="EK207" s="26" t="str">
        <f t="shared" si="296"/>
        <v/>
      </c>
      <c r="EL207" s="26" t="str">
        <f t="shared" si="296"/>
        <v/>
      </c>
      <c r="EM207" s="26" t="str">
        <f t="shared" si="296"/>
        <v/>
      </c>
      <c r="EN207" s="26" t="str">
        <f t="shared" si="296"/>
        <v/>
      </c>
      <c r="EO207" s="26" t="str">
        <f t="shared" si="296"/>
        <v/>
      </c>
      <c r="EP207" s="26" t="str">
        <f t="shared" si="296"/>
        <v/>
      </c>
      <c r="EQ207" s="26" t="str">
        <f t="shared" si="296"/>
        <v/>
      </c>
      <c r="ER207" s="26" t="str">
        <f t="shared" si="296"/>
        <v/>
      </c>
      <c r="ES207" s="26" t="str">
        <f t="shared" si="296"/>
        <v/>
      </c>
      <c r="ET207" s="26" t="str">
        <f t="shared" si="296"/>
        <v/>
      </c>
      <c r="EU207" s="26" t="str">
        <f t="shared" si="296"/>
        <v/>
      </c>
      <c r="EV207" s="26" t="str">
        <f t="shared" si="296"/>
        <v/>
      </c>
      <c r="EW207" s="26" t="str">
        <f t="shared" si="296"/>
        <v/>
      </c>
      <c r="EX207" s="26" t="str">
        <f t="shared" si="296"/>
        <v/>
      </c>
      <c r="EY207" s="26" t="str">
        <f t="shared" si="296"/>
        <v/>
      </c>
      <c r="EZ207" s="26" t="str">
        <f t="shared" si="296"/>
        <v/>
      </c>
      <c r="FA207" s="26" t="str">
        <f t="shared" si="296"/>
        <v/>
      </c>
      <c r="FB207" s="26" t="str">
        <f t="shared" si="296"/>
        <v/>
      </c>
      <c r="FC207" s="26" t="str">
        <f t="shared" si="296"/>
        <v/>
      </c>
      <c r="FD207" s="26" t="str">
        <f t="shared" si="296"/>
        <v/>
      </c>
      <c r="FE207" s="26" t="str">
        <f t="shared" si="296"/>
        <v/>
      </c>
      <c r="FF207" s="26" t="str">
        <f t="shared" si="296"/>
        <v/>
      </c>
      <c r="FG207" s="26" t="str">
        <f t="shared" si="296"/>
        <v/>
      </c>
      <c r="FH207" s="26" t="str">
        <f t="shared" si="296"/>
        <v/>
      </c>
      <c r="FI207" s="26" t="str">
        <f t="shared" si="296"/>
        <v/>
      </c>
    </row>
    <row r="208" spans="1:165" s="8" customFormat="1" ht="15" customHeight="1">
      <c r="A208" s="8" t="str">
        <f t="shared" si="286"/>
        <v>BXSOOBPM_BP6_XDC</v>
      </c>
      <c r="B208" s="12" t="s">
        <v>145</v>
      </c>
      <c r="C208" s="13" t="s">
        <v>493</v>
      </c>
      <c r="D208" s="13" t="s">
        <v>494</v>
      </c>
      <c r="E208" s="14" t="str">
        <f>"BXSOOBPM_BP6_"&amp;C3</f>
        <v>BXSOOBPM_BP6_XDC</v>
      </c>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165" s="8" customFormat="1" ht="15" customHeight="1">
      <c r="A209" s="8" t="str">
        <f t="shared" si="286"/>
        <v>BMSOOBPM_BP6_XDC</v>
      </c>
      <c r="B209" s="12" t="s">
        <v>148</v>
      </c>
      <c r="C209" s="13" t="s">
        <v>495</v>
      </c>
      <c r="D209" s="13" t="s">
        <v>496</v>
      </c>
      <c r="E209" s="14" t="str">
        <f>"BMSOOBPM_BP6_"&amp;C3</f>
        <v>BMSOOBPM_BP6_XDC</v>
      </c>
      <c r="F209" s="1">
        <v>0.31612600000000002</v>
      </c>
      <c r="G209" s="1">
        <v>0.31612600000000002</v>
      </c>
      <c r="H209" s="1">
        <v>0.31612600000000002</v>
      </c>
      <c r="I209" s="1">
        <v>0.31612600000000002</v>
      </c>
      <c r="J209" s="1">
        <v>1.2645040000000001</v>
      </c>
      <c r="K209" s="1">
        <v>0.35679100000000002</v>
      </c>
      <c r="L209" s="1">
        <v>0.35679100000000002</v>
      </c>
      <c r="M209" s="1">
        <v>0.35679100000000002</v>
      </c>
      <c r="N209" s="1">
        <v>0.35679100000000002</v>
      </c>
      <c r="O209" s="1">
        <v>1.4271640000000001</v>
      </c>
      <c r="P209" s="1">
        <v>0.41510924999999999</v>
      </c>
      <c r="Q209" s="1">
        <v>0.41510924999999999</v>
      </c>
      <c r="R209" s="1">
        <v>0.41510924999999999</v>
      </c>
      <c r="S209" s="1">
        <v>0.41510924999999999</v>
      </c>
      <c r="T209" s="1">
        <v>1.6604369999999999</v>
      </c>
      <c r="U209" s="1">
        <v>0.36267541666666703</v>
      </c>
      <c r="V209" s="1">
        <v>0.36267541666666703</v>
      </c>
      <c r="W209" s="1">
        <v>0.36267541666666703</v>
      </c>
      <c r="X209" s="1">
        <v>0.36267541666666703</v>
      </c>
      <c r="Y209" s="1">
        <v>1.4507016666666701</v>
      </c>
      <c r="Z209" s="1">
        <v>0.37819188888888899</v>
      </c>
      <c r="AA209" s="1">
        <v>0.37819188888888899</v>
      </c>
      <c r="AB209" s="1">
        <v>0.37819188888888899</v>
      </c>
      <c r="AC209" s="1">
        <v>0.37819188888888899</v>
      </c>
      <c r="AD209" s="1">
        <v>1.51276755555556</v>
      </c>
      <c r="AE209" s="1">
        <v>0.38532551851851798</v>
      </c>
      <c r="AF209" s="1">
        <v>0.38532551851851798</v>
      </c>
      <c r="AG209" s="1">
        <v>0.38532551851851798</v>
      </c>
      <c r="AH209" s="1">
        <v>0.38532551851851798</v>
      </c>
      <c r="AI209" s="1">
        <v>1.5413020740740699</v>
      </c>
      <c r="AJ209" s="1">
        <v>0.375</v>
      </c>
      <c r="AK209" s="1">
        <v>0.375</v>
      </c>
      <c r="AL209" s="1">
        <v>0.375</v>
      </c>
      <c r="AM209" s="1">
        <v>0.375</v>
      </c>
      <c r="AN209" s="1">
        <v>1.50</v>
      </c>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165" s="8" customFormat="1" ht="15" customHeight="1">
      <c r="A210" s="8" t="str">
        <f t="shared" si="286"/>
        <v>BSOOBTT_BP6_XDC</v>
      </c>
      <c r="B210" s="12" t="s">
        <v>497</v>
      </c>
      <c r="C210" s="13" t="s">
        <v>498</v>
      </c>
      <c r="D210" s="13" t="s">
        <v>499</v>
      </c>
      <c r="E210" s="14" t="str">
        <f>"BSOOBTT_BP6_"&amp;C3</f>
        <v>BSOOBTT_BP6_XDC</v>
      </c>
      <c r="F210" s="26" t="str">
        <f>IF(AND(F211="",F212=""),"",SUM(F211)-SUM(F212))</f>
        <v/>
      </c>
      <c r="G210" s="26" t="str">
        <f t="shared" si="297" ref="G210:BR210">IF(AND(G211="",G212=""),"",SUM(G211)-SUM(G212))</f>
        <v/>
      </c>
      <c r="H210" s="26" t="str">
        <f t="shared" si="297"/>
        <v/>
      </c>
      <c r="I210" s="26" t="str">
        <f t="shared" si="297"/>
        <v/>
      </c>
      <c r="J210" s="26" t="str">
        <f t="shared" si="297"/>
        <v/>
      </c>
      <c r="K210" s="26" t="str">
        <f t="shared" si="297"/>
        <v/>
      </c>
      <c r="L210" s="26" t="str">
        <f t="shared" si="297"/>
        <v/>
      </c>
      <c r="M210" s="26" t="str">
        <f t="shared" si="297"/>
        <v/>
      </c>
      <c r="N210" s="26" t="str">
        <f t="shared" si="297"/>
        <v/>
      </c>
      <c r="O210" s="26" t="str">
        <f t="shared" si="297"/>
        <v/>
      </c>
      <c r="P210" s="26" t="str">
        <f t="shared" si="297"/>
        <v/>
      </c>
      <c r="Q210" s="26" t="str">
        <f t="shared" si="297"/>
        <v/>
      </c>
      <c r="R210" s="26" t="str">
        <f t="shared" si="297"/>
        <v/>
      </c>
      <c r="S210" s="26" t="str">
        <f t="shared" si="297"/>
        <v/>
      </c>
      <c r="T210" s="26" t="str">
        <f t="shared" si="297"/>
        <v/>
      </c>
      <c r="U210" s="26" t="str">
        <f t="shared" si="297"/>
        <v/>
      </c>
      <c r="V210" s="26" t="str">
        <f t="shared" si="297"/>
        <v/>
      </c>
      <c r="W210" s="26" t="str">
        <f t="shared" si="297"/>
        <v/>
      </c>
      <c r="X210" s="26" t="str">
        <f t="shared" si="297"/>
        <v/>
      </c>
      <c r="Y210" s="26" t="str">
        <f t="shared" si="297"/>
        <v/>
      </c>
      <c r="Z210" s="26" t="str">
        <f t="shared" si="297"/>
        <v/>
      </c>
      <c r="AA210" s="26" t="str">
        <f t="shared" si="297"/>
        <v/>
      </c>
      <c r="AB210" s="26" t="str">
        <f t="shared" si="297"/>
        <v/>
      </c>
      <c r="AC210" s="26" t="str">
        <f t="shared" si="297"/>
        <v/>
      </c>
      <c r="AD210" s="26" t="str">
        <f t="shared" si="297"/>
        <v/>
      </c>
      <c r="AE210" s="26" t="str">
        <f t="shared" si="297"/>
        <v/>
      </c>
      <c r="AF210" s="26" t="str">
        <f t="shared" si="297"/>
        <v/>
      </c>
      <c r="AG210" s="26" t="str">
        <f t="shared" si="297"/>
        <v/>
      </c>
      <c r="AH210" s="26" t="str">
        <f t="shared" si="297"/>
        <v/>
      </c>
      <c r="AI210" s="26" t="str">
        <f t="shared" si="297"/>
        <v/>
      </c>
      <c r="AJ210" s="26" t="str">
        <f t="shared" si="297"/>
        <v/>
      </c>
      <c r="AK210" s="26" t="str">
        <f t="shared" si="297"/>
        <v/>
      </c>
      <c r="AL210" s="26" t="str">
        <f t="shared" si="297"/>
        <v/>
      </c>
      <c r="AM210" s="26" t="str">
        <f t="shared" si="297"/>
        <v/>
      </c>
      <c r="AN210" s="26" t="str">
        <f t="shared" si="297"/>
        <v/>
      </c>
      <c r="AO210" s="26" t="str">
        <f t="shared" si="297"/>
        <v/>
      </c>
      <c r="AP210" s="26" t="str">
        <f t="shared" si="297"/>
        <v/>
      </c>
      <c r="AQ210" s="26" t="str">
        <f t="shared" si="297"/>
        <v/>
      </c>
      <c r="AR210" s="26" t="str">
        <f t="shared" si="297"/>
        <v/>
      </c>
      <c r="AS210" s="26" t="str">
        <f t="shared" si="297"/>
        <v/>
      </c>
      <c r="AT210" s="26" t="str">
        <f t="shared" si="297"/>
        <v/>
      </c>
      <c r="AU210" s="26" t="str">
        <f t="shared" si="297"/>
        <v/>
      </c>
      <c r="AV210" s="26" t="str">
        <f t="shared" si="297"/>
        <v/>
      </c>
      <c r="AW210" s="26" t="str">
        <f t="shared" si="297"/>
        <v/>
      </c>
      <c r="AX210" s="26" t="str">
        <f t="shared" si="297"/>
        <v/>
      </c>
      <c r="AY210" s="26" t="str">
        <f t="shared" si="297"/>
        <v/>
      </c>
      <c r="AZ210" s="26" t="str">
        <f t="shared" si="297"/>
        <v/>
      </c>
      <c r="BA210" s="26" t="str">
        <f t="shared" si="297"/>
        <v/>
      </c>
      <c r="BB210" s="26" t="str">
        <f t="shared" si="297"/>
        <v/>
      </c>
      <c r="BC210" s="26" t="str">
        <f t="shared" si="297"/>
        <v/>
      </c>
      <c r="BD210" s="26" t="str">
        <f t="shared" si="297"/>
        <v/>
      </c>
      <c r="BE210" s="26" t="str">
        <f t="shared" si="297"/>
        <v/>
      </c>
      <c r="BF210" s="26" t="str">
        <f t="shared" si="297"/>
        <v/>
      </c>
      <c r="BG210" s="26" t="str">
        <f t="shared" si="297"/>
        <v/>
      </c>
      <c r="BH210" s="26" t="str">
        <f t="shared" si="297"/>
        <v/>
      </c>
      <c r="BI210" s="26" t="str">
        <f t="shared" si="297"/>
        <v/>
      </c>
      <c r="BJ210" s="26" t="str">
        <f t="shared" si="297"/>
        <v/>
      </c>
      <c r="BK210" s="26" t="str">
        <f t="shared" si="297"/>
        <v/>
      </c>
      <c r="BL210" s="26" t="str">
        <f t="shared" si="297"/>
        <v/>
      </c>
      <c r="BM210" s="26" t="str">
        <f t="shared" si="297"/>
        <v/>
      </c>
      <c r="BN210" s="26" t="str">
        <f t="shared" si="297"/>
        <v/>
      </c>
      <c r="BO210" s="26" t="str">
        <f t="shared" si="297"/>
        <v/>
      </c>
      <c r="BP210" s="26" t="str">
        <f t="shared" si="297"/>
        <v/>
      </c>
      <c r="BQ210" s="26" t="str">
        <f t="shared" si="297"/>
        <v/>
      </c>
      <c r="BR210" s="26" t="str">
        <f t="shared" si="297"/>
        <v/>
      </c>
      <c r="BS210" s="26" t="str">
        <f t="shared" si="298" ref="BS210:ED210">IF(AND(BS211="",BS212=""),"",SUM(BS211)-SUM(BS212))</f>
        <v/>
      </c>
      <c r="BT210" s="26" t="str">
        <f t="shared" si="298"/>
        <v/>
      </c>
      <c r="BU210" s="26" t="str">
        <f t="shared" si="298"/>
        <v/>
      </c>
      <c r="BV210" s="26" t="str">
        <f t="shared" si="298"/>
        <v/>
      </c>
      <c r="BW210" s="26" t="str">
        <f t="shared" si="298"/>
        <v/>
      </c>
      <c r="BX210" s="26" t="str">
        <f t="shared" si="298"/>
        <v/>
      </c>
      <c r="BY210" s="26" t="str">
        <f t="shared" si="298"/>
        <v/>
      </c>
      <c r="BZ210" s="26" t="str">
        <f t="shared" si="298"/>
        <v/>
      </c>
      <c r="CA210" s="26" t="str">
        <f t="shared" si="298"/>
        <v/>
      </c>
      <c r="CB210" s="26" t="str">
        <f t="shared" si="298"/>
        <v/>
      </c>
      <c r="CC210" s="26" t="str">
        <f t="shared" si="298"/>
        <v/>
      </c>
      <c r="CD210" s="26" t="str">
        <f t="shared" si="298"/>
        <v/>
      </c>
      <c r="CE210" s="26" t="str">
        <f t="shared" si="298"/>
        <v/>
      </c>
      <c r="CF210" s="26" t="str">
        <f t="shared" si="298"/>
        <v/>
      </c>
      <c r="CG210" s="26" t="str">
        <f t="shared" si="298"/>
        <v/>
      </c>
      <c r="CH210" s="26" t="str">
        <f t="shared" si="298"/>
        <v/>
      </c>
      <c r="CI210" s="26" t="str">
        <f t="shared" si="298"/>
        <v/>
      </c>
      <c r="CJ210" s="26" t="str">
        <f t="shared" si="298"/>
        <v/>
      </c>
      <c r="CK210" s="26" t="str">
        <f t="shared" si="298"/>
        <v/>
      </c>
      <c r="CL210" s="26" t="str">
        <f t="shared" si="298"/>
        <v/>
      </c>
      <c r="CM210" s="26" t="str">
        <f t="shared" si="298"/>
        <v/>
      </c>
      <c r="CN210" s="26" t="str">
        <f t="shared" si="298"/>
        <v/>
      </c>
      <c r="CO210" s="26" t="str">
        <f t="shared" si="298"/>
        <v/>
      </c>
      <c r="CP210" s="26" t="str">
        <f t="shared" si="298"/>
        <v/>
      </c>
      <c r="CQ210" s="26" t="str">
        <f t="shared" si="298"/>
        <v/>
      </c>
      <c r="CR210" s="26" t="str">
        <f t="shared" si="298"/>
        <v/>
      </c>
      <c r="CS210" s="26" t="str">
        <f t="shared" si="298"/>
        <v/>
      </c>
      <c r="CT210" s="26" t="str">
        <f t="shared" si="298"/>
        <v/>
      </c>
      <c r="CU210" s="26" t="str">
        <f t="shared" si="298"/>
        <v/>
      </c>
      <c r="CV210" s="26" t="str">
        <f t="shared" si="298"/>
        <v/>
      </c>
      <c r="CW210" s="26" t="str">
        <f t="shared" si="298"/>
        <v/>
      </c>
      <c r="CX210" s="26" t="str">
        <f t="shared" si="298"/>
        <v/>
      </c>
      <c r="CY210" s="26" t="str">
        <f t="shared" si="298"/>
        <v/>
      </c>
      <c r="CZ210" s="26" t="str">
        <f t="shared" si="298"/>
        <v/>
      </c>
      <c r="DA210" s="26" t="str">
        <f t="shared" si="298"/>
        <v/>
      </c>
      <c r="DB210" s="26" t="str">
        <f t="shared" si="298"/>
        <v/>
      </c>
      <c r="DC210" s="26" t="str">
        <f t="shared" si="298"/>
        <v/>
      </c>
      <c r="DD210" s="26" t="str">
        <f t="shared" si="298"/>
        <v/>
      </c>
      <c r="DE210" s="26" t="str">
        <f t="shared" si="298"/>
        <v/>
      </c>
      <c r="DF210" s="26" t="str">
        <f t="shared" si="298"/>
        <v/>
      </c>
      <c r="DG210" s="26" t="str">
        <f t="shared" si="298"/>
        <v/>
      </c>
      <c r="DH210" s="26" t="str">
        <f t="shared" si="298"/>
        <v/>
      </c>
      <c r="DI210" s="26" t="str">
        <f t="shared" si="298"/>
        <v/>
      </c>
      <c r="DJ210" s="26" t="str">
        <f t="shared" si="298"/>
        <v/>
      </c>
      <c r="DK210" s="26" t="str">
        <f t="shared" si="298"/>
        <v/>
      </c>
      <c r="DL210" s="26" t="str">
        <f t="shared" si="298"/>
        <v/>
      </c>
      <c r="DM210" s="26" t="str">
        <f t="shared" si="298"/>
        <v/>
      </c>
      <c r="DN210" s="26" t="str">
        <f t="shared" si="298"/>
        <v/>
      </c>
      <c r="DO210" s="26" t="str">
        <f t="shared" si="298"/>
        <v/>
      </c>
      <c r="DP210" s="26" t="str">
        <f t="shared" si="298"/>
        <v/>
      </c>
      <c r="DQ210" s="26" t="str">
        <f t="shared" si="298"/>
        <v/>
      </c>
      <c r="DR210" s="26" t="str">
        <f t="shared" si="298"/>
        <v/>
      </c>
      <c r="DS210" s="26" t="str">
        <f t="shared" si="298"/>
        <v/>
      </c>
      <c r="DT210" s="26" t="str">
        <f t="shared" si="298"/>
        <v/>
      </c>
      <c r="DU210" s="26" t="str">
        <f t="shared" si="298"/>
        <v/>
      </c>
      <c r="DV210" s="26" t="str">
        <f t="shared" si="298"/>
        <v/>
      </c>
      <c r="DW210" s="26" t="str">
        <f t="shared" si="298"/>
        <v/>
      </c>
      <c r="DX210" s="26" t="str">
        <f t="shared" si="298"/>
        <v/>
      </c>
      <c r="DY210" s="26" t="str">
        <f t="shared" si="298"/>
        <v/>
      </c>
      <c r="DZ210" s="26" t="str">
        <f t="shared" si="298"/>
        <v/>
      </c>
      <c r="EA210" s="26" t="str">
        <f t="shared" si="298"/>
        <v/>
      </c>
      <c r="EB210" s="26" t="str">
        <f t="shared" si="298"/>
        <v/>
      </c>
      <c r="EC210" s="26" t="str">
        <f t="shared" si="298"/>
        <v/>
      </c>
      <c r="ED210" s="26" t="str">
        <f t="shared" si="298"/>
        <v/>
      </c>
      <c r="EE210" s="26" t="str">
        <f t="shared" si="299" ref="EE210:FI210">IF(AND(EE211="",EE212=""),"",SUM(EE211)-SUM(EE212))</f>
        <v/>
      </c>
      <c r="EF210" s="26" t="str">
        <f t="shared" si="299"/>
        <v/>
      </c>
      <c r="EG210" s="26" t="str">
        <f t="shared" si="299"/>
        <v/>
      </c>
      <c r="EH210" s="26" t="str">
        <f t="shared" si="299"/>
        <v/>
      </c>
      <c r="EI210" s="26" t="str">
        <f t="shared" si="299"/>
        <v/>
      </c>
      <c r="EJ210" s="26" t="str">
        <f t="shared" si="299"/>
        <v/>
      </c>
      <c r="EK210" s="26" t="str">
        <f t="shared" si="299"/>
        <v/>
      </c>
      <c r="EL210" s="26" t="str">
        <f t="shared" si="299"/>
        <v/>
      </c>
      <c r="EM210" s="26" t="str">
        <f t="shared" si="299"/>
        <v/>
      </c>
      <c r="EN210" s="26" t="str">
        <f t="shared" si="299"/>
        <v/>
      </c>
      <c r="EO210" s="26" t="str">
        <f t="shared" si="299"/>
        <v/>
      </c>
      <c r="EP210" s="26" t="str">
        <f t="shared" si="299"/>
        <v/>
      </c>
      <c r="EQ210" s="26" t="str">
        <f t="shared" si="299"/>
        <v/>
      </c>
      <c r="ER210" s="26" t="str">
        <f t="shared" si="299"/>
        <v/>
      </c>
      <c r="ES210" s="26" t="str">
        <f t="shared" si="299"/>
        <v/>
      </c>
      <c r="ET210" s="26" t="str">
        <f t="shared" si="299"/>
        <v/>
      </c>
      <c r="EU210" s="26" t="str">
        <f t="shared" si="299"/>
        <v/>
      </c>
      <c r="EV210" s="26" t="str">
        <f t="shared" si="299"/>
        <v/>
      </c>
      <c r="EW210" s="26" t="str">
        <f t="shared" si="299"/>
        <v/>
      </c>
      <c r="EX210" s="26" t="str">
        <f t="shared" si="299"/>
        <v/>
      </c>
      <c r="EY210" s="26" t="str">
        <f t="shared" si="299"/>
        <v/>
      </c>
      <c r="EZ210" s="26" t="str">
        <f t="shared" si="299"/>
        <v/>
      </c>
      <c r="FA210" s="26" t="str">
        <f t="shared" si="299"/>
        <v/>
      </c>
      <c r="FB210" s="26" t="str">
        <f t="shared" si="299"/>
        <v/>
      </c>
      <c r="FC210" s="26" t="str">
        <f t="shared" si="299"/>
        <v/>
      </c>
      <c r="FD210" s="26" t="str">
        <f t="shared" si="299"/>
        <v/>
      </c>
      <c r="FE210" s="26" t="str">
        <f t="shared" si="299"/>
        <v/>
      </c>
      <c r="FF210" s="26" t="str">
        <f t="shared" si="299"/>
        <v/>
      </c>
      <c r="FG210" s="26" t="str">
        <f t="shared" si="299"/>
        <v/>
      </c>
      <c r="FH210" s="26" t="str">
        <f t="shared" si="299"/>
        <v/>
      </c>
      <c r="FI210" s="26" t="str">
        <f t="shared" si="299"/>
        <v/>
      </c>
    </row>
    <row r="211" spans="1:165" s="8" customFormat="1" ht="15" customHeight="1">
      <c r="A211" s="8" t="str">
        <f t="shared" si="286"/>
        <v>BXSOOBTT_BP6_XDC</v>
      </c>
      <c r="B211" s="12" t="s">
        <v>145</v>
      </c>
      <c r="C211" s="13" t="s">
        <v>500</v>
      </c>
      <c r="D211" s="13" t="s">
        <v>501</v>
      </c>
      <c r="E211" s="14" t="str">
        <f>"BXSOOBTT_BP6_"&amp;C3</f>
        <v>BXSOOBTT_BP6_XDC</v>
      </c>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165" s="8" customFormat="1" ht="15" customHeight="1">
      <c r="A212" s="8" t="str">
        <f t="shared" si="286"/>
        <v>BMSOOBTT_BP6_XDC</v>
      </c>
      <c r="B212" s="12" t="s">
        <v>148</v>
      </c>
      <c r="C212" s="13" t="s">
        <v>502</v>
      </c>
      <c r="D212" s="13" t="s">
        <v>503</v>
      </c>
      <c r="E212" s="14" t="str">
        <f>"BMSOOBTT_BP6_"&amp;C3</f>
        <v>BMSOOBTT_BP6_XDC</v>
      </c>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165" s="8" customFormat="1" ht="15" customHeight="1">
      <c r="A213" s="8" t="str">
        <f t="shared" si="286"/>
        <v>BSOPCR_BP6_XDC</v>
      </c>
      <c r="B213" s="12" t="s">
        <v>504</v>
      </c>
      <c r="C213" s="13" t="s">
        <v>505</v>
      </c>
      <c r="D213" s="13" t="s">
        <v>506</v>
      </c>
      <c r="E213" s="14" t="str">
        <f>"BSOPCR_BP6_"&amp;C3</f>
        <v>BSOPCR_BP6_XDC</v>
      </c>
      <c r="F213" s="26">
        <v>0.24510246520187901</v>
      </c>
      <c r="G213" s="26">
        <v>0.24510246520187901</v>
      </c>
      <c r="H213" s="26">
        <v>0.24510246520187901</v>
      </c>
      <c r="I213" s="26">
        <v>0.24510246520187901</v>
      </c>
      <c r="J213" s="26">
        <v>0.98040986080751602</v>
      </c>
      <c r="K213" s="26">
        <v>0.169150322078225</v>
      </c>
      <c r="L213" s="26">
        <v>0.169150322078225</v>
      </c>
      <c r="M213" s="26">
        <v>0.169150322078225</v>
      </c>
      <c r="N213" s="26">
        <v>0.169150322078225</v>
      </c>
      <c r="O213" s="26">
        <v>0.67660128831289901</v>
      </c>
      <c r="P213" s="26">
        <v>0.083197336764033306</v>
      </c>
      <c r="Q213" s="26">
        <v>0.083197336764033306</v>
      </c>
      <c r="R213" s="26">
        <v>0.083197336764033306</v>
      </c>
      <c r="S213" s="26">
        <v>0.083197336764033306</v>
      </c>
      <c r="T213" s="26">
        <v>0.332789347056133</v>
      </c>
      <c r="U213" s="26">
        <v>0.23813318594852301</v>
      </c>
      <c r="V213" s="26">
        <v>0.23813318594852301</v>
      </c>
      <c r="W213" s="26">
        <v>0.23813318594852301</v>
      </c>
      <c r="X213" s="26">
        <v>0.23813318594852301</v>
      </c>
      <c r="Y213" s="26">
        <v>0.95253274379409103</v>
      </c>
      <c r="Z213" s="26">
        <v>0.32748101901482901</v>
      </c>
      <c r="AA213" s="26">
        <v>0.32748101901482901</v>
      </c>
      <c r="AB213" s="26">
        <v>0.32748101901482901</v>
      </c>
      <c r="AC213" s="26">
        <v>0.32748101901482901</v>
      </c>
      <c r="AD213" s="26">
        <v>1.30992407605932</v>
      </c>
      <c r="AE213" s="26">
        <v>0</v>
      </c>
      <c r="AF213" s="26">
        <v>0</v>
      </c>
      <c r="AG213" s="26">
        <v>0</v>
      </c>
      <c r="AH213" s="26">
        <v>0</v>
      </c>
      <c r="AI213" s="26">
        <v>0</v>
      </c>
      <c r="AJ213" s="26">
        <v>0.188538068321117</v>
      </c>
      <c r="AK213" s="26">
        <v>0.188538068321117</v>
      </c>
      <c r="AL213" s="26">
        <v>0.188538068321117</v>
      </c>
      <c r="AM213" s="26">
        <v>0.188538068321117</v>
      </c>
      <c r="AN213" s="26">
        <v>0.75415227328446899</v>
      </c>
      <c r="AO213" s="26" t="str">
        <f>IF(AND(AO214="",AO215=""),"",SUM(AO214)-SUM(AO215))</f>
        <v/>
      </c>
      <c r="AP213" s="26" t="str">
        <f>IF(AND(AP214="",AP215=""),"",SUM(AP214)-SUM(AP215))</f>
        <v/>
      </c>
      <c r="AQ213" s="26" t="str">
        <f>IF(AND(AQ214="",AQ215=""),"",SUM(AQ214)-SUM(AQ215))</f>
        <v/>
      </c>
      <c r="AR213" s="26" t="str">
        <f>IF(AND(AR214="",AR215=""),"",SUM(AR214)-SUM(AR215))</f>
        <v/>
      </c>
      <c r="AS213" s="26" t="str">
        <f>IF(AND(AS214="",AS215=""),"",SUM(AS214)-SUM(AS215))</f>
        <v/>
      </c>
      <c r="AT213" s="26" t="str">
        <f>IF(AND(AT214="",AT215=""),"",SUM(AT214)-SUM(AT215))</f>
        <v/>
      </c>
      <c r="AU213" s="26" t="str">
        <f>IF(AND(AU214="",AU215=""),"",SUM(AU214)-SUM(AU215))</f>
        <v/>
      </c>
      <c r="AV213" s="26" t="str">
        <f>IF(AND(AV214="",AV215=""),"",SUM(AV214)-SUM(AV215))</f>
        <v/>
      </c>
      <c r="AW213" s="26" t="str">
        <f>IF(AND(AW214="",AW215=""),"",SUM(AW214)-SUM(AW215))</f>
        <v/>
      </c>
      <c r="AX213" s="26" t="str">
        <f>IF(AND(AX214="",AX215=""),"",SUM(AX214)-SUM(AX215))</f>
        <v/>
      </c>
      <c r="AY213" s="26" t="str">
        <f>IF(AND(AY214="",AY215=""),"",SUM(AY214)-SUM(AY215))</f>
        <v/>
      </c>
      <c r="AZ213" s="26" t="str">
        <f>IF(AND(AZ214="",AZ215=""),"",SUM(AZ214)-SUM(AZ215))</f>
        <v/>
      </c>
      <c r="BA213" s="26" t="str">
        <f>IF(AND(BA214="",BA215=""),"",SUM(BA214)-SUM(BA215))</f>
        <v/>
      </c>
      <c r="BB213" s="26" t="str">
        <f>IF(AND(BB214="",BB215=""),"",SUM(BB214)-SUM(BB215))</f>
        <v/>
      </c>
      <c r="BC213" s="26" t="str">
        <f>IF(AND(BC214="",BC215=""),"",SUM(BC214)-SUM(BC215))</f>
        <v/>
      </c>
      <c r="BD213" s="26" t="str">
        <f>IF(AND(BD214="",BD215=""),"",SUM(BD214)-SUM(BD215))</f>
        <v/>
      </c>
      <c r="BE213" s="26" t="str">
        <f>IF(AND(BE214="",BE215=""),"",SUM(BE214)-SUM(BE215))</f>
        <v/>
      </c>
      <c r="BF213" s="26" t="str">
        <f>IF(AND(BF214="",BF215=""),"",SUM(BF214)-SUM(BF215))</f>
        <v/>
      </c>
      <c r="BG213" s="26" t="str">
        <f>IF(AND(BG214="",BG215=""),"",SUM(BG214)-SUM(BG215))</f>
        <v/>
      </c>
      <c r="BH213" s="26" t="str">
        <f>IF(AND(BH214="",BH215=""),"",SUM(BH214)-SUM(BH215))</f>
        <v/>
      </c>
      <c r="BI213" s="26" t="str">
        <f>IF(AND(BI214="",BI215=""),"",SUM(BI214)-SUM(BI215))</f>
        <v/>
      </c>
      <c r="BJ213" s="26" t="str">
        <f>IF(AND(BJ214="",BJ215=""),"",SUM(BJ214)-SUM(BJ215))</f>
        <v/>
      </c>
      <c r="BK213" s="26" t="str">
        <f>IF(AND(BK214="",BK215=""),"",SUM(BK214)-SUM(BK215))</f>
        <v/>
      </c>
      <c r="BL213" s="26" t="str">
        <f>IF(AND(BL214="",BL215=""),"",SUM(BL214)-SUM(BL215))</f>
        <v/>
      </c>
      <c r="BM213" s="26" t="str">
        <f>IF(AND(BM214="",BM215=""),"",SUM(BM214)-SUM(BM215))</f>
        <v/>
      </c>
      <c r="BN213" s="26" t="str">
        <f>IF(AND(BN214="",BN215=""),"",SUM(BN214)-SUM(BN215))</f>
        <v/>
      </c>
      <c r="BO213" s="26" t="str">
        <f>IF(AND(BO214="",BO215=""),"",SUM(BO214)-SUM(BO215))</f>
        <v/>
      </c>
      <c r="BP213" s="26" t="str">
        <f>IF(AND(BP214="",BP215=""),"",SUM(BP214)-SUM(BP215))</f>
        <v/>
      </c>
      <c r="BQ213" s="26" t="str">
        <f>IF(AND(BQ214="",BQ215=""),"",SUM(BQ214)-SUM(BQ215))</f>
        <v/>
      </c>
      <c r="BR213" s="26" t="str">
        <f>IF(AND(BR214="",BR215=""),"",SUM(BR214)-SUM(BR215))</f>
        <v/>
      </c>
      <c r="BS213" s="26" t="str">
        <f t="shared" si="300" ref="BS213:ED213">IF(AND(BS214="",BS215=""),"",SUM(BS214)-SUM(BS215))</f>
        <v/>
      </c>
      <c r="BT213" s="26" t="str">
        <f t="shared" si="300"/>
        <v/>
      </c>
      <c r="BU213" s="26" t="str">
        <f t="shared" si="300"/>
        <v/>
      </c>
      <c r="BV213" s="26" t="str">
        <f t="shared" si="300"/>
        <v/>
      </c>
      <c r="BW213" s="26" t="str">
        <f t="shared" si="300"/>
        <v/>
      </c>
      <c r="BX213" s="26" t="str">
        <f t="shared" si="300"/>
        <v/>
      </c>
      <c r="BY213" s="26" t="str">
        <f t="shared" si="300"/>
        <v/>
      </c>
      <c r="BZ213" s="26" t="str">
        <f t="shared" si="300"/>
        <v/>
      </c>
      <c r="CA213" s="26" t="str">
        <f t="shared" si="300"/>
        <v/>
      </c>
      <c r="CB213" s="26" t="str">
        <f t="shared" si="300"/>
        <v/>
      </c>
      <c r="CC213" s="26" t="str">
        <f t="shared" si="300"/>
        <v/>
      </c>
      <c r="CD213" s="26" t="str">
        <f t="shared" si="300"/>
        <v/>
      </c>
      <c r="CE213" s="26" t="str">
        <f t="shared" si="300"/>
        <v/>
      </c>
      <c r="CF213" s="26" t="str">
        <f t="shared" si="300"/>
        <v/>
      </c>
      <c r="CG213" s="26" t="str">
        <f t="shared" si="300"/>
        <v/>
      </c>
      <c r="CH213" s="26" t="str">
        <f t="shared" si="300"/>
        <v/>
      </c>
      <c r="CI213" s="26" t="str">
        <f t="shared" si="300"/>
        <v/>
      </c>
      <c r="CJ213" s="26" t="str">
        <f t="shared" si="300"/>
        <v/>
      </c>
      <c r="CK213" s="26" t="str">
        <f t="shared" si="300"/>
        <v/>
      </c>
      <c r="CL213" s="26" t="str">
        <f t="shared" si="300"/>
        <v/>
      </c>
      <c r="CM213" s="26" t="str">
        <f t="shared" si="300"/>
        <v/>
      </c>
      <c r="CN213" s="26" t="str">
        <f t="shared" si="300"/>
        <v/>
      </c>
      <c r="CO213" s="26" t="str">
        <f t="shared" si="300"/>
        <v/>
      </c>
      <c r="CP213" s="26" t="str">
        <f t="shared" si="300"/>
        <v/>
      </c>
      <c r="CQ213" s="26" t="str">
        <f t="shared" si="300"/>
        <v/>
      </c>
      <c r="CR213" s="26" t="str">
        <f t="shared" si="300"/>
        <v/>
      </c>
      <c r="CS213" s="26" t="str">
        <f t="shared" si="300"/>
        <v/>
      </c>
      <c r="CT213" s="26" t="str">
        <f t="shared" si="300"/>
        <v/>
      </c>
      <c r="CU213" s="26" t="str">
        <f t="shared" si="300"/>
        <v/>
      </c>
      <c r="CV213" s="26" t="str">
        <f t="shared" si="300"/>
        <v/>
      </c>
      <c r="CW213" s="26" t="str">
        <f t="shared" si="300"/>
        <v/>
      </c>
      <c r="CX213" s="26" t="str">
        <f t="shared" si="300"/>
        <v/>
      </c>
      <c r="CY213" s="26" t="str">
        <f t="shared" si="300"/>
        <v/>
      </c>
      <c r="CZ213" s="26" t="str">
        <f t="shared" si="300"/>
        <v/>
      </c>
      <c r="DA213" s="26" t="str">
        <f t="shared" si="300"/>
        <v/>
      </c>
      <c r="DB213" s="26" t="str">
        <f t="shared" si="300"/>
        <v/>
      </c>
      <c r="DC213" s="26" t="str">
        <f t="shared" si="300"/>
        <v/>
      </c>
      <c r="DD213" s="26" t="str">
        <f t="shared" si="300"/>
        <v/>
      </c>
      <c r="DE213" s="26" t="str">
        <f t="shared" si="300"/>
        <v/>
      </c>
      <c r="DF213" s="26" t="str">
        <f t="shared" si="300"/>
        <v/>
      </c>
      <c r="DG213" s="26" t="str">
        <f t="shared" si="300"/>
        <v/>
      </c>
      <c r="DH213" s="26" t="str">
        <f t="shared" si="300"/>
        <v/>
      </c>
      <c r="DI213" s="26" t="str">
        <f t="shared" si="300"/>
        <v/>
      </c>
      <c r="DJ213" s="26" t="str">
        <f t="shared" si="300"/>
        <v/>
      </c>
      <c r="DK213" s="26" t="str">
        <f t="shared" si="300"/>
        <v/>
      </c>
      <c r="DL213" s="26" t="str">
        <f t="shared" si="300"/>
        <v/>
      </c>
      <c r="DM213" s="26" t="str">
        <f t="shared" si="300"/>
        <v/>
      </c>
      <c r="DN213" s="26" t="str">
        <f t="shared" si="300"/>
        <v/>
      </c>
      <c r="DO213" s="26" t="str">
        <f t="shared" si="300"/>
        <v/>
      </c>
      <c r="DP213" s="26" t="str">
        <f t="shared" si="300"/>
        <v/>
      </c>
      <c r="DQ213" s="26" t="str">
        <f t="shared" si="300"/>
        <v/>
      </c>
      <c r="DR213" s="26" t="str">
        <f t="shared" si="300"/>
        <v/>
      </c>
      <c r="DS213" s="26" t="str">
        <f t="shared" si="300"/>
        <v/>
      </c>
      <c r="DT213" s="26" t="str">
        <f t="shared" si="300"/>
        <v/>
      </c>
      <c r="DU213" s="26" t="str">
        <f t="shared" si="300"/>
        <v/>
      </c>
      <c r="DV213" s="26" t="str">
        <f t="shared" si="300"/>
        <v/>
      </c>
      <c r="DW213" s="26" t="str">
        <f t="shared" si="300"/>
        <v/>
      </c>
      <c r="DX213" s="26" t="str">
        <f t="shared" si="300"/>
        <v/>
      </c>
      <c r="DY213" s="26" t="str">
        <f t="shared" si="300"/>
        <v/>
      </c>
      <c r="DZ213" s="26" t="str">
        <f t="shared" si="300"/>
        <v/>
      </c>
      <c r="EA213" s="26" t="str">
        <f t="shared" si="300"/>
        <v/>
      </c>
      <c r="EB213" s="26" t="str">
        <f t="shared" si="300"/>
        <v/>
      </c>
      <c r="EC213" s="26" t="str">
        <f t="shared" si="300"/>
        <v/>
      </c>
      <c r="ED213" s="26" t="str">
        <f t="shared" si="300"/>
        <v/>
      </c>
      <c r="EE213" s="26" t="str">
        <f t="shared" si="301" ref="EE213:FI213">IF(AND(EE214="",EE215=""),"",SUM(EE214)-SUM(EE215))</f>
        <v/>
      </c>
      <c r="EF213" s="26" t="str">
        <f t="shared" si="301"/>
        <v/>
      </c>
      <c r="EG213" s="26" t="str">
        <f t="shared" si="301"/>
        <v/>
      </c>
      <c r="EH213" s="26" t="str">
        <f t="shared" si="301"/>
        <v/>
      </c>
      <c r="EI213" s="26" t="str">
        <f t="shared" si="301"/>
        <v/>
      </c>
      <c r="EJ213" s="26" t="str">
        <f t="shared" si="301"/>
        <v/>
      </c>
      <c r="EK213" s="26" t="str">
        <f t="shared" si="301"/>
        <v/>
      </c>
      <c r="EL213" s="26" t="str">
        <f t="shared" si="301"/>
        <v/>
      </c>
      <c r="EM213" s="26" t="str">
        <f t="shared" si="301"/>
        <v/>
      </c>
      <c r="EN213" s="26" t="str">
        <f t="shared" si="301"/>
        <v/>
      </c>
      <c r="EO213" s="26" t="str">
        <f t="shared" si="301"/>
        <v/>
      </c>
      <c r="EP213" s="26" t="str">
        <f t="shared" si="301"/>
        <v/>
      </c>
      <c r="EQ213" s="26" t="str">
        <f t="shared" si="301"/>
        <v/>
      </c>
      <c r="ER213" s="26" t="str">
        <f t="shared" si="301"/>
        <v/>
      </c>
      <c r="ES213" s="26" t="str">
        <f t="shared" si="301"/>
        <v/>
      </c>
      <c r="ET213" s="26" t="str">
        <f t="shared" si="301"/>
        <v/>
      </c>
      <c r="EU213" s="26" t="str">
        <f t="shared" si="301"/>
        <v/>
      </c>
      <c r="EV213" s="26" t="str">
        <f t="shared" si="301"/>
        <v/>
      </c>
      <c r="EW213" s="26" t="str">
        <f t="shared" si="301"/>
        <v/>
      </c>
      <c r="EX213" s="26" t="str">
        <f t="shared" si="301"/>
        <v/>
      </c>
      <c r="EY213" s="26" t="str">
        <f t="shared" si="301"/>
        <v/>
      </c>
      <c r="EZ213" s="26" t="str">
        <f t="shared" si="301"/>
        <v/>
      </c>
      <c r="FA213" s="26" t="str">
        <f t="shared" si="301"/>
        <v/>
      </c>
      <c r="FB213" s="26" t="str">
        <f t="shared" si="301"/>
        <v/>
      </c>
      <c r="FC213" s="26" t="str">
        <f t="shared" si="301"/>
        <v/>
      </c>
      <c r="FD213" s="26" t="str">
        <f t="shared" si="301"/>
        <v/>
      </c>
      <c r="FE213" s="26" t="str">
        <f t="shared" si="301"/>
        <v/>
      </c>
      <c r="FF213" s="26" t="str">
        <f t="shared" si="301"/>
        <v/>
      </c>
      <c r="FG213" s="26" t="str">
        <f t="shared" si="301"/>
        <v/>
      </c>
      <c r="FH213" s="26" t="str">
        <f t="shared" si="301"/>
        <v/>
      </c>
      <c r="FI213" s="26" t="str">
        <f t="shared" si="301"/>
        <v/>
      </c>
    </row>
    <row r="214" spans="1:165" s="8" customFormat="1" ht="15" customHeight="1">
      <c r="A214" s="8" t="str">
        <f t="shared" si="286"/>
        <v>BXSOPCR_BP6_XDC</v>
      </c>
      <c r="B214" s="12" t="s">
        <v>253</v>
      </c>
      <c r="C214" s="13" t="s">
        <v>507</v>
      </c>
      <c r="D214" s="13" t="s">
        <v>508</v>
      </c>
      <c r="E214" s="14" t="str">
        <f>"BXSOPCR_BP6_"&amp;C3</f>
        <v>BXSOPCR_BP6_XDC</v>
      </c>
      <c r="F214" s="26">
        <v>0.24510246520187901</v>
      </c>
      <c r="G214" s="26">
        <v>0.24510246520187901</v>
      </c>
      <c r="H214" s="26">
        <v>0.24510246520187901</v>
      </c>
      <c r="I214" s="26">
        <v>0.24510246520187901</v>
      </c>
      <c r="J214" s="26">
        <v>0.98040986080751602</v>
      </c>
      <c r="K214" s="26">
        <v>0.169150322078225</v>
      </c>
      <c r="L214" s="26">
        <v>0.169150322078225</v>
      </c>
      <c r="M214" s="26">
        <v>0.169150322078225</v>
      </c>
      <c r="N214" s="26">
        <v>0.169150322078225</v>
      </c>
      <c r="O214" s="26">
        <v>0.67660128831289901</v>
      </c>
      <c r="P214" s="26">
        <v>0.083197336764033306</v>
      </c>
      <c r="Q214" s="26">
        <v>0.083197336764033306</v>
      </c>
      <c r="R214" s="26">
        <v>0.083197336764033306</v>
      </c>
      <c r="S214" s="26">
        <v>0.083197336764033306</v>
      </c>
      <c r="T214" s="26">
        <v>0.332789347056133</v>
      </c>
      <c r="U214" s="26">
        <v>0.23813318594852301</v>
      </c>
      <c r="V214" s="26">
        <v>0.23813318594852301</v>
      </c>
      <c r="W214" s="26">
        <v>0.23813318594852301</v>
      </c>
      <c r="X214" s="26">
        <v>0.23813318594852301</v>
      </c>
      <c r="Y214" s="26">
        <v>0.95253274379409103</v>
      </c>
      <c r="Z214" s="26">
        <v>0.32748101901482901</v>
      </c>
      <c r="AA214" s="26">
        <v>0.32748101901482901</v>
      </c>
      <c r="AB214" s="26">
        <v>0.32748101901482901</v>
      </c>
      <c r="AC214" s="26">
        <v>0.32748101901482901</v>
      </c>
      <c r="AD214" s="26">
        <v>1.30992407605932</v>
      </c>
      <c r="AE214" s="26">
        <v>0</v>
      </c>
      <c r="AF214" s="26">
        <v>0</v>
      </c>
      <c r="AG214" s="26">
        <v>0</v>
      </c>
      <c r="AH214" s="26">
        <v>0</v>
      </c>
      <c r="AI214" s="26">
        <v>0</v>
      </c>
      <c r="AJ214" s="26">
        <v>0.188538068321117</v>
      </c>
      <c r="AK214" s="26">
        <v>0.188538068321117</v>
      </c>
      <c r="AL214" s="26">
        <v>0.188538068321117</v>
      </c>
      <c r="AM214" s="26">
        <v>0.188538068321117</v>
      </c>
      <c r="AN214" s="26">
        <v>0.75415227328446899</v>
      </c>
      <c r="AO214" s="26" t="str">
        <f>IF(AND(AO217="",AO220=""),"",SUM(AO217,AO220))</f>
        <v/>
      </c>
      <c r="AP214" s="26" t="str">
        <f>IF(AND(AP217="",AP220=""),"",SUM(AP217,AP220))</f>
        <v/>
      </c>
      <c r="AQ214" s="26" t="str">
        <f>IF(AND(AQ217="",AQ220=""),"",SUM(AQ217,AQ220))</f>
        <v/>
      </c>
      <c r="AR214" s="26" t="str">
        <f>IF(AND(AR217="",AR220=""),"",SUM(AR217,AR220))</f>
        <v/>
      </c>
      <c r="AS214" s="26" t="str">
        <f>IF(AND(AS217="",AS220=""),"",SUM(AS217,AS220))</f>
        <v/>
      </c>
      <c r="AT214" s="26" t="str">
        <f>IF(AND(AT217="",AT220=""),"",SUM(AT217,AT220))</f>
        <v/>
      </c>
      <c r="AU214" s="26" t="str">
        <f>IF(AND(AU217="",AU220=""),"",SUM(AU217,AU220))</f>
        <v/>
      </c>
      <c r="AV214" s="26" t="str">
        <f>IF(AND(AV217="",AV220=""),"",SUM(AV217,AV220))</f>
        <v/>
      </c>
      <c r="AW214" s="26" t="str">
        <f>IF(AND(AW217="",AW220=""),"",SUM(AW217,AW220))</f>
        <v/>
      </c>
      <c r="AX214" s="26" t="str">
        <f>IF(AND(AX217="",AX220=""),"",SUM(AX217,AX220))</f>
        <v/>
      </c>
      <c r="AY214" s="26" t="str">
        <f>IF(AND(AY217="",AY220=""),"",SUM(AY217,AY220))</f>
        <v/>
      </c>
      <c r="AZ214" s="26" t="str">
        <f>IF(AND(AZ217="",AZ220=""),"",SUM(AZ217,AZ220))</f>
        <v/>
      </c>
      <c r="BA214" s="26" t="str">
        <f>IF(AND(BA217="",BA220=""),"",SUM(BA217,BA220))</f>
        <v/>
      </c>
      <c r="BB214" s="26" t="str">
        <f>IF(AND(BB217="",BB220=""),"",SUM(BB217,BB220))</f>
        <v/>
      </c>
      <c r="BC214" s="26" t="str">
        <f>IF(AND(BC217="",BC220=""),"",SUM(BC217,BC220))</f>
        <v/>
      </c>
      <c r="BD214" s="26" t="str">
        <f>IF(AND(BD217="",BD220=""),"",SUM(BD217,BD220))</f>
        <v/>
      </c>
      <c r="BE214" s="26" t="str">
        <f>IF(AND(BE217="",BE220=""),"",SUM(BE217,BE220))</f>
        <v/>
      </c>
      <c r="BF214" s="26" t="str">
        <f>IF(AND(BF217="",BF220=""),"",SUM(BF217,BF220))</f>
        <v/>
      </c>
      <c r="BG214" s="26" t="str">
        <f>IF(AND(BG217="",BG220=""),"",SUM(BG217,BG220))</f>
        <v/>
      </c>
      <c r="BH214" s="26" t="str">
        <f>IF(AND(BH217="",BH220=""),"",SUM(BH217,BH220))</f>
        <v/>
      </c>
      <c r="BI214" s="26" t="str">
        <f>IF(AND(BI217="",BI220=""),"",SUM(BI217,BI220))</f>
        <v/>
      </c>
      <c r="BJ214" s="26" t="str">
        <f>IF(AND(BJ217="",BJ220=""),"",SUM(BJ217,BJ220))</f>
        <v/>
      </c>
      <c r="BK214" s="26" t="str">
        <f>IF(AND(BK217="",BK220=""),"",SUM(BK217,BK220))</f>
        <v/>
      </c>
      <c r="BL214" s="26" t="str">
        <f>IF(AND(BL217="",BL220=""),"",SUM(BL217,BL220))</f>
        <v/>
      </c>
      <c r="BM214" s="26" t="str">
        <f>IF(AND(BM217="",BM220=""),"",SUM(BM217,BM220))</f>
        <v/>
      </c>
      <c r="BN214" s="26" t="str">
        <f>IF(AND(BN217="",BN220=""),"",SUM(BN217,BN220))</f>
        <v/>
      </c>
      <c r="BO214" s="26" t="str">
        <f>IF(AND(BO217="",BO220=""),"",SUM(BO217,BO220))</f>
        <v/>
      </c>
      <c r="BP214" s="26" t="str">
        <f>IF(AND(BP217="",BP220=""),"",SUM(BP217,BP220))</f>
        <v/>
      </c>
      <c r="BQ214" s="26" t="str">
        <f>IF(AND(BQ217="",BQ220=""),"",SUM(BQ217,BQ220))</f>
        <v/>
      </c>
      <c r="BR214" s="26" t="str">
        <f>IF(AND(BR217="",BR220=""),"",SUM(BR217,BR220))</f>
        <v/>
      </c>
      <c r="BS214" s="26" t="str">
        <f t="shared" si="302" ref="BS214:ED214">IF(AND(BS217="",BS220=""),"",SUM(BS217,BS220))</f>
        <v/>
      </c>
      <c r="BT214" s="26" t="str">
        <f t="shared" si="302"/>
        <v/>
      </c>
      <c r="BU214" s="26" t="str">
        <f t="shared" si="302"/>
        <v/>
      </c>
      <c r="BV214" s="26" t="str">
        <f t="shared" si="302"/>
        <v/>
      </c>
      <c r="BW214" s="26" t="str">
        <f t="shared" si="302"/>
        <v/>
      </c>
      <c r="BX214" s="26" t="str">
        <f t="shared" si="302"/>
        <v/>
      </c>
      <c r="BY214" s="26" t="str">
        <f t="shared" si="302"/>
        <v/>
      </c>
      <c r="BZ214" s="26" t="str">
        <f t="shared" si="302"/>
        <v/>
      </c>
      <c r="CA214" s="26" t="str">
        <f t="shared" si="302"/>
        <v/>
      </c>
      <c r="CB214" s="26" t="str">
        <f t="shared" si="302"/>
        <v/>
      </c>
      <c r="CC214" s="26" t="str">
        <f t="shared" si="302"/>
        <v/>
      </c>
      <c r="CD214" s="26" t="str">
        <f t="shared" si="302"/>
        <v/>
      </c>
      <c r="CE214" s="26" t="str">
        <f t="shared" si="302"/>
        <v/>
      </c>
      <c r="CF214" s="26" t="str">
        <f t="shared" si="302"/>
        <v/>
      </c>
      <c r="CG214" s="26" t="str">
        <f t="shared" si="302"/>
        <v/>
      </c>
      <c r="CH214" s="26" t="str">
        <f t="shared" si="302"/>
        <v/>
      </c>
      <c r="CI214" s="26" t="str">
        <f t="shared" si="302"/>
        <v/>
      </c>
      <c r="CJ214" s="26" t="str">
        <f t="shared" si="302"/>
        <v/>
      </c>
      <c r="CK214" s="26" t="str">
        <f t="shared" si="302"/>
        <v/>
      </c>
      <c r="CL214" s="26" t="str">
        <f t="shared" si="302"/>
        <v/>
      </c>
      <c r="CM214" s="26" t="str">
        <f t="shared" si="302"/>
        <v/>
      </c>
      <c r="CN214" s="26" t="str">
        <f t="shared" si="302"/>
        <v/>
      </c>
      <c r="CO214" s="26" t="str">
        <f t="shared" si="302"/>
        <v/>
      </c>
      <c r="CP214" s="26" t="str">
        <f t="shared" si="302"/>
        <v/>
      </c>
      <c r="CQ214" s="26" t="str">
        <f t="shared" si="302"/>
        <v/>
      </c>
      <c r="CR214" s="26" t="str">
        <f t="shared" si="302"/>
        <v/>
      </c>
      <c r="CS214" s="26" t="str">
        <f t="shared" si="302"/>
        <v/>
      </c>
      <c r="CT214" s="26" t="str">
        <f t="shared" si="302"/>
        <v/>
      </c>
      <c r="CU214" s="26" t="str">
        <f t="shared" si="302"/>
        <v/>
      </c>
      <c r="CV214" s="26" t="str">
        <f t="shared" si="302"/>
        <v/>
      </c>
      <c r="CW214" s="26" t="str">
        <f t="shared" si="302"/>
        <v/>
      </c>
      <c r="CX214" s="26" t="str">
        <f t="shared" si="302"/>
        <v/>
      </c>
      <c r="CY214" s="26" t="str">
        <f t="shared" si="302"/>
        <v/>
      </c>
      <c r="CZ214" s="26" t="str">
        <f t="shared" si="302"/>
        <v/>
      </c>
      <c r="DA214" s="26" t="str">
        <f t="shared" si="302"/>
        <v/>
      </c>
      <c r="DB214" s="26" t="str">
        <f t="shared" si="302"/>
        <v/>
      </c>
      <c r="DC214" s="26" t="str">
        <f t="shared" si="302"/>
        <v/>
      </c>
      <c r="DD214" s="26" t="str">
        <f t="shared" si="302"/>
        <v/>
      </c>
      <c r="DE214" s="26" t="str">
        <f t="shared" si="302"/>
        <v/>
      </c>
      <c r="DF214" s="26" t="str">
        <f t="shared" si="302"/>
        <v/>
      </c>
      <c r="DG214" s="26" t="str">
        <f t="shared" si="302"/>
        <v/>
      </c>
      <c r="DH214" s="26" t="str">
        <f t="shared" si="302"/>
        <v/>
      </c>
      <c r="DI214" s="26" t="str">
        <f t="shared" si="302"/>
        <v/>
      </c>
      <c r="DJ214" s="26" t="str">
        <f t="shared" si="302"/>
        <v/>
      </c>
      <c r="DK214" s="26" t="str">
        <f t="shared" si="302"/>
        <v/>
      </c>
      <c r="DL214" s="26" t="str">
        <f t="shared" si="302"/>
        <v/>
      </c>
      <c r="DM214" s="26" t="str">
        <f t="shared" si="302"/>
        <v/>
      </c>
      <c r="DN214" s="26" t="str">
        <f t="shared" si="302"/>
        <v/>
      </c>
      <c r="DO214" s="26" t="str">
        <f t="shared" si="302"/>
        <v/>
      </c>
      <c r="DP214" s="26" t="str">
        <f t="shared" si="302"/>
        <v/>
      </c>
      <c r="DQ214" s="26" t="str">
        <f t="shared" si="302"/>
        <v/>
      </c>
      <c r="DR214" s="26" t="str">
        <f t="shared" si="302"/>
        <v/>
      </c>
      <c r="DS214" s="26" t="str">
        <f t="shared" si="302"/>
        <v/>
      </c>
      <c r="DT214" s="26" t="str">
        <f t="shared" si="302"/>
        <v/>
      </c>
      <c r="DU214" s="26" t="str">
        <f t="shared" si="302"/>
        <v/>
      </c>
      <c r="DV214" s="26" t="str">
        <f t="shared" si="302"/>
        <v/>
      </c>
      <c r="DW214" s="26" t="str">
        <f t="shared" si="302"/>
        <v/>
      </c>
      <c r="DX214" s="26" t="str">
        <f t="shared" si="302"/>
        <v/>
      </c>
      <c r="DY214" s="26" t="str">
        <f t="shared" si="302"/>
        <v/>
      </c>
      <c r="DZ214" s="26" t="str">
        <f t="shared" si="302"/>
        <v/>
      </c>
      <c r="EA214" s="26" t="str">
        <f t="shared" si="302"/>
        <v/>
      </c>
      <c r="EB214" s="26" t="str">
        <f t="shared" si="302"/>
        <v/>
      </c>
      <c r="EC214" s="26" t="str">
        <f t="shared" si="302"/>
        <v/>
      </c>
      <c r="ED214" s="26" t="str">
        <f t="shared" si="302"/>
        <v/>
      </c>
      <c r="EE214" s="26" t="str">
        <f t="shared" si="303" ref="EE214:FI214">IF(AND(EE217="",EE220=""),"",SUM(EE217,EE220))</f>
        <v/>
      </c>
      <c r="EF214" s="26" t="str">
        <f t="shared" si="303"/>
        <v/>
      </c>
      <c r="EG214" s="26" t="str">
        <f t="shared" si="303"/>
        <v/>
      </c>
      <c r="EH214" s="26" t="str">
        <f t="shared" si="303"/>
        <v/>
      </c>
      <c r="EI214" s="26" t="str">
        <f t="shared" si="303"/>
        <v/>
      </c>
      <c r="EJ214" s="26" t="str">
        <f t="shared" si="303"/>
        <v/>
      </c>
      <c r="EK214" s="26" t="str">
        <f t="shared" si="303"/>
        <v/>
      </c>
      <c r="EL214" s="26" t="str">
        <f t="shared" si="303"/>
        <v/>
      </c>
      <c r="EM214" s="26" t="str">
        <f t="shared" si="303"/>
        <v/>
      </c>
      <c r="EN214" s="26" t="str">
        <f t="shared" si="303"/>
        <v/>
      </c>
      <c r="EO214" s="26" t="str">
        <f t="shared" si="303"/>
        <v/>
      </c>
      <c r="EP214" s="26" t="str">
        <f t="shared" si="303"/>
        <v/>
      </c>
      <c r="EQ214" s="26" t="str">
        <f t="shared" si="303"/>
        <v/>
      </c>
      <c r="ER214" s="26" t="str">
        <f t="shared" si="303"/>
        <v/>
      </c>
      <c r="ES214" s="26" t="str">
        <f t="shared" si="303"/>
        <v/>
      </c>
      <c r="ET214" s="26" t="str">
        <f t="shared" si="303"/>
        <v/>
      </c>
      <c r="EU214" s="26" t="str">
        <f t="shared" si="303"/>
        <v/>
      </c>
      <c r="EV214" s="26" t="str">
        <f t="shared" si="303"/>
        <v/>
      </c>
      <c r="EW214" s="26" t="str">
        <f t="shared" si="303"/>
        <v/>
      </c>
      <c r="EX214" s="26" t="str">
        <f t="shared" si="303"/>
        <v/>
      </c>
      <c r="EY214" s="26" t="str">
        <f t="shared" si="303"/>
        <v/>
      </c>
      <c r="EZ214" s="26" t="str">
        <f t="shared" si="303"/>
        <v/>
      </c>
      <c r="FA214" s="26" t="str">
        <f t="shared" si="303"/>
        <v/>
      </c>
      <c r="FB214" s="26" t="str">
        <f t="shared" si="303"/>
        <v/>
      </c>
      <c r="FC214" s="26" t="str">
        <f t="shared" si="303"/>
        <v/>
      </c>
      <c r="FD214" s="26" t="str">
        <f t="shared" si="303"/>
        <v/>
      </c>
      <c r="FE214" s="26" t="str">
        <f t="shared" si="303"/>
        <v/>
      </c>
      <c r="FF214" s="26" t="str">
        <f t="shared" si="303"/>
        <v/>
      </c>
      <c r="FG214" s="26" t="str">
        <f t="shared" si="303"/>
        <v/>
      </c>
      <c r="FH214" s="26" t="str">
        <f t="shared" si="303"/>
        <v/>
      </c>
      <c r="FI214" s="26" t="str">
        <f t="shared" si="303"/>
        <v/>
      </c>
    </row>
    <row r="215" spans="1:165" s="8" customFormat="1" ht="15" customHeight="1">
      <c r="A215" s="8" t="str">
        <f t="shared" si="286"/>
        <v>BMSOPCR_BP6_XDC</v>
      </c>
      <c r="B215" s="12" t="s">
        <v>256</v>
      </c>
      <c r="C215" s="13" t="s">
        <v>509</v>
      </c>
      <c r="D215" s="13" t="s">
        <v>510</v>
      </c>
      <c r="E215" s="14" t="str">
        <f>"BMSOPCR_BP6_"&amp;C3</f>
        <v>BMSOPCR_BP6_XDC</v>
      </c>
      <c r="F215" s="26" t="str">
        <f>IF(AND(F218="",F221=""),"",SUM(F218,F221))</f>
        <v/>
      </c>
      <c r="G215" s="26" t="str">
        <f t="shared" si="304" ref="G215:BR215">IF(AND(G218="",G221=""),"",SUM(G218,G221))</f>
        <v/>
      </c>
      <c r="H215" s="26" t="str">
        <f t="shared" si="304"/>
        <v/>
      </c>
      <c r="I215" s="26" t="str">
        <f t="shared" si="304"/>
        <v/>
      </c>
      <c r="J215" s="26" t="str">
        <f t="shared" si="304"/>
        <v/>
      </c>
      <c r="K215" s="26" t="str">
        <f t="shared" si="304"/>
        <v/>
      </c>
      <c r="L215" s="26" t="str">
        <f t="shared" si="304"/>
        <v/>
      </c>
      <c r="M215" s="26" t="str">
        <f t="shared" si="304"/>
        <v/>
      </c>
      <c r="N215" s="26" t="str">
        <f t="shared" si="304"/>
        <v/>
      </c>
      <c r="O215" s="26" t="str">
        <f t="shared" si="304"/>
        <v/>
      </c>
      <c r="P215" s="26" t="str">
        <f t="shared" si="304"/>
        <v/>
      </c>
      <c r="Q215" s="26" t="str">
        <f t="shared" si="304"/>
        <v/>
      </c>
      <c r="R215" s="26" t="str">
        <f t="shared" si="304"/>
        <v/>
      </c>
      <c r="S215" s="26" t="str">
        <f t="shared" si="304"/>
        <v/>
      </c>
      <c r="T215" s="26" t="str">
        <f t="shared" si="304"/>
        <v/>
      </c>
      <c r="U215" s="26" t="str">
        <f t="shared" si="304"/>
        <v/>
      </c>
      <c r="V215" s="26" t="str">
        <f t="shared" si="304"/>
        <v/>
      </c>
      <c r="W215" s="26" t="str">
        <f t="shared" si="304"/>
        <v/>
      </c>
      <c r="X215" s="26" t="str">
        <f t="shared" si="304"/>
        <v/>
      </c>
      <c r="Y215" s="26" t="str">
        <f t="shared" si="304"/>
        <v/>
      </c>
      <c r="Z215" s="26" t="str">
        <f t="shared" si="304"/>
        <v/>
      </c>
      <c r="AA215" s="26" t="str">
        <f t="shared" si="304"/>
        <v/>
      </c>
      <c r="AB215" s="26" t="str">
        <f t="shared" si="304"/>
        <v/>
      </c>
      <c r="AC215" s="26" t="str">
        <f t="shared" si="304"/>
        <v/>
      </c>
      <c r="AD215" s="26" t="str">
        <f t="shared" si="304"/>
        <v/>
      </c>
      <c r="AE215" s="26" t="str">
        <f t="shared" si="304"/>
        <v/>
      </c>
      <c r="AF215" s="26" t="str">
        <f t="shared" si="304"/>
        <v/>
      </c>
      <c r="AG215" s="26" t="str">
        <f t="shared" si="304"/>
        <v/>
      </c>
      <c r="AH215" s="26" t="str">
        <f t="shared" si="304"/>
        <v/>
      </c>
      <c r="AI215" s="26" t="str">
        <f t="shared" si="304"/>
        <v/>
      </c>
      <c r="AJ215" s="26" t="str">
        <f t="shared" si="304"/>
        <v/>
      </c>
      <c r="AK215" s="26" t="str">
        <f t="shared" si="304"/>
        <v/>
      </c>
      <c r="AL215" s="26" t="str">
        <f t="shared" si="304"/>
        <v/>
      </c>
      <c r="AM215" s="26" t="str">
        <f t="shared" si="304"/>
        <v/>
      </c>
      <c r="AN215" s="26" t="str">
        <f t="shared" si="304"/>
        <v/>
      </c>
      <c r="AO215" s="26" t="str">
        <f t="shared" si="304"/>
        <v/>
      </c>
      <c r="AP215" s="26" t="str">
        <f t="shared" si="304"/>
        <v/>
      </c>
      <c r="AQ215" s="26" t="str">
        <f t="shared" si="304"/>
        <v/>
      </c>
      <c r="AR215" s="26" t="str">
        <f t="shared" si="304"/>
        <v/>
      </c>
      <c r="AS215" s="26" t="str">
        <f t="shared" si="304"/>
        <v/>
      </c>
      <c r="AT215" s="26" t="str">
        <f t="shared" si="304"/>
        <v/>
      </c>
      <c r="AU215" s="26" t="str">
        <f t="shared" si="304"/>
        <v/>
      </c>
      <c r="AV215" s="26" t="str">
        <f t="shared" si="304"/>
        <v/>
      </c>
      <c r="AW215" s="26" t="str">
        <f t="shared" si="304"/>
        <v/>
      </c>
      <c r="AX215" s="26" t="str">
        <f t="shared" si="304"/>
        <v/>
      </c>
      <c r="AY215" s="26" t="str">
        <f t="shared" si="304"/>
        <v/>
      </c>
      <c r="AZ215" s="26" t="str">
        <f t="shared" si="304"/>
        <v/>
      </c>
      <c r="BA215" s="26" t="str">
        <f t="shared" si="304"/>
        <v/>
      </c>
      <c r="BB215" s="26" t="str">
        <f t="shared" si="304"/>
        <v/>
      </c>
      <c r="BC215" s="26" t="str">
        <f t="shared" si="304"/>
        <v/>
      </c>
      <c r="BD215" s="26" t="str">
        <f t="shared" si="304"/>
        <v/>
      </c>
      <c r="BE215" s="26" t="str">
        <f t="shared" si="304"/>
        <v/>
      </c>
      <c r="BF215" s="26" t="str">
        <f t="shared" si="304"/>
        <v/>
      </c>
      <c r="BG215" s="26" t="str">
        <f t="shared" si="304"/>
        <v/>
      </c>
      <c r="BH215" s="26" t="str">
        <f t="shared" si="304"/>
        <v/>
      </c>
      <c r="BI215" s="26" t="str">
        <f t="shared" si="304"/>
        <v/>
      </c>
      <c r="BJ215" s="26" t="str">
        <f t="shared" si="304"/>
        <v/>
      </c>
      <c r="BK215" s="26" t="str">
        <f t="shared" si="304"/>
        <v/>
      </c>
      <c r="BL215" s="26" t="str">
        <f t="shared" si="304"/>
        <v/>
      </c>
      <c r="BM215" s="26" t="str">
        <f t="shared" si="304"/>
        <v/>
      </c>
      <c r="BN215" s="26" t="str">
        <f t="shared" si="304"/>
        <v/>
      </c>
      <c r="BO215" s="26" t="str">
        <f t="shared" si="304"/>
        <v/>
      </c>
      <c r="BP215" s="26" t="str">
        <f t="shared" si="304"/>
        <v/>
      </c>
      <c r="BQ215" s="26" t="str">
        <f t="shared" si="304"/>
        <v/>
      </c>
      <c r="BR215" s="26" t="str">
        <f t="shared" si="304"/>
        <v/>
      </c>
      <c r="BS215" s="26" t="str">
        <f t="shared" si="305" ref="BS215:ED215">IF(AND(BS218="",BS221=""),"",SUM(BS218,BS221))</f>
        <v/>
      </c>
      <c r="BT215" s="26" t="str">
        <f t="shared" si="305"/>
        <v/>
      </c>
      <c r="BU215" s="26" t="str">
        <f t="shared" si="305"/>
        <v/>
      </c>
      <c r="BV215" s="26" t="str">
        <f t="shared" si="305"/>
        <v/>
      </c>
      <c r="BW215" s="26" t="str">
        <f t="shared" si="305"/>
        <v/>
      </c>
      <c r="BX215" s="26" t="str">
        <f t="shared" si="305"/>
        <v/>
      </c>
      <c r="BY215" s="26" t="str">
        <f t="shared" si="305"/>
        <v/>
      </c>
      <c r="BZ215" s="26" t="str">
        <f t="shared" si="305"/>
        <v/>
      </c>
      <c r="CA215" s="26" t="str">
        <f t="shared" si="305"/>
        <v/>
      </c>
      <c r="CB215" s="26" t="str">
        <f t="shared" si="305"/>
        <v/>
      </c>
      <c r="CC215" s="26" t="str">
        <f t="shared" si="305"/>
        <v/>
      </c>
      <c r="CD215" s="26" t="str">
        <f t="shared" si="305"/>
        <v/>
      </c>
      <c r="CE215" s="26" t="str">
        <f t="shared" si="305"/>
        <v/>
      </c>
      <c r="CF215" s="26" t="str">
        <f t="shared" si="305"/>
        <v/>
      </c>
      <c r="CG215" s="26" t="str">
        <f t="shared" si="305"/>
        <v/>
      </c>
      <c r="CH215" s="26" t="str">
        <f t="shared" si="305"/>
        <v/>
      </c>
      <c r="CI215" s="26" t="str">
        <f t="shared" si="305"/>
        <v/>
      </c>
      <c r="CJ215" s="26" t="str">
        <f t="shared" si="305"/>
        <v/>
      </c>
      <c r="CK215" s="26" t="str">
        <f t="shared" si="305"/>
        <v/>
      </c>
      <c r="CL215" s="26" t="str">
        <f t="shared" si="305"/>
        <v/>
      </c>
      <c r="CM215" s="26" t="str">
        <f t="shared" si="305"/>
        <v/>
      </c>
      <c r="CN215" s="26" t="str">
        <f t="shared" si="305"/>
        <v/>
      </c>
      <c r="CO215" s="26" t="str">
        <f t="shared" si="305"/>
        <v/>
      </c>
      <c r="CP215" s="26" t="str">
        <f t="shared" si="305"/>
        <v/>
      </c>
      <c r="CQ215" s="26" t="str">
        <f t="shared" si="305"/>
        <v/>
      </c>
      <c r="CR215" s="26" t="str">
        <f t="shared" si="305"/>
        <v/>
      </c>
      <c r="CS215" s="26" t="str">
        <f t="shared" si="305"/>
        <v/>
      </c>
      <c r="CT215" s="26" t="str">
        <f t="shared" si="305"/>
        <v/>
      </c>
      <c r="CU215" s="26" t="str">
        <f t="shared" si="305"/>
        <v/>
      </c>
      <c r="CV215" s="26" t="str">
        <f t="shared" si="305"/>
        <v/>
      </c>
      <c r="CW215" s="26" t="str">
        <f t="shared" si="305"/>
        <v/>
      </c>
      <c r="CX215" s="26" t="str">
        <f t="shared" si="305"/>
        <v/>
      </c>
      <c r="CY215" s="26" t="str">
        <f t="shared" si="305"/>
        <v/>
      </c>
      <c r="CZ215" s="26" t="str">
        <f t="shared" si="305"/>
        <v/>
      </c>
      <c r="DA215" s="26" t="str">
        <f t="shared" si="305"/>
        <v/>
      </c>
      <c r="DB215" s="26" t="str">
        <f t="shared" si="305"/>
        <v/>
      </c>
      <c r="DC215" s="26" t="str">
        <f t="shared" si="305"/>
        <v/>
      </c>
      <c r="DD215" s="26" t="str">
        <f t="shared" si="305"/>
        <v/>
      </c>
      <c r="DE215" s="26" t="str">
        <f t="shared" si="305"/>
        <v/>
      </c>
      <c r="DF215" s="26" t="str">
        <f t="shared" si="305"/>
        <v/>
      </c>
      <c r="DG215" s="26" t="str">
        <f t="shared" si="305"/>
        <v/>
      </c>
      <c r="DH215" s="26" t="str">
        <f t="shared" si="305"/>
        <v/>
      </c>
      <c r="DI215" s="26" t="str">
        <f t="shared" si="305"/>
        <v/>
      </c>
      <c r="DJ215" s="26" t="str">
        <f t="shared" si="305"/>
        <v/>
      </c>
      <c r="DK215" s="26" t="str">
        <f t="shared" si="305"/>
        <v/>
      </c>
      <c r="DL215" s="26" t="str">
        <f t="shared" si="305"/>
        <v/>
      </c>
      <c r="DM215" s="26" t="str">
        <f t="shared" si="305"/>
        <v/>
      </c>
      <c r="DN215" s="26" t="str">
        <f t="shared" si="305"/>
        <v/>
      </c>
      <c r="DO215" s="26" t="str">
        <f t="shared" si="305"/>
        <v/>
      </c>
      <c r="DP215" s="26" t="str">
        <f t="shared" si="305"/>
        <v/>
      </c>
      <c r="DQ215" s="26" t="str">
        <f t="shared" si="305"/>
        <v/>
      </c>
      <c r="DR215" s="26" t="str">
        <f t="shared" si="305"/>
        <v/>
      </c>
      <c r="DS215" s="26" t="str">
        <f t="shared" si="305"/>
        <v/>
      </c>
      <c r="DT215" s="26" t="str">
        <f t="shared" si="305"/>
        <v/>
      </c>
      <c r="DU215" s="26" t="str">
        <f t="shared" si="305"/>
        <v/>
      </c>
      <c r="DV215" s="26" t="str">
        <f t="shared" si="305"/>
        <v/>
      </c>
      <c r="DW215" s="26" t="str">
        <f t="shared" si="305"/>
        <v/>
      </c>
      <c r="DX215" s="26" t="str">
        <f t="shared" si="305"/>
        <v/>
      </c>
      <c r="DY215" s="26" t="str">
        <f t="shared" si="305"/>
        <v/>
      </c>
      <c r="DZ215" s="26" t="str">
        <f t="shared" si="305"/>
        <v/>
      </c>
      <c r="EA215" s="26" t="str">
        <f t="shared" si="305"/>
        <v/>
      </c>
      <c r="EB215" s="26" t="str">
        <f t="shared" si="305"/>
        <v/>
      </c>
      <c r="EC215" s="26" t="str">
        <f t="shared" si="305"/>
        <v/>
      </c>
      <c r="ED215" s="26" t="str">
        <f t="shared" si="305"/>
        <v/>
      </c>
      <c r="EE215" s="26" t="str">
        <f t="shared" si="306" ref="EE215:FI215">IF(AND(EE218="",EE221=""),"",SUM(EE218,EE221))</f>
        <v/>
      </c>
      <c r="EF215" s="26" t="str">
        <f t="shared" si="306"/>
        <v/>
      </c>
      <c r="EG215" s="26" t="str">
        <f t="shared" si="306"/>
        <v/>
      </c>
      <c r="EH215" s="26" t="str">
        <f t="shared" si="306"/>
        <v/>
      </c>
      <c r="EI215" s="26" t="str">
        <f t="shared" si="306"/>
        <v/>
      </c>
      <c r="EJ215" s="26" t="str">
        <f t="shared" si="306"/>
        <v/>
      </c>
      <c r="EK215" s="26" t="str">
        <f t="shared" si="306"/>
        <v/>
      </c>
      <c r="EL215" s="26" t="str">
        <f t="shared" si="306"/>
        <v/>
      </c>
      <c r="EM215" s="26" t="str">
        <f t="shared" si="306"/>
        <v/>
      </c>
      <c r="EN215" s="26" t="str">
        <f t="shared" si="306"/>
        <v/>
      </c>
      <c r="EO215" s="26" t="str">
        <f t="shared" si="306"/>
        <v/>
      </c>
      <c r="EP215" s="26" t="str">
        <f t="shared" si="306"/>
        <v/>
      </c>
      <c r="EQ215" s="26" t="str">
        <f t="shared" si="306"/>
        <v/>
      </c>
      <c r="ER215" s="26" t="str">
        <f t="shared" si="306"/>
        <v/>
      </c>
      <c r="ES215" s="26" t="str">
        <f t="shared" si="306"/>
        <v/>
      </c>
      <c r="ET215" s="26" t="str">
        <f t="shared" si="306"/>
        <v/>
      </c>
      <c r="EU215" s="26" t="str">
        <f t="shared" si="306"/>
        <v/>
      </c>
      <c r="EV215" s="26" t="str">
        <f t="shared" si="306"/>
        <v/>
      </c>
      <c r="EW215" s="26" t="str">
        <f t="shared" si="306"/>
        <v/>
      </c>
      <c r="EX215" s="26" t="str">
        <f t="shared" si="306"/>
        <v/>
      </c>
      <c r="EY215" s="26" t="str">
        <f t="shared" si="306"/>
        <v/>
      </c>
      <c r="EZ215" s="26" t="str">
        <f t="shared" si="306"/>
        <v/>
      </c>
      <c r="FA215" s="26" t="str">
        <f t="shared" si="306"/>
        <v/>
      </c>
      <c r="FB215" s="26" t="str">
        <f t="shared" si="306"/>
        <v/>
      </c>
      <c r="FC215" s="26" t="str">
        <f t="shared" si="306"/>
        <v/>
      </c>
      <c r="FD215" s="26" t="str">
        <f t="shared" si="306"/>
        <v/>
      </c>
      <c r="FE215" s="26" t="str">
        <f t="shared" si="306"/>
        <v/>
      </c>
      <c r="FF215" s="26" t="str">
        <f t="shared" si="306"/>
        <v/>
      </c>
      <c r="FG215" s="26" t="str">
        <f t="shared" si="306"/>
        <v/>
      </c>
      <c r="FH215" s="26" t="str">
        <f t="shared" si="306"/>
        <v/>
      </c>
      <c r="FI215" s="26" t="str">
        <f t="shared" si="306"/>
        <v/>
      </c>
    </row>
    <row r="216" spans="1:165" s="8" customFormat="1" ht="15" customHeight="1">
      <c r="A216" s="8" t="str">
        <f t="shared" si="286"/>
        <v>BSOPCRAU_BP6_XDC</v>
      </c>
      <c r="B216" s="12" t="s">
        <v>511</v>
      </c>
      <c r="C216" s="13" t="s">
        <v>512</v>
      </c>
      <c r="D216" s="13" t="s">
        <v>513</v>
      </c>
      <c r="E216" s="14" t="str">
        <f>"BSOPCRAU_BP6_"&amp;C3</f>
        <v>BSOPCRAU_BP6_XDC</v>
      </c>
      <c r="F216" s="26" t="str">
        <f>IF(AND(F217="",F218=""),"",SUM(F217)-SUM(F218))</f>
        <v/>
      </c>
      <c r="G216" s="26" t="str">
        <f t="shared" si="307" ref="G216:BR216">IF(AND(G217="",G218=""),"",SUM(G217)-SUM(G218))</f>
        <v/>
      </c>
      <c r="H216" s="26" t="str">
        <f t="shared" si="307"/>
        <v/>
      </c>
      <c r="I216" s="26" t="str">
        <f t="shared" si="307"/>
        <v/>
      </c>
      <c r="J216" s="26" t="str">
        <f t="shared" si="307"/>
        <v/>
      </c>
      <c r="K216" s="26" t="str">
        <f t="shared" si="307"/>
        <v/>
      </c>
      <c r="L216" s="26" t="str">
        <f t="shared" si="307"/>
        <v/>
      </c>
      <c r="M216" s="26" t="str">
        <f t="shared" si="307"/>
        <v/>
      </c>
      <c r="N216" s="26" t="str">
        <f t="shared" si="307"/>
        <v/>
      </c>
      <c r="O216" s="26" t="str">
        <f t="shared" si="307"/>
        <v/>
      </c>
      <c r="P216" s="26" t="str">
        <f t="shared" si="307"/>
        <v/>
      </c>
      <c r="Q216" s="26" t="str">
        <f t="shared" si="307"/>
        <v/>
      </c>
      <c r="R216" s="26" t="str">
        <f t="shared" si="307"/>
        <v/>
      </c>
      <c r="S216" s="26" t="str">
        <f t="shared" si="307"/>
        <v/>
      </c>
      <c r="T216" s="26" t="str">
        <f t="shared" si="307"/>
        <v/>
      </c>
      <c r="U216" s="26" t="str">
        <f t="shared" si="307"/>
        <v/>
      </c>
      <c r="V216" s="26" t="str">
        <f t="shared" si="307"/>
        <v/>
      </c>
      <c r="W216" s="26" t="str">
        <f t="shared" si="307"/>
        <v/>
      </c>
      <c r="X216" s="26" t="str">
        <f t="shared" si="307"/>
        <v/>
      </c>
      <c r="Y216" s="26" t="str">
        <f t="shared" si="307"/>
        <v/>
      </c>
      <c r="Z216" s="26" t="str">
        <f t="shared" si="307"/>
        <v/>
      </c>
      <c r="AA216" s="26" t="str">
        <f t="shared" si="307"/>
        <v/>
      </c>
      <c r="AB216" s="26" t="str">
        <f t="shared" si="307"/>
        <v/>
      </c>
      <c r="AC216" s="26" t="str">
        <f t="shared" si="307"/>
        <v/>
      </c>
      <c r="AD216" s="26" t="str">
        <f t="shared" si="307"/>
        <v/>
      </c>
      <c r="AE216" s="26" t="str">
        <f t="shared" si="307"/>
        <v/>
      </c>
      <c r="AF216" s="26" t="str">
        <f t="shared" si="307"/>
        <v/>
      </c>
      <c r="AG216" s="26" t="str">
        <f t="shared" si="307"/>
        <v/>
      </c>
      <c r="AH216" s="26" t="str">
        <f t="shared" si="307"/>
        <v/>
      </c>
      <c r="AI216" s="26" t="str">
        <f t="shared" si="307"/>
        <v/>
      </c>
      <c r="AJ216" s="26" t="str">
        <f t="shared" si="307"/>
        <v/>
      </c>
      <c r="AK216" s="26" t="str">
        <f t="shared" si="307"/>
        <v/>
      </c>
      <c r="AL216" s="26" t="str">
        <f t="shared" si="307"/>
        <v/>
      </c>
      <c r="AM216" s="26" t="str">
        <f t="shared" si="307"/>
        <v/>
      </c>
      <c r="AN216" s="26" t="str">
        <f t="shared" si="307"/>
        <v/>
      </c>
      <c r="AO216" s="26" t="str">
        <f t="shared" si="307"/>
        <v/>
      </c>
      <c r="AP216" s="26" t="str">
        <f t="shared" si="307"/>
        <v/>
      </c>
      <c r="AQ216" s="26" t="str">
        <f t="shared" si="307"/>
        <v/>
      </c>
      <c r="AR216" s="26" t="str">
        <f t="shared" si="307"/>
        <v/>
      </c>
      <c r="AS216" s="26" t="str">
        <f t="shared" si="307"/>
        <v/>
      </c>
      <c r="AT216" s="26" t="str">
        <f t="shared" si="307"/>
        <v/>
      </c>
      <c r="AU216" s="26" t="str">
        <f t="shared" si="307"/>
        <v/>
      </c>
      <c r="AV216" s="26" t="str">
        <f t="shared" si="307"/>
        <v/>
      </c>
      <c r="AW216" s="26" t="str">
        <f t="shared" si="307"/>
        <v/>
      </c>
      <c r="AX216" s="26" t="str">
        <f t="shared" si="307"/>
        <v/>
      </c>
      <c r="AY216" s="26" t="str">
        <f t="shared" si="307"/>
        <v/>
      </c>
      <c r="AZ216" s="26" t="str">
        <f t="shared" si="307"/>
        <v/>
      </c>
      <c r="BA216" s="26" t="str">
        <f t="shared" si="307"/>
        <v/>
      </c>
      <c r="BB216" s="26" t="str">
        <f t="shared" si="307"/>
        <v/>
      </c>
      <c r="BC216" s="26" t="str">
        <f t="shared" si="307"/>
        <v/>
      </c>
      <c r="BD216" s="26" t="str">
        <f t="shared" si="307"/>
        <v/>
      </c>
      <c r="BE216" s="26" t="str">
        <f t="shared" si="307"/>
        <v/>
      </c>
      <c r="BF216" s="26" t="str">
        <f t="shared" si="307"/>
        <v/>
      </c>
      <c r="BG216" s="26" t="str">
        <f t="shared" si="307"/>
        <v/>
      </c>
      <c r="BH216" s="26" t="str">
        <f t="shared" si="307"/>
        <v/>
      </c>
      <c r="BI216" s="26" t="str">
        <f t="shared" si="307"/>
        <v/>
      </c>
      <c r="BJ216" s="26" t="str">
        <f t="shared" si="307"/>
        <v/>
      </c>
      <c r="BK216" s="26" t="str">
        <f t="shared" si="307"/>
        <v/>
      </c>
      <c r="BL216" s="26" t="str">
        <f t="shared" si="307"/>
        <v/>
      </c>
      <c r="BM216" s="26" t="str">
        <f t="shared" si="307"/>
        <v/>
      </c>
      <c r="BN216" s="26" t="str">
        <f t="shared" si="307"/>
        <v/>
      </c>
      <c r="BO216" s="26" t="str">
        <f t="shared" si="307"/>
        <v/>
      </c>
      <c r="BP216" s="26" t="str">
        <f t="shared" si="307"/>
        <v/>
      </c>
      <c r="BQ216" s="26" t="str">
        <f t="shared" si="307"/>
        <v/>
      </c>
      <c r="BR216" s="26" t="str">
        <f t="shared" si="307"/>
        <v/>
      </c>
      <c r="BS216" s="26" t="str">
        <f t="shared" si="308" ref="BS216:ED216">IF(AND(BS217="",BS218=""),"",SUM(BS217)-SUM(BS218))</f>
        <v/>
      </c>
      <c r="BT216" s="26" t="str">
        <f t="shared" si="308"/>
        <v/>
      </c>
      <c r="BU216" s="26" t="str">
        <f t="shared" si="308"/>
        <v/>
      </c>
      <c r="BV216" s="26" t="str">
        <f t="shared" si="308"/>
        <v/>
      </c>
      <c r="BW216" s="26" t="str">
        <f t="shared" si="308"/>
        <v/>
      </c>
      <c r="BX216" s="26" t="str">
        <f t="shared" si="308"/>
        <v/>
      </c>
      <c r="BY216" s="26" t="str">
        <f t="shared" si="308"/>
        <v/>
      </c>
      <c r="BZ216" s="26" t="str">
        <f t="shared" si="308"/>
        <v/>
      </c>
      <c r="CA216" s="26" t="str">
        <f t="shared" si="308"/>
        <v/>
      </c>
      <c r="CB216" s="26" t="str">
        <f t="shared" si="308"/>
        <v/>
      </c>
      <c r="CC216" s="26" t="str">
        <f t="shared" si="308"/>
        <v/>
      </c>
      <c r="CD216" s="26" t="str">
        <f t="shared" si="308"/>
        <v/>
      </c>
      <c r="CE216" s="26" t="str">
        <f t="shared" si="308"/>
        <v/>
      </c>
      <c r="CF216" s="26" t="str">
        <f t="shared" si="308"/>
        <v/>
      </c>
      <c r="CG216" s="26" t="str">
        <f t="shared" si="308"/>
        <v/>
      </c>
      <c r="CH216" s="26" t="str">
        <f t="shared" si="308"/>
        <v/>
      </c>
      <c r="CI216" s="26" t="str">
        <f t="shared" si="308"/>
        <v/>
      </c>
      <c r="CJ216" s="26" t="str">
        <f t="shared" si="308"/>
        <v/>
      </c>
      <c r="CK216" s="26" t="str">
        <f t="shared" si="308"/>
        <v/>
      </c>
      <c r="CL216" s="26" t="str">
        <f t="shared" si="308"/>
        <v/>
      </c>
      <c r="CM216" s="26" t="str">
        <f t="shared" si="308"/>
        <v/>
      </c>
      <c r="CN216" s="26" t="str">
        <f t="shared" si="308"/>
        <v/>
      </c>
      <c r="CO216" s="26" t="str">
        <f t="shared" si="308"/>
        <v/>
      </c>
      <c r="CP216" s="26" t="str">
        <f t="shared" si="308"/>
        <v/>
      </c>
      <c r="CQ216" s="26" t="str">
        <f t="shared" si="308"/>
        <v/>
      </c>
      <c r="CR216" s="26" t="str">
        <f t="shared" si="308"/>
        <v/>
      </c>
      <c r="CS216" s="26" t="str">
        <f t="shared" si="308"/>
        <v/>
      </c>
      <c r="CT216" s="26" t="str">
        <f t="shared" si="308"/>
        <v/>
      </c>
      <c r="CU216" s="26" t="str">
        <f t="shared" si="308"/>
        <v/>
      </c>
      <c r="CV216" s="26" t="str">
        <f t="shared" si="308"/>
        <v/>
      </c>
      <c r="CW216" s="26" t="str">
        <f t="shared" si="308"/>
        <v/>
      </c>
      <c r="CX216" s="26" t="str">
        <f t="shared" si="308"/>
        <v/>
      </c>
      <c r="CY216" s="26" t="str">
        <f t="shared" si="308"/>
        <v/>
      </c>
      <c r="CZ216" s="26" t="str">
        <f t="shared" si="308"/>
        <v/>
      </c>
      <c r="DA216" s="26" t="str">
        <f t="shared" si="308"/>
        <v/>
      </c>
      <c r="DB216" s="26" t="str">
        <f t="shared" si="308"/>
        <v/>
      </c>
      <c r="DC216" s="26" t="str">
        <f t="shared" si="308"/>
        <v/>
      </c>
      <c r="DD216" s="26" t="str">
        <f t="shared" si="308"/>
        <v/>
      </c>
      <c r="DE216" s="26" t="str">
        <f t="shared" si="308"/>
        <v/>
      </c>
      <c r="DF216" s="26" t="str">
        <f t="shared" si="308"/>
        <v/>
      </c>
      <c r="DG216" s="26" t="str">
        <f t="shared" si="308"/>
        <v/>
      </c>
      <c r="DH216" s="26" t="str">
        <f t="shared" si="308"/>
        <v/>
      </c>
      <c r="DI216" s="26" t="str">
        <f t="shared" si="308"/>
        <v/>
      </c>
      <c r="DJ216" s="26" t="str">
        <f t="shared" si="308"/>
        <v/>
      </c>
      <c r="DK216" s="26" t="str">
        <f t="shared" si="308"/>
        <v/>
      </c>
      <c r="DL216" s="26" t="str">
        <f t="shared" si="308"/>
        <v/>
      </c>
      <c r="DM216" s="26" t="str">
        <f t="shared" si="308"/>
        <v/>
      </c>
      <c r="DN216" s="26" t="str">
        <f t="shared" si="308"/>
        <v/>
      </c>
      <c r="DO216" s="26" t="str">
        <f t="shared" si="308"/>
        <v/>
      </c>
      <c r="DP216" s="26" t="str">
        <f t="shared" si="308"/>
        <v/>
      </c>
      <c r="DQ216" s="26" t="str">
        <f t="shared" si="308"/>
        <v/>
      </c>
      <c r="DR216" s="26" t="str">
        <f t="shared" si="308"/>
        <v/>
      </c>
      <c r="DS216" s="26" t="str">
        <f t="shared" si="308"/>
        <v/>
      </c>
      <c r="DT216" s="26" t="str">
        <f t="shared" si="308"/>
        <v/>
      </c>
      <c r="DU216" s="26" t="str">
        <f t="shared" si="308"/>
        <v/>
      </c>
      <c r="DV216" s="26" t="str">
        <f t="shared" si="308"/>
        <v/>
      </c>
      <c r="DW216" s="26" t="str">
        <f t="shared" si="308"/>
        <v/>
      </c>
      <c r="DX216" s="26" t="str">
        <f t="shared" si="308"/>
        <v/>
      </c>
      <c r="DY216" s="26" t="str">
        <f t="shared" si="308"/>
        <v/>
      </c>
      <c r="DZ216" s="26" t="str">
        <f t="shared" si="308"/>
        <v/>
      </c>
      <c r="EA216" s="26" t="str">
        <f t="shared" si="308"/>
        <v/>
      </c>
      <c r="EB216" s="26" t="str">
        <f t="shared" si="308"/>
        <v/>
      </c>
      <c r="EC216" s="26" t="str">
        <f t="shared" si="308"/>
        <v/>
      </c>
      <c r="ED216" s="26" t="str">
        <f t="shared" si="308"/>
        <v/>
      </c>
      <c r="EE216" s="26" t="str">
        <f t="shared" si="309" ref="EE216:FI216">IF(AND(EE217="",EE218=""),"",SUM(EE217)-SUM(EE218))</f>
        <v/>
      </c>
      <c r="EF216" s="26" t="str">
        <f t="shared" si="309"/>
        <v/>
      </c>
      <c r="EG216" s="26" t="str">
        <f t="shared" si="309"/>
        <v/>
      </c>
      <c r="EH216" s="26" t="str">
        <f t="shared" si="309"/>
        <v/>
      </c>
      <c r="EI216" s="26" t="str">
        <f t="shared" si="309"/>
        <v/>
      </c>
      <c r="EJ216" s="26" t="str">
        <f t="shared" si="309"/>
        <v/>
      </c>
      <c r="EK216" s="26" t="str">
        <f t="shared" si="309"/>
        <v/>
      </c>
      <c r="EL216" s="26" t="str">
        <f t="shared" si="309"/>
        <v/>
      </c>
      <c r="EM216" s="26" t="str">
        <f t="shared" si="309"/>
        <v/>
      </c>
      <c r="EN216" s="26" t="str">
        <f t="shared" si="309"/>
        <v/>
      </c>
      <c r="EO216" s="26" t="str">
        <f t="shared" si="309"/>
        <v/>
      </c>
      <c r="EP216" s="26" t="str">
        <f t="shared" si="309"/>
        <v/>
      </c>
      <c r="EQ216" s="26" t="str">
        <f t="shared" si="309"/>
        <v/>
      </c>
      <c r="ER216" s="26" t="str">
        <f t="shared" si="309"/>
        <v/>
      </c>
      <c r="ES216" s="26" t="str">
        <f t="shared" si="309"/>
        <v/>
      </c>
      <c r="ET216" s="26" t="str">
        <f t="shared" si="309"/>
        <v/>
      </c>
      <c r="EU216" s="26" t="str">
        <f t="shared" si="309"/>
        <v/>
      </c>
      <c r="EV216" s="26" t="str">
        <f t="shared" si="309"/>
        <v/>
      </c>
      <c r="EW216" s="26" t="str">
        <f t="shared" si="309"/>
        <v/>
      </c>
      <c r="EX216" s="26" t="str">
        <f t="shared" si="309"/>
        <v/>
      </c>
      <c r="EY216" s="26" t="str">
        <f t="shared" si="309"/>
        <v/>
      </c>
      <c r="EZ216" s="26" t="str">
        <f t="shared" si="309"/>
        <v/>
      </c>
      <c r="FA216" s="26" t="str">
        <f t="shared" si="309"/>
        <v/>
      </c>
      <c r="FB216" s="26" t="str">
        <f t="shared" si="309"/>
        <v/>
      </c>
      <c r="FC216" s="26" t="str">
        <f t="shared" si="309"/>
        <v/>
      </c>
      <c r="FD216" s="26" t="str">
        <f t="shared" si="309"/>
        <v/>
      </c>
      <c r="FE216" s="26" t="str">
        <f t="shared" si="309"/>
        <v/>
      </c>
      <c r="FF216" s="26" t="str">
        <f t="shared" si="309"/>
        <v/>
      </c>
      <c r="FG216" s="26" t="str">
        <f t="shared" si="309"/>
        <v/>
      </c>
      <c r="FH216" s="26" t="str">
        <f t="shared" si="309"/>
        <v/>
      </c>
      <c r="FI216" s="26" t="str">
        <f t="shared" si="309"/>
        <v/>
      </c>
    </row>
    <row r="217" spans="1:165" s="8" customFormat="1" ht="15" customHeight="1">
      <c r="A217" s="8" t="str">
        <f t="shared" si="286"/>
        <v>BXSOPCRAU_BP6_XDC</v>
      </c>
      <c r="B217" s="12" t="s">
        <v>145</v>
      </c>
      <c r="C217" s="13" t="s">
        <v>514</v>
      </c>
      <c r="D217" s="13" t="s">
        <v>515</v>
      </c>
      <c r="E217" s="14" t="str">
        <f>"BXSOPCRAU_BP6_"&amp;C3</f>
        <v>BXSOPCRAU_BP6_XDC</v>
      </c>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165" s="8" customFormat="1" ht="15" customHeight="1">
      <c r="A218" s="8" t="str">
        <f t="shared" si="286"/>
        <v>BMSOPCRAU_BP6_XDC</v>
      </c>
      <c r="B218" s="12" t="s">
        <v>148</v>
      </c>
      <c r="C218" s="13" t="s">
        <v>516</v>
      </c>
      <c r="D218" s="13" t="s">
        <v>517</v>
      </c>
      <c r="E218" s="14" t="str">
        <f>"BMSOPCRAU_BP6_"&amp;C3</f>
        <v>BMSOPCRAU_BP6_XDC</v>
      </c>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165" s="8" customFormat="1" ht="15" customHeight="1">
      <c r="A219" s="8" t="str">
        <f t="shared" si="286"/>
        <v>BSOPCRO_BP6_XDC</v>
      </c>
      <c r="B219" s="12" t="s">
        <v>518</v>
      </c>
      <c r="C219" s="13" t="s">
        <v>519</v>
      </c>
      <c r="D219" s="13" t="s">
        <v>520</v>
      </c>
      <c r="E219" s="14" t="str">
        <f>"BSOPCRO_BP6_"&amp;C3</f>
        <v>BSOPCRO_BP6_XDC</v>
      </c>
      <c r="F219" s="26">
        <v>0.24510246520187901</v>
      </c>
      <c r="G219" s="26">
        <v>0.24510246520187901</v>
      </c>
      <c r="H219" s="26">
        <v>0.24510246520187901</v>
      </c>
      <c r="I219" s="26">
        <v>0.24510246520187901</v>
      </c>
      <c r="J219" s="26">
        <v>0.98040986080751602</v>
      </c>
      <c r="K219" s="26">
        <v>0.169150322078225</v>
      </c>
      <c r="L219" s="26">
        <v>0.169150322078225</v>
      </c>
      <c r="M219" s="26">
        <v>0.169150322078225</v>
      </c>
      <c r="N219" s="26">
        <v>0.169150322078225</v>
      </c>
      <c r="O219" s="26">
        <v>0.67660128831289901</v>
      </c>
      <c r="P219" s="26">
        <v>0.083197336764033306</v>
      </c>
      <c r="Q219" s="26">
        <v>0.083197336764033306</v>
      </c>
      <c r="R219" s="26">
        <v>0.083197336764033306</v>
      </c>
      <c r="S219" s="26">
        <v>0.083197336764033306</v>
      </c>
      <c r="T219" s="26">
        <v>0.332789347056133</v>
      </c>
      <c r="U219" s="26">
        <v>0.23813318594852301</v>
      </c>
      <c r="V219" s="26">
        <v>0.23813318594852301</v>
      </c>
      <c r="W219" s="26">
        <v>0.23813318594852301</v>
      </c>
      <c r="X219" s="26">
        <v>0.23813318594852301</v>
      </c>
      <c r="Y219" s="26">
        <v>0.95253274379409103</v>
      </c>
      <c r="Z219" s="26">
        <v>0.32748101901482901</v>
      </c>
      <c r="AA219" s="26">
        <v>0.32748101901482901</v>
      </c>
      <c r="AB219" s="26">
        <v>0.32748101901482901</v>
      </c>
      <c r="AC219" s="26">
        <v>0.32748101901482901</v>
      </c>
      <c r="AD219" s="26">
        <v>1.30992407605932</v>
      </c>
      <c r="AE219" s="26">
        <v>0</v>
      </c>
      <c r="AF219" s="26">
        <v>0</v>
      </c>
      <c r="AG219" s="26">
        <v>0</v>
      </c>
      <c r="AH219" s="26">
        <v>0</v>
      </c>
      <c r="AI219" s="26">
        <v>0</v>
      </c>
      <c r="AJ219" s="26">
        <v>0.188538068321117</v>
      </c>
      <c r="AK219" s="26">
        <v>0.188538068321117</v>
      </c>
      <c r="AL219" s="26">
        <v>0.188538068321117</v>
      </c>
      <c r="AM219" s="26">
        <v>0.188538068321117</v>
      </c>
      <c r="AN219" s="26">
        <v>0.75415227328446899</v>
      </c>
      <c r="AO219" s="26" t="str">
        <f>IF(AND(AO220="",AO221=""),"",SUM(AO220)-SUM(AO221))</f>
        <v/>
      </c>
      <c r="AP219" s="26" t="str">
        <f>IF(AND(AP220="",AP221=""),"",SUM(AP220)-SUM(AP221))</f>
        <v/>
      </c>
      <c r="AQ219" s="26" t="str">
        <f>IF(AND(AQ220="",AQ221=""),"",SUM(AQ220)-SUM(AQ221))</f>
        <v/>
      </c>
      <c r="AR219" s="26" t="str">
        <f>IF(AND(AR220="",AR221=""),"",SUM(AR220)-SUM(AR221))</f>
        <v/>
      </c>
      <c r="AS219" s="26" t="str">
        <f>IF(AND(AS220="",AS221=""),"",SUM(AS220)-SUM(AS221))</f>
        <v/>
      </c>
      <c r="AT219" s="26" t="str">
        <f>IF(AND(AT220="",AT221=""),"",SUM(AT220)-SUM(AT221))</f>
        <v/>
      </c>
      <c r="AU219" s="26" t="str">
        <f>IF(AND(AU220="",AU221=""),"",SUM(AU220)-SUM(AU221))</f>
        <v/>
      </c>
      <c r="AV219" s="26" t="str">
        <f>IF(AND(AV220="",AV221=""),"",SUM(AV220)-SUM(AV221))</f>
        <v/>
      </c>
      <c r="AW219" s="26" t="str">
        <f>IF(AND(AW220="",AW221=""),"",SUM(AW220)-SUM(AW221))</f>
        <v/>
      </c>
      <c r="AX219" s="26" t="str">
        <f>IF(AND(AX220="",AX221=""),"",SUM(AX220)-SUM(AX221))</f>
        <v/>
      </c>
      <c r="AY219" s="26" t="str">
        <f>IF(AND(AY220="",AY221=""),"",SUM(AY220)-SUM(AY221))</f>
        <v/>
      </c>
      <c r="AZ219" s="26" t="str">
        <f>IF(AND(AZ220="",AZ221=""),"",SUM(AZ220)-SUM(AZ221))</f>
        <v/>
      </c>
      <c r="BA219" s="26" t="str">
        <f>IF(AND(BA220="",BA221=""),"",SUM(BA220)-SUM(BA221))</f>
        <v/>
      </c>
      <c r="BB219" s="26" t="str">
        <f>IF(AND(BB220="",BB221=""),"",SUM(BB220)-SUM(BB221))</f>
        <v/>
      </c>
      <c r="BC219" s="26" t="str">
        <f>IF(AND(BC220="",BC221=""),"",SUM(BC220)-SUM(BC221))</f>
        <v/>
      </c>
      <c r="BD219" s="26" t="str">
        <f>IF(AND(BD220="",BD221=""),"",SUM(BD220)-SUM(BD221))</f>
        <v/>
      </c>
      <c r="BE219" s="26" t="str">
        <f>IF(AND(BE220="",BE221=""),"",SUM(BE220)-SUM(BE221))</f>
        <v/>
      </c>
      <c r="BF219" s="26" t="str">
        <f>IF(AND(BF220="",BF221=""),"",SUM(BF220)-SUM(BF221))</f>
        <v/>
      </c>
      <c r="BG219" s="26" t="str">
        <f>IF(AND(BG220="",BG221=""),"",SUM(BG220)-SUM(BG221))</f>
        <v/>
      </c>
      <c r="BH219" s="26" t="str">
        <f>IF(AND(BH220="",BH221=""),"",SUM(BH220)-SUM(BH221))</f>
        <v/>
      </c>
      <c r="BI219" s="26" t="str">
        <f>IF(AND(BI220="",BI221=""),"",SUM(BI220)-SUM(BI221))</f>
        <v/>
      </c>
      <c r="BJ219" s="26" t="str">
        <f>IF(AND(BJ220="",BJ221=""),"",SUM(BJ220)-SUM(BJ221))</f>
        <v/>
      </c>
      <c r="BK219" s="26" t="str">
        <f>IF(AND(BK220="",BK221=""),"",SUM(BK220)-SUM(BK221))</f>
        <v/>
      </c>
      <c r="BL219" s="26" t="str">
        <f>IF(AND(BL220="",BL221=""),"",SUM(BL220)-SUM(BL221))</f>
        <v/>
      </c>
      <c r="BM219" s="26" t="str">
        <f>IF(AND(BM220="",BM221=""),"",SUM(BM220)-SUM(BM221))</f>
        <v/>
      </c>
      <c r="BN219" s="26" t="str">
        <f>IF(AND(BN220="",BN221=""),"",SUM(BN220)-SUM(BN221))</f>
        <v/>
      </c>
      <c r="BO219" s="26" t="str">
        <f>IF(AND(BO220="",BO221=""),"",SUM(BO220)-SUM(BO221))</f>
        <v/>
      </c>
      <c r="BP219" s="26" t="str">
        <f>IF(AND(BP220="",BP221=""),"",SUM(BP220)-SUM(BP221))</f>
        <v/>
      </c>
      <c r="BQ219" s="26" t="str">
        <f>IF(AND(BQ220="",BQ221=""),"",SUM(BQ220)-SUM(BQ221))</f>
        <v/>
      </c>
      <c r="BR219" s="26" t="str">
        <f>IF(AND(BR220="",BR221=""),"",SUM(BR220)-SUM(BR221))</f>
        <v/>
      </c>
      <c r="BS219" s="26" t="str">
        <f t="shared" si="310" ref="BS219:ED219">IF(AND(BS220="",BS221=""),"",SUM(BS220)-SUM(BS221))</f>
        <v/>
      </c>
      <c r="BT219" s="26" t="str">
        <f t="shared" si="310"/>
        <v/>
      </c>
      <c r="BU219" s="26" t="str">
        <f t="shared" si="310"/>
        <v/>
      </c>
      <c r="BV219" s="26" t="str">
        <f t="shared" si="310"/>
        <v/>
      </c>
      <c r="BW219" s="26" t="str">
        <f t="shared" si="310"/>
        <v/>
      </c>
      <c r="BX219" s="26" t="str">
        <f t="shared" si="310"/>
        <v/>
      </c>
      <c r="BY219" s="26" t="str">
        <f t="shared" si="310"/>
        <v/>
      </c>
      <c r="BZ219" s="26" t="str">
        <f t="shared" si="310"/>
        <v/>
      </c>
      <c r="CA219" s="26" t="str">
        <f t="shared" si="310"/>
        <v/>
      </c>
      <c r="CB219" s="26" t="str">
        <f t="shared" si="310"/>
        <v/>
      </c>
      <c r="CC219" s="26" t="str">
        <f t="shared" si="310"/>
        <v/>
      </c>
      <c r="CD219" s="26" t="str">
        <f t="shared" si="310"/>
        <v/>
      </c>
      <c r="CE219" s="26" t="str">
        <f t="shared" si="310"/>
        <v/>
      </c>
      <c r="CF219" s="26" t="str">
        <f t="shared" si="310"/>
        <v/>
      </c>
      <c r="CG219" s="26" t="str">
        <f t="shared" si="310"/>
        <v/>
      </c>
      <c r="CH219" s="26" t="str">
        <f t="shared" si="310"/>
        <v/>
      </c>
      <c r="CI219" s="26" t="str">
        <f t="shared" si="310"/>
        <v/>
      </c>
      <c r="CJ219" s="26" t="str">
        <f t="shared" si="310"/>
        <v/>
      </c>
      <c r="CK219" s="26" t="str">
        <f t="shared" si="310"/>
        <v/>
      </c>
      <c r="CL219" s="26" t="str">
        <f t="shared" si="310"/>
        <v/>
      </c>
      <c r="CM219" s="26" t="str">
        <f t="shared" si="310"/>
        <v/>
      </c>
      <c r="CN219" s="26" t="str">
        <f t="shared" si="310"/>
        <v/>
      </c>
      <c r="CO219" s="26" t="str">
        <f t="shared" si="310"/>
        <v/>
      </c>
      <c r="CP219" s="26" t="str">
        <f t="shared" si="310"/>
        <v/>
      </c>
      <c r="CQ219" s="26" t="str">
        <f t="shared" si="310"/>
        <v/>
      </c>
      <c r="CR219" s="26" t="str">
        <f t="shared" si="310"/>
        <v/>
      </c>
      <c r="CS219" s="26" t="str">
        <f t="shared" si="310"/>
        <v/>
      </c>
      <c r="CT219" s="26" t="str">
        <f t="shared" si="310"/>
        <v/>
      </c>
      <c r="CU219" s="26" t="str">
        <f t="shared" si="310"/>
        <v/>
      </c>
      <c r="CV219" s="26" t="str">
        <f t="shared" si="310"/>
        <v/>
      </c>
      <c r="CW219" s="26" t="str">
        <f t="shared" si="310"/>
        <v/>
      </c>
      <c r="CX219" s="26" t="str">
        <f t="shared" si="310"/>
        <v/>
      </c>
      <c r="CY219" s="26" t="str">
        <f t="shared" si="310"/>
        <v/>
      </c>
      <c r="CZ219" s="26" t="str">
        <f t="shared" si="310"/>
        <v/>
      </c>
      <c r="DA219" s="26" t="str">
        <f t="shared" si="310"/>
        <v/>
      </c>
      <c r="DB219" s="26" t="str">
        <f t="shared" si="310"/>
        <v/>
      </c>
      <c r="DC219" s="26" t="str">
        <f t="shared" si="310"/>
        <v/>
      </c>
      <c r="DD219" s="26" t="str">
        <f t="shared" si="310"/>
        <v/>
      </c>
      <c r="DE219" s="26" t="str">
        <f t="shared" si="310"/>
        <v/>
      </c>
      <c r="DF219" s="26" t="str">
        <f t="shared" si="310"/>
        <v/>
      </c>
      <c r="DG219" s="26" t="str">
        <f t="shared" si="310"/>
        <v/>
      </c>
      <c r="DH219" s="26" t="str">
        <f t="shared" si="310"/>
        <v/>
      </c>
      <c r="DI219" s="26" t="str">
        <f t="shared" si="310"/>
        <v/>
      </c>
      <c r="DJ219" s="26" t="str">
        <f t="shared" si="310"/>
        <v/>
      </c>
      <c r="DK219" s="26" t="str">
        <f t="shared" si="310"/>
        <v/>
      </c>
      <c r="DL219" s="26" t="str">
        <f t="shared" si="310"/>
        <v/>
      </c>
      <c r="DM219" s="26" t="str">
        <f t="shared" si="310"/>
        <v/>
      </c>
      <c r="DN219" s="26" t="str">
        <f t="shared" si="310"/>
        <v/>
      </c>
      <c r="DO219" s="26" t="str">
        <f t="shared" si="310"/>
        <v/>
      </c>
      <c r="DP219" s="26" t="str">
        <f t="shared" si="310"/>
        <v/>
      </c>
      <c r="DQ219" s="26" t="str">
        <f t="shared" si="310"/>
        <v/>
      </c>
      <c r="DR219" s="26" t="str">
        <f t="shared" si="310"/>
        <v/>
      </c>
      <c r="DS219" s="26" t="str">
        <f t="shared" si="310"/>
        <v/>
      </c>
      <c r="DT219" s="26" t="str">
        <f t="shared" si="310"/>
        <v/>
      </c>
      <c r="DU219" s="26" t="str">
        <f t="shared" si="310"/>
        <v/>
      </c>
      <c r="DV219" s="26" t="str">
        <f t="shared" si="310"/>
        <v/>
      </c>
      <c r="DW219" s="26" t="str">
        <f t="shared" si="310"/>
        <v/>
      </c>
      <c r="DX219" s="26" t="str">
        <f t="shared" si="310"/>
        <v/>
      </c>
      <c r="DY219" s="26" t="str">
        <f t="shared" si="310"/>
        <v/>
      </c>
      <c r="DZ219" s="26" t="str">
        <f t="shared" si="310"/>
        <v/>
      </c>
      <c r="EA219" s="26" t="str">
        <f t="shared" si="310"/>
        <v/>
      </c>
      <c r="EB219" s="26" t="str">
        <f t="shared" si="310"/>
        <v/>
      </c>
      <c r="EC219" s="26" t="str">
        <f t="shared" si="310"/>
        <v/>
      </c>
      <c r="ED219" s="26" t="str">
        <f t="shared" si="310"/>
        <v/>
      </c>
      <c r="EE219" s="26" t="str">
        <f t="shared" si="311" ref="EE219:FI219">IF(AND(EE220="",EE221=""),"",SUM(EE220)-SUM(EE221))</f>
        <v/>
      </c>
      <c r="EF219" s="26" t="str">
        <f t="shared" si="311"/>
        <v/>
      </c>
      <c r="EG219" s="26" t="str">
        <f t="shared" si="311"/>
        <v/>
      </c>
      <c r="EH219" s="26" t="str">
        <f t="shared" si="311"/>
        <v/>
      </c>
      <c r="EI219" s="26" t="str">
        <f t="shared" si="311"/>
        <v/>
      </c>
      <c r="EJ219" s="26" t="str">
        <f t="shared" si="311"/>
        <v/>
      </c>
      <c r="EK219" s="26" t="str">
        <f t="shared" si="311"/>
        <v/>
      </c>
      <c r="EL219" s="26" t="str">
        <f t="shared" si="311"/>
        <v/>
      </c>
      <c r="EM219" s="26" t="str">
        <f t="shared" si="311"/>
        <v/>
      </c>
      <c r="EN219" s="26" t="str">
        <f t="shared" si="311"/>
        <v/>
      </c>
      <c r="EO219" s="26" t="str">
        <f t="shared" si="311"/>
        <v/>
      </c>
      <c r="EP219" s="26" t="str">
        <f t="shared" si="311"/>
        <v/>
      </c>
      <c r="EQ219" s="26" t="str">
        <f t="shared" si="311"/>
        <v/>
      </c>
      <c r="ER219" s="26" t="str">
        <f t="shared" si="311"/>
        <v/>
      </c>
      <c r="ES219" s="26" t="str">
        <f t="shared" si="311"/>
        <v/>
      </c>
      <c r="ET219" s="26" t="str">
        <f t="shared" si="311"/>
        <v/>
      </c>
      <c r="EU219" s="26" t="str">
        <f t="shared" si="311"/>
        <v/>
      </c>
      <c r="EV219" s="26" t="str">
        <f t="shared" si="311"/>
        <v/>
      </c>
      <c r="EW219" s="26" t="str">
        <f t="shared" si="311"/>
        <v/>
      </c>
      <c r="EX219" s="26" t="str">
        <f t="shared" si="311"/>
        <v/>
      </c>
      <c r="EY219" s="26" t="str">
        <f t="shared" si="311"/>
        <v/>
      </c>
      <c r="EZ219" s="26" t="str">
        <f t="shared" si="311"/>
        <v/>
      </c>
      <c r="FA219" s="26" t="str">
        <f t="shared" si="311"/>
        <v/>
      </c>
      <c r="FB219" s="26" t="str">
        <f t="shared" si="311"/>
        <v/>
      </c>
      <c r="FC219" s="26" t="str">
        <f t="shared" si="311"/>
        <v/>
      </c>
      <c r="FD219" s="26" t="str">
        <f t="shared" si="311"/>
        <v/>
      </c>
      <c r="FE219" s="26" t="str">
        <f t="shared" si="311"/>
        <v/>
      </c>
      <c r="FF219" s="26" t="str">
        <f t="shared" si="311"/>
        <v/>
      </c>
      <c r="FG219" s="26" t="str">
        <f t="shared" si="311"/>
        <v/>
      </c>
      <c r="FH219" s="26" t="str">
        <f t="shared" si="311"/>
        <v/>
      </c>
      <c r="FI219" s="26" t="str">
        <f t="shared" si="311"/>
        <v/>
      </c>
    </row>
    <row r="220" spans="1:165" s="8" customFormat="1" ht="15" customHeight="1">
      <c r="A220" s="8" t="str">
        <f t="shared" si="286"/>
        <v>BXSOPCRO_BP6_XDC</v>
      </c>
      <c r="B220" s="12" t="s">
        <v>145</v>
      </c>
      <c r="C220" s="13" t="s">
        <v>521</v>
      </c>
      <c r="D220" s="13" t="s">
        <v>522</v>
      </c>
      <c r="E220" s="14" t="str">
        <f>"BXSOPCRO_BP6_"&amp;C3</f>
        <v>BXSOPCRO_BP6_XDC</v>
      </c>
      <c r="F220" s="1">
        <v>0.24510246520187901</v>
      </c>
      <c r="G220" s="1">
        <v>0.24510246520187901</v>
      </c>
      <c r="H220" s="1">
        <v>0.24510246520187901</v>
      </c>
      <c r="I220" s="1">
        <v>0.24510246520187901</v>
      </c>
      <c r="J220" s="1">
        <v>0.98040986080751602</v>
      </c>
      <c r="K220" s="1">
        <v>0.169150322078225</v>
      </c>
      <c r="L220" s="1">
        <v>0.169150322078225</v>
      </c>
      <c r="M220" s="1">
        <v>0.169150322078225</v>
      </c>
      <c r="N220" s="1">
        <v>0.169150322078225</v>
      </c>
      <c r="O220" s="1">
        <v>0.67660128831289901</v>
      </c>
      <c r="P220" s="1">
        <v>0.083197336764033306</v>
      </c>
      <c r="Q220" s="1">
        <v>0.083197336764033306</v>
      </c>
      <c r="R220" s="1">
        <v>0.083197336764033306</v>
      </c>
      <c r="S220" s="1">
        <v>0.083197336764033306</v>
      </c>
      <c r="T220" s="1">
        <v>0.332789347056133</v>
      </c>
      <c r="U220" s="1">
        <v>0.23813318594852301</v>
      </c>
      <c r="V220" s="1">
        <v>0.23813318594852301</v>
      </c>
      <c r="W220" s="1">
        <v>0.23813318594852301</v>
      </c>
      <c r="X220" s="1">
        <v>0.23813318594852301</v>
      </c>
      <c r="Y220" s="1">
        <v>0.95253274379409103</v>
      </c>
      <c r="Z220" s="1">
        <v>0.32748101901482901</v>
      </c>
      <c r="AA220" s="1">
        <v>0.32748101901482901</v>
      </c>
      <c r="AB220" s="1">
        <v>0.32748101901482901</v>
      </c>
      <c r="AC220" s="1">
        <v>0.32748101901482901</v>
      </c>
      <c r="AD220" s="1">
        <v>1.30992407605932</v>
      </c>
      <c r="AE220" s="1">
        <v>0</v>
      </c>
      <c r="AF220" s="1">
        <v>0</v>
      </c>
      <c r="AG220" s="1">
        <v>0</v>
      </c>
      <c r="AH220" s="1">
        <v>0</v>
      </c>
      <c r="AI220" s="1">
        <v>0</v>
      </c>
      <c r="AJ220" s="1">
        <v>0.188538068321117</v>
      </c>
      <c r="AK220" s="1">
        <v>0.188538068321117</v>
      </c>
      <c r="AL220" s="1">
        <v>0.188538068321117</v>
      </c>
      <c r="AM220" s="1">
        <v>0.188538068321117</v>
      </c>
      <c r="AN220" s="1">
        <v>0.75415227328446899</v>
      </c>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165" s="8" customFormat="1" ht="15" customHeight="1">
      <c r="A221" s="8" t="str">
        <f t="shared" si="286"/>
        <v>BMSOPCRO_BP6_XDC</v>
      </c>
      <c r="B221" s="12" t="s">
        <v>148</v>
      </c>
      <c r="C221" s="13" t="s">
        <v>523</v>
      </c>
      <c r="D221" s="13" t="s">
        <v>524</v>
      </c>
      <c r="E221" s="14" t="str">
        <f>"BMSOPCRO_BP6_"&amp;C3</f>
        <v>BMSOPCRO_BP6_XDC</v>
      </c>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165" s="8" customFormat="1" ht="15" customHeight="1">
      <c r="A222" s="8" t="str">
        <f t="shared" si="286"/>
        <v>BSOGGS_BP6_XDC</v>
      </c>
      <c r="B222" s="12" t="s">
        <v>525</v>
      </c>
      <c r="C222" s="13" t="s">
        <v>526</v>
      </c>
      <c r="D222" s="13" t="s">
        <v>527</v>
      </c>
      <c r="E222" s="14" t="str">
        <f>"BSOGGS_BP6_"&amp;C3</f>
        <v>BSOGGS_BP6_XDC</v>
      </c>
      <c r="F222" s="26">
        <v>-1.55872174126619</v>
      </c>
      <c r="G222" s="26">
        <v>-1.55872174126619</v>
      </c>
      <c r="H222" s="26">
        <v>-1.55872174126619</v>
      </c>
      <c r="I222" s="26">
        <v>-1.55872174126619</v>
      </c>
      <c r="J222" s="26">
        <v>-6.2348869650647503</v>
      </c>
      <c r="K222" s="26">
        <v>-1.73115416134787</v>
      </c>
      <c r="L222" s="26">
        <v>-1.73115416134787</v>
      </c>
      <c r="M222" s="26">
        <v>-1.73115416134787</v>
      </c>
      <c r="N222" s="26">
        <v>-1.73115416134787</v>
      </c>
      <c r="O222" s="26">
        <v>-6.9246166453914801</v>
      </c>
      <c r="P222" s="26">
        <v>-1.99676764146186</v>
      </c>
      <c r="Q222" s="26">
        <v>-1.99676764146186</v>
      </c>
      <c r="R222" s="26">
        <v>-1.99676764146186</v>
      </c>
      <c r="S222" s="26">
        <v>-1.99676764146186</v>
      </c>
      <c r="T222" s="26">
        <v>-7.9870705658474996</v>
      </c>
      <c r="U222" s="26">
        <v>-1.39352472746367</v>
      </c>
      <c r="V222" s="26">
        <v>-1.39352472746367</v>
      </c>
      <c r="W222" s="26">
        <v>-1.39352472746367</v>
      </c>
      <c r="X222" s="26">
        <v>-1.39352472746367</v>
      </c>
      <c r="Y222" s="26">
        <v>-5.5740989098547002</v>
      </c>
      <c r="Z222" s="26">
        <v>-5.49147418</v>
      </c>
      <c r="AA222" s="26">
        <v>-5.49147418</v>
      </c>
      <c r="AB222" s="26">
        <v>-5.49147418</v>
      </c>
      <c r="AC222" s="26">
        <v>-5.49147418</v>
      </c>
      <c r="AD222" s="26">
        <v>-21.96589672</v>
      </c>
      <c r="AE222" s="26">
        <v>-3.7996592283299999</v>
      </c>
      <c r="AF222" s="26">
        <v>-3.7996592283299999</v>
      </c>
      <c r="AG222" s="26">
        <v>-3.7996592283299999</v>
      </c>
      <c r="AH222" s="26">
        <v>-3.7996592283299999</v>
      </c>
      <c r="AI222" s="26">
        <v>-15.19863691332</v>
      </c>
      <c r="AJ222" s="26">
        <v>-1.83216744415</v>
      </c>
      <c r="AK222" s="26">
        <v>-1.83216744415</v>
      </c>
      <c r="AL222" s="26">
        <v>-1.83216744415</v>
      </c>
      <c r="AM222" s="26">
        <v>-1.83216744415</v>
      </c>
      <c r="AN222" s="26">
        <v>-7.3286697766000097</v>
      </c>
      <c r="AO222" s="26" t="str">
        <f>IF(AND(AO223="",AO224=""),"",SUM(AO223)-SUM(AO224))</f>
        <v/>
      </c>
      <c r="AP222" s="26" t="str">
        <f>IF(AND(AP223="",AP224=""),"",SUM(AP223)-SUM(AP224))</f>
        <v/>
      </c>
      <c r="AQ222" s="26" t="str">
        <f>IF(AND(AQ223="",AQ224=""),"",SUM(AQ223)-SUM(AQ224))</f>
        <v/>
      </c>
      <c r="AR222" s="26" t="str">
        <f>IF(AND(AR223="",AR224=""),"",SUM(AR223)-SUM(AR224))</f>
        <v/>
      </c>
      <c r="AS222" s="26" t="str">
        <f>IF(AND(AS223="",AS224=""),"",SUM(AS223)-SUM(AS224))</f>
        <v/>
      </c>
      <c r="AT222" s="26" t="str">
        <f>IF(AND(AT223="",AT224=""),"",SUM(AT223)-SUM(AT224))</f>
        <v/>
      </c>
      <c r="AU222" s="26" t="str">
        <f>IF(AND(AU223="",AU224=""),"",SUM(AU223)-SUM(AU224))</f>
        <v/>
      </c>
      <c r="AV222" s="26" t="str">
        <f>IF(AND(AV223="",AV224=""),"",SUM(AV223)-SUM(AV224))</f>
        <v/>
      </c>
      <c r="AW222" s="26" t="str">
        <f>IF(AND(AW223="",AW224=""),"",SUM(AW223)-SUM(AW224))</f>
        <v/>
      </c>
      <c r="AX222" s="26" t="str">
        <f>IF(AND(AX223="",AX224=""),"",SUM(AX223)-SUM(AX224))</f>
        <v/>
      </c>
      <c r="AY222" s="26" t="str">
        <f>IF(AND(AY223="",AY224=""),"",SUM(AY223)-SUM(AY224))</f>
        <v/>
      </c>
      <c r="AZ222" s="26" t="str">
        <f>IF(AND(AZ223="",AZ224=""),"",SUM(AZ223)-SUM(AZ224))</f>
        <v/>
      </c>
      <c r="BA222" s="26" t="str">
        <f>IF(AND(BA223="",BA224=""),"",SUM(BA223)-SUM(BA224))</f>
        <v/>
      </c>
      <c r="BB222" s="26" t="str">
        <f>IF(AND(BB223="",BB224=""),"",SUM(BB223)-SUM(BB224))</f>
        <v/>
      </c>
      <c r="BC222" s="26" t="str">
        <f>IF(AND(BC223="",BC224=""),"",SUM(BC223)-SUM(BC224))</f>
        <v/>
      </c>
      <c r="BD222" s="26" t="str">
        <f>IF(AND(BD223="",BD224=""),"",SUM(BD223)-SUM(BD224))</f>
        <v/>
      </c>
      <c r="BE222" s="26" t="str">
        <f>IF(AND(BE223="",BE224=""),"",SUM(BE223)-SUM(BE224))</f>
        <v/>
      </c>
      <c r="BF222" s="26" t="str">
        <f>IF(AND(BF223="",BF224=""),"",SUM(BF223)-SUM(BF224))</f>
        <v/>
      </c>
      <c r="BG222" s="26" t="str">
        <f>IF(AND(BG223="",BG224=""),"",SUM(BG223)-SUM(BG224))</f>
        <v/>
      </c>
      <c r="BH222" s="26" t="str">
        <f>IF(AND(BH223="",BH224=""),"",SUM(BH223)-SUM(BH224))</f>
        <v/>
      </c>
      <c r="BI222" s="26" t="str">
        <f>IF(AND(BI223="",BI224=""),"",SUM(BI223)-SUM(BI224))</f>
        <v/>
      </c>
      <c r="BJ222" s="26" t="str">
        <f>IF(AND(BJ223="",BJ224=""),"",SUM(BJ223)-SUM(BJ224))</f>
        <v/>
      </c>
      <c r="BK222" s="26" t="str">
        <f>IF(AND(BK223="",BK224=""),"",SUM(BK223)-SUM(BK224))</f>
        <v/>
      </c>
      <c r="BL222" s="26" t="str">
        <f>IF(AND(BL223="",BL224=""),"",SUM(BL223)-SUM(BL224))</f>
        <v/>
      </c>
      <c r="BM222" s="26" t="str">
        <f>IF(AND(BM223="",BM224=""),"",SUM(BM223)-SUM(BM224))</f>
        <v/>
      </c>
      <c r="BN222" s="26" t="str">
        <f>IF(AND(BN223="",BN224=""),"",SUM(BN223)-SUM(BN224))</f>
        <v/>
      </c>
      <c r="BO222" s="26" t="str">
        <f>IF(AND(BO223="",BO224=""),"",SUM(BO223)-SUM(BO224))</f>
        <v/>
      </c>
      <c r="BP222" s="26" t="str">
        <f>IF(AND(BP223="",BP224=""),"",SUM(BP223)-SUM(BP224))</f>
        <v/>
      </c>
      <c r="BQ222" s="26" t="str">
        <f>IF(AND(BQ223="",BQ224=""),"",SUM(BQ223)-SUM(BQ224))</f>
        <v/>
      </c>
      <c r="BR222" s="26" t="str">
        <f>IF(AND(BR223="",BR224=""),"",SUM(BR223)-SUM(BR224))</f>
        <v/>
      </c>
      <c r="BS222" s="26" t="str">
        <f t="shared" si="312" ref="BS222:ED222">IF(AND(BS223="",BS224=""),"",SUM(BS223)-SUM(BS224))</f>
        <v/>
      </c>
      <c r="BT222" s="26" t="str">
        <f t="shared" si="312"/>
        <v/>
      </c>
      <c r="BU222" s="26" t="str">
        <f t="shared" si="312"/>
        <v/>
      </c>
      <c r="BV222" s="26" t="str">
        <f t="shared" si="312"/>
        <v/>
      </c>
      <c r="BW222" s="26" t="str">
        <f t="shared" si="312"/>
        <v/>
      </c>
      <c r="BX222" s="26" t="str">
        <f t="shared" si="312"/>
        <v/>
      </c>
      <c r="BY222" s="26" t="str">
        <f t="shared" si="312"/>
        <v/>
      </c>
      <c r="BZ222" s="26" t="str">
        <f t="shared" si="312"/>
        <v/>
      </c>
      <c r="CA222" s="26" t="str">
        <f t="shared" si="312"/>
        <v/>
      </c>
      <c r="CB222" s="26" t="str">
        <f t="shared" si="312"/>
        <v/>
      </c>
      <c r="CC222" s="26" t="str">
        <f t="shared" si="312"/>
        <v/>
      </c>
      <c r="CD222" s="26" t="str">
        <f t="shared" si="312"/>
        <v/>
      </c>
      <c r="CE222" s="26" t="str">
        <f t="shared" si="312"/>
        <v/>
      </c>
      <c r="CF222" s="26" t="str">
        <f t="shared" si="312"/>
        <v/>
      </c>
      <c r="CG222" s="26" t="str">
        <f t="shared" si="312"/>
        <v/>
      </c>
      <c r="CH222" s="26" t="str">
        <f t="shared" si="312"/>
        <v/>
      </c>
      <c r="CI222" s="26" t="str">
        <f t="shared" si="312"/>
        <v/>
      </c>
      <c r="CJ222" s="26" t="str">
        <f t="shared" si="312"/>
        <v/>
      </c>
      <c r="CK222" s="26" t="str">
        <f t="shared" si="312"/>
        <v/>
      </c>
      <c r="CL222" s="26" t="str">
        <f t="shared" si="312"/>
        <v/>
      </c>
      <c r="CM222" s="26" t="str">
        <f t="shared" si="312"/>
        <v/>
      </c>
      <c r="CN222" s="26" t="str">
        <f t="shared" si="312"/>
        <v/>
      </c>
      <c r="CO222" s="26" t="str">
        <f t="shared" si="312"/>
        <v/>
      </c>
      <c r="CP222" s="26" t="str">
        <f t="shared" si="312"/>
        <v/>
      </c>
      <c r="CQ222" s="26" t="str">
        <f t="shared" si="312"/>
        <v/>
      </c>
      <c r="CR222" s="26" t="str">
        <f t="shared" si="312"/>
        <v/>
      </c>
      <c r="CS222" s="26" t="str">
        <f t="shared" si="312"/>
        <v/>
      </c>
      <c r="CT222" s="26" t="str">
        <f t="shared" si="312"/>
        <v/>
      </c>
      <c r="CU222" s="26" t="str">
        <f t="shared" si="312"/>
        <v/>
      </c>
      <c r="CV222" s="26" t="str">
        <f t="shared" si="312"/>
        <v/>
      </c>
      <c r="CW222" s="26" t="str">
        <f t="shared" si="312"/>
        <v/>
      </c>
      <c r="CX222" s="26" t="str">
        <f t="shared" si="312"/>
        <v/>
      </c>
      <c r="CY222" s="26" t="str">
        <f t="shared" si="312"/>
        <v/>
      </c>
      <c r="CZ222" s="26" t="str">
        <f t="shared" si="312"/>
        <v/>
      </c>
      <c r="DA222" s="26" t="str">
        <f t="shared" si="312"/>
        <v/>
      </c>
      <c r="DB222" s="26" t="str">
        <f t="shared" si="312"/>
        <v/>
      </c>
      <c r="DC222" s="26" t="str">
        <f t="shared" si="312"/>
        <v/>
      </c>
      <c r="DD222" s="26" t="str">
        <f t="shared" si="312"/>
        <v/>
      </c>
      <c r="DE222" s="26" t="str">
        <f t="shared" si="312"/>
        <v/>
      </c>
      <c r="DF222" s="26" t="str">
        <f t="shared" si="312"/>
        <v/>
      </c>
      <c r="DG222" s="26" t="str">
        <f t="shared" si="312"/>
        <v/>
      </c>
      <c r="DH222" s="26" t="str">
        <f t="shared" si="312"/>
        <v/>
      </c>
      <c r="DI222" s="26" t="str">
        <f t="shared" si="312"/>
        <v/>
      </c>
      <c r="DJ222" s="26" t="str">
        <f t="shared" si="312"/>
        <v/>
      </c>
      <c r="DK222" s="26" t="str">
        <f t="shared" si="312"/>
        <v/>
      </c>
      <c r="DL222" s="26" t="str">
        <f t="shared" si="312"/>
        <v/>
      </c>
      <c r="DM222" s="26" t="str">
        <f t="shared" si="312"/>
        <v/>
      </c>
      <c r="DN222" s="26" t="str">
        <f t="shared" si="312"/>
        <v/>
      </c>
      <c r="DO222" s="26" t="str">
        <f t="shared" si="312"/>
        <v/>
      </c>
      <c r="DP222" s="26" t="str">
        <f t="shared" si="312"/>
        <v/>
      </c>
      <c r="DQ222" s="26" t="str">
        <f t="shared" si="312"/>
        <v/>
      </c>
      <c r="DR222" s="26" t="str">
        <f t="shared" si="312"/>
        <v/>
      </c>
      <c r="DS222" s="26" t="str">
        <f t="shared" si="312"/>
        <v/>
      </c>
      <c r="DT222" s="26" t="str">
        <f t="shared" si="312"/>
        <v/>
      </c>
      <c r="DU222" s="26" t="str">
        <f t="shared" si="312"/>
        <v/>
      </c>
      <c r="DV222" s="26" t="str">
        <f t="shared" si="312"/>
        <v/>
      </c>
      <c r="DW222" s="26" t="str">
        <f t="shared" si="312"/>
        <v/>
      </c>
      <c r="DX222" s="26" t="str">
        <f t="shared" si="312"/>
        <v/>
      </c>
      <c r="DY222" s="26" t="str">
        <f t="shared" si="312"/>
        <v/>
      </c>
      <c r="DZ222" s="26" t="str">
        <f t="shared" si="312"/>
        <v/>
      </c>
      <c r="EA222" s="26" t="str">
        <f t="shared" si="312"/>
        <v/>
      </c>
      <c r="EB222" s="26" t="str">
        <f t="shared" si="312"/>
        <v/>
      </c>
      <c r="EC222" s="26" t="str">
        <f t="shared" si="312"/>
        <v/>
      </c>
      <c r="ED222" s="26" t="str">
        <f t="shared" si="312"/>
        <v/>
      </c>
      <c r="EE222" s="26" t="str">
        <f t="shared" si="313" ref="EE222:FI222">IF(AND(EE223="",EE224=""),"",SUM(EE223)-SUM(EE224))</f>
        <v/>
      </c>
      <c r="EF222" s="26" t="str">
        <f t="shared" si="313"/>
        <v/>
      </c>
      <c r="EG222" s="26" t="str">
        <f t="shared" si="313"/>
        <v/>
      </c>
      <c r="EH222" s="26" t="str">
        <f t="shared" si="313"/>
        <v/>
      </c>
      <c r="EI222" s="26" t="str">
        <f t="shared" si="313"/>
        <v/>
      </c>
      <c r="EJ222" s="26" t="str">
        <f t="shared" si="313"/>
        <v/>
      </c>
      <c r="EK222" s="26" t="str">
        <f t="shared" si="313"/>
        <v/>
      </c>
      <c r="EL222" s="26" t="str">
        <f t="shared" si="313"/>
        <v/>
      </c>
      <c r="EM222" s="26" t="str">
        <f t="shared" si="313"/>
        <v/>
      </c>
      <c r="EN222" s="26" t="str">
        <f t="shared" si="313"/>
        <v/>
      </c>
      <c r="EO222" s="26" t="str">
        <f t="shared" si="313"/>
        <v/>
      </c>
      <c r="EP222" s="26" t="str">
        <f t="shared" si="313"/>
        <v/>
      </c>
      <c r="EQ222" s="26" t="str">
        <f t="shared" si="313"/>
        <v/>
      </c>
      <c r="ER222" s="26" t="str">
        <f t="shared" si="313"/>
        <v/>
      </c>
      <c r="ES222" s="26" t="str">
        <f t="shared" si="313"/>
        <v/>
      </c>
      <c r="ET222" s="26" t="str">
        <f t="shared" si="313"/>
        <v/>
      </c>
      <c r="EU222" s="26" t="str">
        <f t="shared" si="313"/>
        <v/>
      </c>
      <c r="EV222" s="26" t="str">
        <f t="shared" si="313"/>
        <v/>
      </c>
      <c r="EW222" s="26" t="str">
        <f t="shared" si="313"/>
        <v/>
      </c>
      <c r="EX222" s="26" t="str">
        <f t="shared" si="313"/>
        <v/>
      </c>
      <c r="EY222" s="26" t="str">
        <f t="shared" si="313"/>
        <v/>
      </c>
      <c r="EZ222" s="26" t="str">
        <f t="shared" si="313"/>
        <v/>
      </c>
      <c r="FA222" s="26" t="str">
        <f t="shared" si="313"/>
        <v/>
      </c>
      <c r="FB222" s="26" t="str">
        <f t="shared" si="313"/>
        <v/>
      </c>
      <c r="FC222" s="26" t="str">
        <f t="shared" si="313"/>
        <v/>
      </c>
      <c r="FD222" s="26" t="str">
        <f t="shared" si="313"/>
        <v/>
      </c>
      <c r="FE222" s="26" t="str">
        <f t="shared" si="313"/>
        <v/>
      </c>
      <c r="FF222" s="26" t="str">
        <f t="shared" si="313"/>
        <v/>
      </c>
      <c r="FG222" s="26" t="str">
        <f t="shared" si="313"/>
        <v/>
      </c>
      <c r="FH222" s="26" t="str">
        <f t="shared" si="313"/>
        <v/>
      </c>
      <c r="FI222" s="26" t="str">
        <f t="shared" si="313"/>
        <v/>
      </c>
    </row>
    <row r="223" spans="1:165" s="8" customFormat="1" ht="15" customHeight="1">
      <c r="A223" s="8" t="str">
        <f t="shared" si="286"/>
        <v>BXSOGGS_BP6_XDC</v>
      </c>
      <c r="B223" s="12" t="s">
        <v>253</v>
      </c>
      <c r="C223" s="13" t="s">
        <v>528</v>
      </c>
      <c r="D223" s="13" t="s">
        <v>529</v>
      </c>
      <c r="E223" s="14" t="str">
        <f>"BXSOGGS_BP6_"&amp;C3</f>
        <v>BXSOGGS_BP6_XDC</v>
      </c>
      <c r="F223" s="1">
        <v>0.33090199999999997</v>
      </c>
      <c r="G223" s="1">
        <v>0.33090199999999997</v>
      </c>
      <c r="H223" s="1">
        <v>0.33090199999999997</v>
      </c>
      <c r="I223" s="1">
        <v>0.33090199999999997</v>
      </c>
      <c r="J223" s="1">
        <v>1.3236079999999999</v>
      </c>
      <c r="K223" s="1">
        <v>0.43437550000000003</v>
      </c>
      <c r="L223" s="1">
        <v>0.43437550000000003</v>
      </c>
      <c r="M223" s="1">
        <v>0.43437550000000003</v>
      </c>
      <c r="N223" s="1">
        <v>0.43437550000000003</v>
      </c>
      <c r="O223" s="1">
        <v>1.7375020000000001</v>
      </c>
      <c r="P223" s="1">
        <v>2.4908087475</v>
      </c>
      <c r="Q223" s="1">
        <v>2.4908087475</v>
      </c>
      <c r="R223" s="1">
        <v>2.4908087475</v>
      </c>
      <c r="S223" s="1">
        <v>2.4908087475</v>
      </c>
      <c r="T223" s="1">
        <v>9.9632349900000001</v>
      </c>
      <c r="U223" s="1">
        <v>4.0371352500000004</v>
      </c>
      <c r="V223" s="1">
        <v>4.0371352500000004</v>
      </c>
      <c r="W223" s="1">
        <v>4.0371352500000004</v>
      </c>
      <c r="X223" s="1">
        <v>4.0371352500000004</v>
      </c>
      <c r="Y223" s="1">
        <v>16.148541000000002</v>
      </c>
      <c r="Z223" s="1">
        <v>0.98682753749999996</v>
      </c>
      <c r="AA223" s="1">
        <v>0.98682753749999996</v>
      </c>
      <c r="AB223" s="1">
        <v>0.98682753749999996</v>
      </c>
      <c r="AC223" s="1">
        <v>0.98682753749999996</v>
      </c>
      <c r="AD223" s="1">
        <v>3.9473101499999999</v>
      </c>
      <c r="AE223" s="1">
        <v>0.98682753749999996</v>
      </c>
      <c r="AF223" s="1">
        <v>0.98682753749999996</v>
      </c>
      <c r="AG223" s="1">
        <v>0.98682753749999996</v>
      </c>
      <c r="AH223" s="1">
        <v>0.98682753749999996</v>
      </c>
      <c r="AI223" s="1">
        <v>3.9473101499999999</v>
      </c>
      <c r="AJ223" s="1">
        <v>3.7366865075</v>
      </c>
      <c r="AK223" s="1">
        <v>3.7366865075</v>
      </c>
      <c r="AL223" s="1">
        <v>3.7366865075</v>
      </c>
      <c r="AM223" s="1">
        <v>3.7366865075</v>
      </c>
      <c r="AN223" s="1">
        <v>14.94674603</v>
      </c>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165" s="8" customFormat="1" ht="15" customHeight="1">
      <c r="A224" s="8" t="str">
        <f t="shared" si="286"/>
        <v>BMSOGGS_BP6_XDC</v>
      </c>
      <c r="B224" s="12" t="s">
        <v>256</v>
      </c>
      <c r="C224" s="13" t="s">
        <v>530</v>
      </c>
      <c r="D224" s="13" t="s">
        <v>531</v>
      </c>
      <c r="E224" s="14" t="str">
        <f>"BMSOGGS_BP6_"&amp;C3</f>
        <v>BMSOGGS_BP6_XDC</v>
      </c>
      <c r="F224" s="1">
        <v>1.88962374126619</v>
      </c>
      <c r="G224" s="1">
        <v>1.88962374126619</v>
      </c>
      <c r="H224" s="1">
        <v>1.88962374126619</v>
      </c>
      <c r="I224" s="1">
        <v>1.88962374126619</v>
      </c>
      <c r="J224" s="1">
        <v>7.5584949650647504</v>
      </c>
      <c r="K224" s="1">
        <v>2.1655296613478701</v>
      </c>
      <c r="L224" s="1">
        <v>2.1655296613478701</v>
      </c>
      <c r="M224" s="1">
        <v>2.1655296613478701</v>
      </c>
      <c r="N224" s="1">
        <v>2.1655296613478701</v>
      </c>
      <c r="O224" s="1">
        <v>8.6621186453914802</v>
      </c>
      <c r="P224" s="1">
        <v>4.4875763889618598</v>
      </c>
      <c r="Q224" s="1">
        <v>4.4875763889618598</v>
      </c>
      <c r="R224" s="1">
        <v>4.4875763889618598</v>
      </c>
      <c r="S224" s="1">
        <v>4.4875763889618598</v>
      </c>
      <c r="T224" s="1">
        <v>17.9503055558475</v>
      </c>
      <c r="U224" s="1">
        <v>5.4306599774636704</v>
      </c>
      <c r="V224" s="1">
        <v>5.4306599774636704</v>
      </c>
      <c r="W224" s="1">
        <v>5.4306599774636704</v>
      </c>
      <c r="X224" s="1">
        <v>5.4306599774636704</v>
      </c>
      <c r="Y224" s="1">
        <v>21.722639909854699</v>
      </c>
      <c r="Z224" s="1">
        <v>6.4783017174999999</v>
      </c>
      <c r="AA224" s="1">
        <v>6.4783017174999999</v>
      </c>
      <c r="AB224" s="1">
        <v>6.4783017174999999</v>
      </c>
      <c r="AC224" s="1">
        <v>6.4783017174999999</v>
      </c>
      <c r="AD224" s="1">
        <v>25.91320687</v>
      </c>
      <c r="AE224" s="1">
        <v>4.7864867658300003</v>
      </c>
      <c r="AF224" s="1">
        <v>4.7864867658300003</v>
      </c>
      <c r="AG224" s="1">
        <v>4.7864867658300003</v>
      </c>
      <c r="AH224" s="1">
        <v>4.7864867658300003</v>
      </c>
      <c r="AI224" s="1">
        <v>19.145947063320001</v>
      </c>
      <c r="AJ224" s="1">
        <v>5.5688539516500004</v>
      </c>
      <c r="AK224" s="1">
        <v>5.5688539516500004</v>
      </c>
      <c r="AL224" s="1">
        <v>5.5688539516500004</v>
      </c>
      <c r="AM224" s="1">
        <v>5.5688539516500004</v>
      </c>
      <c r="AN224" s="1">
        <v>22.275415806600002</v>
      </c>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165" s="8" customFormat="1" ht="15" customHeight="1">
      <c r="A225" s="8" t="str">
        <f t="shared" si="286"/>
        <v>BSOGGSTS_BP6_XDC</v>
      </c>
      <c r="B225" s="15" t="s">
        <v>532</v>
      </c>
      <c r="C225" s="13" t="s">
        <v>533</v>
      </c>
      <c r="D225" s="13" t="s">
        <v>534</v>
      </c>
      <c r="E225" s="14" t="str">
        <f>"BSOGGSTS_BP6_"&amp;C3</f>
        <v>BSOGGSTS_BP6_XDC</v>
      </c>
      <c r="F225" s="26" t="str">
        <f>IF(AND(F226="",F227=""),"",SUM(F226)-SUM(F227))</f>
        <v/>
      </c>
      <c r="G225" s="26" t="str">
        <f t="shared" si="314" ref="G225:BR225">IF(AND(G226="",G227=""),"",SUM(G226)-SUM(G227))</f>
        <v/>
      </c>
      <c r="H225" s="26" t="str">
        <f t="shared" si="314"/>
        <v/>
      </c>
      <c r="I225" s="26" t="str">
        <f t="shared" si="314"/>
        <v/>
      </c>
      <c r="J225" s="26" t="str">
        <f t="shared" si="314"/>
        <v/>
      </c>
      <c r="K225" s="26" t="str">
        <f t="shared" si="314"/>
        <v/>
      </c>
      <c r="L225" s="26" t="str">
        <f t="shared" si="314"/>
        <v/>
      </c>
      <c r="M225" s="26" t="str">
        <f t="shared" si="314"/>
        <v/>
      </c>
      <c r="N225" s="26" t="str">
        <f t="shared" si="314"/>
        <v/>
      </c>
      <c r="O225" s="26" t="str">
        <f t="shared" si="314"/>
        <v/>
      </c>
      <c r="P225" s="26" t="str">
        <f t="shared" si="314"/>
        <v/>
      </c>
      <c r="Q225" s="26" t="str">
        <f t="shared" si="314"/>
        <v/>
      </c>
      <c r="R225" s="26" t="str">
        <f t="shared" si="314"/>
        <v/>
      </c>
      <c r="S225" s="26" t="str">
        <f t="shared" si="314"/>
        <v/>
      </c>
      <c r="T225" s="26" t="str">
        <f t="shared" si="314"/>
        <v/>
      </c>
      <c r="U225" s="26" t="str">
        <f t="shared" si="314"/>
        <v/>
      </c>
      <c r="V225" s="26" t="str">
        <f t="shared" si="314"/>
        <v/>
      </c>
      <c r="W225" s="26" t="str">
        <f t="shared" si="314"/>
        <v/>
      </c>
      <c r="X225" s="26" t="str">
        <f t="shared" si="314"/>
        <v/>
      </c>
      <c r="Y225" s="26" t="str">
        <f t="shared" si="314"/>
        <v/>
      </c>
      <c r="Z225" s="26" t="str">
        <f t="shared" si="314"/>
        <v/>
      </c>
      <c r="AA225" s="26" t="str">
        <f t="shared" si="314"/>
        <v/>
      </c>
      <c r="AB225" s="26" t="str">
        <f t="shared" si="314"/>
        <v/>
      </c>
      <c r="AC225" s="26" t="str">
        <f t="shared" si="314"/>
        <v/>
      </c>
      <c r="AD225" s="26" t="str">
        <f t="shared" si="314"/>
        <v/>
      </c>
      <c r="AE225" s="26" t="str">
        <f t="shared" si="314"/>
        <v/>
      </c>
      <c r="AF225" s="26" t="str">
        <f t="shared" si="314"/>
        <v/>
      </c>
      <c r="AG225" s="26" t="str">
        <f t="shared" si="314"/>
        <v/>
      </c>
      <c r="AH225" s="26" t="str">
        <f t="shared" si="314"/>
        <v/>
      </c>
      <c r="AI225" s="26" t="str">
        <f t="shared" si="314"/>
        <v/>
      </c>
      <c r="AJ225" s="26" t="str">
        <f t="shared" si="314"/>
        <v/>
      </c>
      <c r="AK225" s="26" t="str">
        <f t="shared" si="314"/>
        <v/>
      </c>
      <c r="AL225" s="26" t="str">
        <f t="shared" si="314"/>
        <v/>
      </c>
      <c r="AM225" s="26" t="str">
        <f t="shared" si="314"/>
        <v/>
      </c>
      <c r="AN225" s="26" t="str">
        <f t="shared" si="314"/>
        <v/>
      </c>
      <c r="AO225" s="26" t="str">
        <f t="shared" si="314"/>
        <v/>
      </c>
      <c r="AP225" s="26" t="str">
        <f t="shared" si="314"/>
        <v/>
      </c>
      <c r="AQ225" s="26" t="str">
        <f t="shared" si="314"/>
        <v/>
      </c>
      <c r="AR225" s="26" t="str">
        <f t="shared" si="314"/>
        <v/>
      </c>
      <c r="AS225" s="26" t="str">
        <f t="shared" si="314"/>
        <v/>
      </c>
      <c r="AT225" s="26" t="str">
        <f t="shared" si="314"/>
        <v/>
      </c>
      <c r="AU225" s="26" t="str">
        <f t="shared" si="314"/>
        <v/>
      </c>
      <c r="AV225" s="26" t="str">
        <f t="shared" si="314"/>
        <v/>
      </c>
      <c r="AW225" s="26" t="str">
        <f t="shared" si="314"/>
        <v/>
      </c>
      <c r="AX225" s="26" t="str">
        <f t="shared" si="314"/>
        <v/>
      </c>
      <c r="AY225" s="26" t="str">
        <f t="shared" si="314"/>
        <v/>
      </c>
      <c r="AZ225" s="26" t="str">
        <f t="shared" si="314"/>
        <v/>
      </c>
      <c r="BA225" s="26" t="str">
        <f t="shared" si="314"/>
        <v/>
      </c>
      <c r="BB225" s="26" t="str">
        <f t="shared" si="314"/>
        <v/>
      </c>
      <c r="BC225" s="26" t="str">
        <f t="shared" si="314"/>
        <v/>
      </c>
      <c r="BD225" s="26" t="str">
        <f t="shared" si="314"/>
        <v/>
      </c>
      <c r="BE225" s="26" t="str">
        <f t="shared" si="314"/>
        <v/>
      </c>
      <c r="BF225" s="26" t="str">
        <f t="shared" si="314"/>
        <v/>
      </c>
      <c r="BG225" s="26" t="str">
        <f t="shared" si="314"/>
        <v/>
      </c>
      <c r="BH225" s="26" t="str">
        <f t="shared" si="314"/>
        <v/>
      </c>
      <c r="BI225" s="26" t="str">
        <f t="shared" si="314"/>
        <v/>
      </c>
      <c r="BJ225" s="26" t="str">
        <f t="shared" si="314"/>
        <v/>
      </c>
      <c r="BK225" s="26" t="str">
        <f t="shared" si="314"/>
        <v/>
      </c>
      <c r="BL225" s="26" t="str">
        <f t="shared" si="314"/>
        <v/>
      </c>
      <c r="BM225" s="26" t="str">
        <f t="shared" si="314"/>
        <v/>
      </c>
      <c r="BN225" s="26" t="str">
        <f t="shared" si="314"/>
        <v/>
      </c>
      <c r="BO225" s="26" t="str">
        <f t="shared" si="314"/>
        <v/>
      </c>
      <c r="BP225" s="26" t="str">
        <f t="shared" si="314"/>
        <v/>
      </c>
      <c r="BQ225" s="26" t="str">
        <f t="shared" si="314"/>
        <v/>
      </c>
      <c r="BR225" s="26" t="str">
        <f t="shared" si="314"/>
        <v/>
      </c>
      <c r="BS225" s="26" t="str">
        <f t="shared" si="315" ref="BS225:ED225">IF(AND(BS226="",BS227=""),"",SUM(BS226)-SUM(BS227))</f>
        <v/>
      </c>
      <c r="BT225" s="26" t="str">
        <f t="shared" si="315"/>
        <v/>
      </c>
      <c r="BU225" s="26" t="str">
        <f t="shared" si="315"/>
        <v/>
      </c>
      <c r="BV225" s="26" t="str">
        <f t="shared" si="315"/>
        <v/>
      </c>
      <c r="BW225" s="26" t="str">
        <f t="shared" si="315"/>
        <v/>
      </c>
      <c r="BX225" s="26" t="str">
        <f t="shared" si="315"/>
        <v/>
      </c>
      <c r="BY225" s="26" t="str">
        <f t="shared" si="315"/>
        <v/>
      </c>
      <c r="BZ225" s="26" t="str">
        <f t="shared" si="315"/>
        <v/>
      </c>
      <c r="CA225" s="26" t="str">
        <f t="shared" si="315"/>
        <v/>
      </c>
      <c r="CB225" s="26" t="str">
        <f t="shared" si="315"/>
        <v/>
      </c>
      <c r="CC225" s="26" t="str">
        <f t="shared" si="315"/>
        <v/>
      </c>
      <c r="CD225" s="26" t="str">
        <f t="shared" si="315"/>
        <v/>
      </c>
      <c r="CE225" s="26" t="str">
        <f t="shared" si="315"/>
        <v/>
      </c>
      <c r="CF225" s="26" t="str">
        <f t="shared" si="315"/>
        <v/>
      </c>
      <c r="CG225" s="26" t="str">
        <f t="shared" si="315"/>
        <v/>
      </c>
      <c r="CH225" s="26" t="str">
        <f t="shared" si="315"/>
        <v/>
      </c>
      <c r="CI225" s="26" t="str">
        <f t="shared" si="315"/>
        <v/>
      </c>
      <c r="CJ225" s="26" t="str">
        <f t="shared" si="315"/>
        <v/>
      </c>
      <c r="CK225" s="26" t="str">
        <f t="shared" si="315"/>
        <v/>
      </c>
      <c r="CL225" s="26" t="str">
        <f t="shared" si="315"/>
        <v/>
      </c>
      <c r="CM225" s="26" t="str">
        <f t="shared" si="315"/>
        <v/>
      </c>
      <c r="CN225" s="26" t="str">
        <f t="shared" si="315"/>
        <v/>
      </c>
      <c r="CO225" s="26" t="str">
        <f t="shared" si="315"/>
        <v/>
      </c>
      <c r="CP225" s="26" t="str">
        <f t="shared" si="315"/>
        <v/>
      </c>
      <c r="CQ225" s="26" t="str">
        <f t="shared" si="315"/>
        <v/>
      </c>
      <c r="CR225" s="26" t="str">
        <f t="shared" si="315"/>
        <v/>
      </c>
      <c r="CS225" s="26" t="str">
        <f t="shared" si="315"/>
        <v/>
      </c>
      <c r="CT225" s="26" t="str">
        <f t="shared" si="315"/>
        <v/>
      </c>
      <c r="CU225" s="26" t="str">
        <f t="shared" si="315"/>
        <v/>
      </c>
      <c r="CV225" s="26" t="str">
        <f t="shared" si="315"/>
        <v/>
      </c>
      <c r="CW225" s="26" t="str">
        <f t="shared" si="315"/>
        <v/>
      </c>
      <c r="CX225" s="26" t="str">
        <f t="shared" si="315"/>
        <v/>
      </c>
      <c r="CY225" s="26" t="str">
        <f t="shared" si="315"/>
        <v/>
      </c>
      <c r="CZ225" s="26" t="str">
        <f t="shared" si="315"/>
        <v/>
      </c>
      <c r="DA225" s="26" t="str">
        <f t="shared" si="315"/>
        <v/>
      </c>
      <c r="DB225" s="26" t="str">
        <f t="shared" si="315"/>
        <v/>
      </c>
      <c r="DC225" s="26" t="str">
        <f t="shared" si="315"/>
        <v/>
      </c>
      <c r="DD225" s="26" t="str">
        <f t="shared" si="315"/>
        <v/>
      </c>
      <c r="DE225" s="26" t="str">
        <f t="shared" si="315"/>
        <v/>
      </c>
      <c r="DF225" s="26" t="str">
        <f t="shared" si="315"/>
        <v/>
      </c>
      <c r="DG225" s="26" t="str">
        <f t="shared" si="315"/>
        <v/>
      </c>
      <c r="DH225" s="26" t="str">
        <f t="shared" si="315"/>
        <v/>
      </c>
      <c r="DI225" s="26" t="str">
        <f t="shared" si="315"/>
        <v/>
      </c>
      <c r="DJ225" s="26" t="str">
        <f t="shared" si="315"/>
        <v/>
      </c>
      <c r="DK225" s="26" t="str">
        <f t="shared" si="315"/>
        <v/>
      </c>
      <c r="DL225" s="26" t="str">
        <f t="shared" si="315"/>
        <v/>
      </c>
      <c r="DM225" s="26" t="str">
        <f t="shared" si="315"/>
        <v/>
      </c>
      <c r="DN225" s="26" t="str">
        <f t="shared" si="315"/>
        <v/>
      </c>
      <c r="DO225" s="26" t="str">
        <f t="shared" si="315"/>
        <v/>
      </c>
      <c r="DP225" s="26" t="str">
        <f t="shared" si="315"/>
        <v/>
      </c>
      <c r="DQ225" s="26" t="str">
        <f t="shared" si="315"/>
        <v/>
      </c>
      <c r="DR225" s="26" t="str">
        <f t="shared" si="315"/>
        <v/>
      </c>
      <c r="DS225" s="26" t="str">
        <f t="shared" si="315"/>
        <v/>
      </c>
      <c r="DT225" s="26" t="str">
        <f t="shared" si="315"/>
        <v/>
      </c>
      <c r="DU225" s="26" t="str">
        <f t="shared" si="315"/>
        <v/>
      </c>
      <c r="DV225" s="26" t="str">
        <f t="shared" si="315"/>
        <v/>
      </c>
      <c r="DW225" s="26" t="str">
        <f t="shared" si="315"/>
        <v/>
      </c>
      <c r="DX225" s="26" t="str">
        <f t="shared" si="315"/>
        <v/>
      </c>
      <c r="DY225" s="26" t="str">
        <f t="shared" si="315"/>
        <v/>
      </c>
      <c r="DZ225" s="26" t="str">
        <f t="shared" si="315"/>
        <v/>
      </c>
      <c r="EA225" s="26" t="str">
        <f t="shared" si="315"/>
        <v/>
      </c>
      <c r="EB225" s="26" t="str">
        <f t="shared" si="315"/>
        <v/>
      </c>
      <c r="EC225" s="26" t="str">
        <f t="shared" si="315"/>
        <v/>
      </c>
      <c r="ED225" s="26" t="str">
        <f t="shared" si="315"/>
        <v/>
      </c>
      <c r="EE225" s="26" t="str">
        <f t="shared" si="316" ref="EE225:FI225">IF(AND(EE226="",EE227=""),"",SUM(EE226)-SUM(EE227))</f>
        <v/>
      </c>
      <c r="EF225" s="26" t="str">
        <f t="shared" si="316"/>
        <v/>
      </c>
      <c r="EG225" s="26" t="str">
        <f t="shared" si="316"/>
        <v/>
      </c>
      <c r="EH225" s="26" t="str">
        <f t="shared" si="316"/>
        <v/>
      </c>
      <c r="EI225" s="26" t="str">
        <f t="shared" si="316"/>
        <v/>
      </c>
      <c r="EJ225" s="26" t="str">
        <f t="shared" si="316"/>
        <v/>
      </c>
      <c r="EK225" s="26" t="str">
        <f t="shared" si="316"/>
        <v/>
      </c>
      <c r="EL225" s="26" t="str">
        <f t="shared" si="316"/>
        <v/>
      </c>
      <c r="EM225" s="26" t="str">
        <f t="shared" si="316"/>
        <v/>
      </c>
      <c r="EN225" s="26" t="str">
        <f t="shared" si="316"/>
        <v/>
      </c>
      <c r="EO225" s="26" t="str">
        <f t="shared" si="316"/>
        <v/>
      </c>
      <c r="EP225" s="26" t="str">
        <f t="shared" si="316"/>
        <v/>
      </c>
      <c r="EQ225" s="26" t="str">
        <f t="shared" si="316"/>
        <v/>
      </c>
      <c r="ER225" s="26" t="str">
        <f t="shared" si="316"/>
        <v/>
      </c>
      <c r="ES225" s="26" t="str">
        <f t="shared" si="316"/>
        <v/>
      </c>
      <c r="ET225" s="26" t="str">
        <f t="shared" si="316"/>
        <v/>
      </c>
      <c r="EU225" s="26" t="str">
        <f t="shared" si="316"/>
        <v/>
      </c>
      <c r="EV225" s="26" t="str">
        <f t="shared" si="316"/>
        <v/>
      </c>
      <c r="EW225" s="26" t="str">
        <f t="shared" si="316"/>
        <v/>
      </c>
      <c r="EX225" s="26" t="str">
        <f t="shared" si="316"/>
        <v/>
      </c>
      <c r="EY225" s="26" t="str">
        <f t="shared" si="316"/>
        <v/>
      </c>
      <c r="EZ225" s="26" t="str">
        <f t="shared" si="316"/>
        <v/>
      </c>
      <c r="FA225" s="26" t="str">
        <f t="shared" si="316"/>
        <v/>
      </c>
      <c r="FB225" s="26" t="str">
        <f t="shared" si="316"/>
        <v/>
      </c>
      <c r="FC225" s="26" t="str">
        <f t="shared" si="316"/>
        <v/>
      </c>
      <c r="FD225" s="26" t="str">
        <f t="shared" si="316"/>
        <v/>
      </c>
      <c r="FE225" s="26" t="str">
        <f t="shared" si="316"/>
        <v/>
      </c>
      <c r="FF225" s="26" t="str">
        <f t="shared" si="316"/>
        <v/>
      </c>
      <c r="FG225" s="26" t="str">
        <f t="shared" si="316"/>
        <v/>
      </c>
      <c r="FH225" s="26" t="str">
        <f t="shared" si="316"/>
        <v/>
      </c>
      <c r="FI225" s="26" t="str">
        <f t="shared" si="316"/>
        <v/>
      </c>
    </row>
    <row r="226" spans="1:165" s="8" customFormat="1" ht="15" customHeight="1">
      <c r="A226" s="8" t="str">
        <f t="shared" si="286"/>
        <v>BXSOGGSTS_BP6_XDC</v>
      </c>
      <c r="B226" s="15" t="s">
        <v>253</v>
      </c>
      <c r="C226" s="13" t="s">
        <v>535</v>
      </c>
      <c r="D226" s="13" t="s">
        <v>536</v>
      </c>
      <c r="E226" s="14" t="str">
        <f>"BXSOGGSTS_BP6_"&amp;C3</f>
        <v>BXSOGGSTS_BP6_XDC</v>
      </c>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165" s="8" customFormat="1" ht="15" customHeight="1">
      <c r="A227" s="8" t="str">
        <f t="shared" si="286"/>
        <v>BMSOGGSTS_BP6_XDC</v>
      </c>
      <c r="B227" s="15" t="s">
        <v>256</v>
      </c>
      <c r="C227" s="13" t="s">
        <v>537</v>
      </c>
      <c r="D227" s="13" t="s">
        <v>538</v>
      </c>
      <c r="E227" s="14" t="str">
        <f>"BMSOGGSTS_BP6_"&amp;C3</f>
        <v>BMSOGGSTS_BP6_XDC</v>
      </c>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165" s="8" customFormat="1" ht="15" customHeight="1">
      <c r="A228" s="8" t="str">
        <f t="shared" si="286"/>
        <v>BIP_BP6_XDC</v>
      </c>
      <c r="B228" s="19" t="s">
        <v>539</v>
      </c>
      <c r="C228" s="13" t="s">
        <v>540</v>
      </c>
      <c r="D228" s="13" t="s">
        <v>541</v>
      </c>
      <c r="E228" s="14" t="str">
        <f>"BIP_BP6_"&amp;C3</f>
        <v>BIP_BP6_XDC</v>
      </c>
      <c r="F228" s="26">
        <v>15.5403867911291</v>
      </c>
      <c r="G228" s="26">
        <v>26.962165041129101</v>
      </c>
      <c r="H228" s="26">
        <v>22.775438101129101</v>
      </c>
      <c r="I228" s="26">
        <v>58.373679731129101</v>
      </c>
      <c r="J228" s="26">
        <v>123.65166966451601</v>
      </c>
      <c r="K228" s="26">
        <v>10.2182914141169</v>
      </c>
      <c r="L228" s="26">
        <v>28.183148784116899</v>
      </c>
      <c r="M228" s="26">
        <v>66.681158694116903</v>
      </c>
      <c r="N228" s="26">
        <v>70.661043034116901</v>
      </c>
      <c r="O228" s="26">
        <v>175.743641926468</v>
      </c>
      <c r="P228" s="26">
        <v>42.070888366033103</v>
      </c>
      <c r="Q228" s="26">
        <v>64.047630166033102</v>
      </c>
      <c r="R228" s="26">
        <v>39.269377416033102</v>
      </c>
      <c r="S228" s="26">
        <v>95.687372916033098</v>
      </c>
      <c r="T228" s="26">
        <v>241.075268864132</v>
      </c>
      <c r="U228" s="26">
        <v>19.329947496550599</v>
      </c>
      <c r="V228" s="26">
        <v>46.235953413955698</v>
      </c>
      <c r="W228" s="26">
        <v>52.408386149469401</v>
      </c>
      <c r="X228" s="26">
        <v>69.874437437151101</v>
      </c>
      <c r="Y228" s="26">
        <v>187.84872449712699</v>
      </c>
      <c r="Z228" s="26">
        <v>81.146231343185505</v>
      </c>
      <c r="AA228" s="26">
        <v>23.563377201430001</v>
      </c>
      <c r="AB228" s="26">
        <v>73.748457714082903</v>
      </c>
      <c r="AC228" s="26">
        <v>44.742824727137098</v>
      </c>
      <c r="AD228" s="26">
        <v>223.200890985835</v>
      </c>
      <c r="AE228" s="26">
        <v>55.794105211095598</v>
      </c>
      <c r="AF228" s="26">
        <v>59.0434407943238</v>
      </c>
      <c r="AG228" s="26">
        <v>55.849604314639599</v>
      </c>
      <c r="AH228" s="26">
        <v>54.730632738967103</v>
      </c>
      <c r="AI228" s="26">
        <v>225.41778305902599</v>
      </c>
      <c r="AJ228" s="26">
        <v>62.479995322218599</v>
      </c>
      <c r="AK228" s="26">
        <v>70.380084278437707</v>
      </c>
      <c r="AL228" s="26">
        <v>72.954725793074999</v>
      </c>
      <c r="AM228" s="26">
        <v>73.829912462884295</v>
      </c>
      <c r="AN228" s="26">
        <v>279.64471785661601</v>
      </c>
      <c r="AO228" s="26" t="str">
        <f>IF(AND(AO229="",AO230=""),"",SUM(AO229)-SUM(AO230))</f>
        <v/>
      </c>
      <c r="AP228" s="26" t="str">
        <f>IF(AND(AP229="",AP230=""),"",SUM(AP229)-SUM(AP230))</f>
        <v/>
      </c>
      <c r="AQ228" s="26" t="str">
        <f>IF(AND(AQ229="",AQ230=""),"",SUM(AQ229)-SUM(AQ230))</f>
        <v/>
      </c>
      <c r="AR228" s="26" t="str">
        <f>IF(AND(AR229="",AR230=""),"",SUM(AR229)-SUM(AR230))</f>
        <v/>
      </c>
      <c r="AS228" s="26" t="str">
        <f>IF(AND(AS229="",AS230=""),"",SUM(AS229)-SUM(AS230))</f>
        <v/>
      </c>
      <c r="AT228" s="26" t="str">
        <f>IF(AND(AT229="",AT230=""),"",SUM(AT229)-SUM(AT230))</f>
        <v/>
      </c>
      <c r="AU228" s="26" t="str">
        <f>IF(AND(AU229="",AU230=""),"",SUM(AU229)-SUM(AU230))</f>
        <v/>
      </c>
      <c r="AV228" s="26" t="str">
        <f>IF(AND(AV229="",AV230=""),"",SUM(AV229)-SUM(AV230))</f>
        <v/>
      </c>
      <c r="AW228" s="26" t="str">
        <f>IF(AND(AW229="",AW230=""),"",SUM(AW229)-SUM(AW230))</f>
        <v/>
      </c>
      <c r="AX228" s="26" t="str">
        <f>IF(AND(AX229="",AX230=""),"",SUM(AX229)-SUM(AX230))</f>
        <v/>
      </c>
      <c r="AY228" s="26" t="str">
        <f>IF(AND(AY229="",AY230=""),"",SUM(AY229)-SUM(AY230))</f>
        <v/>
      </c>
      <c r="AZ228" s="26" t="str">
        <f>IF(AND(AZ229="",AZ230=""),"",SUM(AZ229)-SUM(AZ230))</f>
        <v/>
      </c>
      <c r="BA228" s="26" t="str">
        <f>IF(AND(BA229="",BA230=""),"",SUM(BA229)-SUM(BA230))</f>
        <v/>
      </c>
      <c r="BB228" s="26" t="str">
        <f>IF(AND(BB229="",BB230=""),"",SUM(BB229)-SUM(BB230))</f>
        <v/>
      </c>
      <c r="BC228" s="26" t="str">
        <f>IF(AND(BC229="",BC230=""),"",SUM(BC229)-SUM(BC230))</f>
        <v/>
      </c>
      <c r="BD228" s="26" t="str">
        <f>IF(AND(BD229="",BD230=""),"",SUM(BD229)-SUM(BD230))</f>
        <v/>
      </c>
      <c r="BE228" s="26" t="str">
        <f>IF(AND(BE229="",BE230=""),"",SUM(BE229)-SUM(BE230))</f>
        <v/>
      </c>
      <c r="BF228" s="26" t="str">
        <f>IF(AND(BF229="",BF230=""),"",SUM(BF229)-SUM(BF230))</f>
        <v/>
      </c>
      <c r="BG228" s="26" t="str">
        <f>IF(AND(BG229="",BG230=""),"",SUM(BG229)-SUM(BG230))</f>
        <v/>
      </c>
      <c r="BH228" s="26" t="str">
        <f>IF(AND(BH229="",BH230=""),"",SUM(BH229)-SUM(BH230))</f>
        <v/>
      </c>
      <c r="BI228" s="26" t="str">
        <f>IF(AND(BI229="",BI230=""),"",SUM(BI229)-SUM(BI230))</f>
        <v/>
      </c>
      <c r="BJ228" s="26" t="str">
        <f>IF(AND(BJ229="",BJ230=""),"",SUM(BJ229)-SUM(BJ230))</f>
        <v/>
      </c>
      <c r="BK228" s="26" t="str">
        <f>IF(AND(BK229="",BK230=""),"",SUM(BK229)-SUM(BK230))</f>
        <v/>
      </c>
      <c r="BL228" s="26" t="str">
        <f>IF(AND(BL229="",BL230=""),"",SUM(BL229)-SUM(BL230))</f>
        <v/>
      </c>
      <c r="BM228" s="26" t="str">
        <f>IF(AND(BM229="",BM230=""),"",SUM(BM229)-SUM(BM230))</f>
        <v/>
      </c>
      <c r="BN228" s="26" t="str">
        <f>IF(AND(BN229="",BN230=""),"",SUM(BN229)-SUM(BN230))</f>
        <v/>
      </c>
      <c r="BO228" s="26" t="str">
        <f>IF(AND(BO229="",BO230=""),"",SUM(BO229)-SUM(BO230))</f>
        <v/>
      </c>
      <c r="BP228" s="26" t="str">
        <f>IF(AND(BP229="",BP230=""),"",SUM(BP229)-SUM(BP230))</f>
        <v/>
      </c>
      <c r="BQ228" s="26" t="str">
        <f>IF(AND(BQ229="",BQ230=""),"",SUM(BQ229)-SUM(BQ230))</f>
        <v/>
      </c>
      <c r="BR228" s="26" t="str">
        <f>IF(AND(BR229="",BR230=""),"",SUM(BR229)-SUM(BR230))</f>
        <v/>
      </c>
      <c r="BS228" s="26" t="str">
        <f t="shared" si="317" ref="BS228:ED228">IF(AND(BS229="",BS230=""),"",SUM(BS229)-SUM(BS230))</f>
        <v/>
      </c>
      <c r="BT228" s="26" t="str">
        <f t="shared" si="317"/>
        <v/>
      </c>
      <c r="BU228" s="26" t="str">
        <f t="shared" si="317"/>
        <v/>
      </c>
      <c r="BV228" s="26" t="str">
        <f t="shared" si="317"/>
        <v/>
      </c>
      <c r="BW228" s="26" t="str">
        <f t="shared" si="317"/>
        <v/>
      </c>
      <c r="BX228" s="26" t="str">
        <f t="shared" si="317"/>
        <v/>
      </c>
      <c r="BY228" s="26" t="str">
        <f t="shared" si="317"/>
        <v/>
      </c>
      <c r="BZ228" s="26" t="str">
        <f t="shared" si="317"/>
        <v/>
      </c>
      <c r="CA228" s="26" t="str">
        <f t="shared" si="317"/>
        <v/>
      </c>
      <c r="CB228" s="26" t="str">
        <f t="shared" si="317"/>
        <v/>
      </c>
      <c r="CC228" s="26" t="str">
        <f t="shared" si="317"/>
        <v/>
      </c>
      <c r="CD228" s="26" t="str">
        <f t="shared" si="317"/>
        <v/>
      </c>
      <c r="CE228" s="26" t="str">
        <f t="shared" si="317"/>
        <v/>
      </c>
      <c r="CF228" s="26" t="str">
        <f t="shared" si="317"/>
        <v/>
      </c>
      <c r="CG228" s="26" t="str">
        <f t="shared" si="317"/>
        <v/>
      </c>
      <c r="CH228" s="26" t="str">
        <f t="shared" si="317"/>
        <v/>
      </c>
      <c r="CI228" s="26" t="str">
        <f t="shared" si="317"/>
        <v/>
      </c>
      <c r="CJ228" s="26" t="str">
        <f t="shared" si="317"/>
        <v/>
      </c>
      <c r="CK228" s="26" t="str">
        <f t="shared" si="317"/>
        <v/>
      </c>
      <c r="CL228" s="26" t="str">
        <f t="shared" si="317"/>
        <v/>
      </c>
      <c r="CM228" s="26" t="str">
        <f t="shared" si="317"/>
        <v/>
      </c>
      <c r="CN228" s="26" t="str">
        <f t="shared" si="317"/>
        <v/>
      </c>
      <c r="CO228" s="26" t="str">
        <f t="shared" si="317"/>
        <v/>
      </c>
      <c r="CP228" s="26" t="str">
        <f t="shared" si="317"/>
        <v/>
      </c>
      <c r="CQ228" s="26" t="str">
        <f t="shared" si="317"/>
        <v/>
      </c>
      <c r="CR228" s="26" t="str">
        <f t="shared" si="317"/>
        <v/>
      </c>
      <c r="CS228" s="26" t="str">
        <f t="shared" si="317"/>
        <v/>
      </c>
      <c r="CT228" s="26" t="str">
        <f t="shared" si="317"/>
        <v/>
      </c>
      <c r="CU228" s="26" t="str">
        <f t="shared" si="317"/>
        <v/>
      </c>
      <c r="CV228" s="26" t="str">
        <f t="shared" si="317"/>
        <v/>
      </c>
      <c r="CW228" s="26" t="str">
        <f t="shared" si="317"/>
        <v/>
      </c>
      <c r="CX228" s="26" t="str">
        <f t="shared" si="317"/>
        <v/>
      </c>
      <c r="CY228" s="26" t="str">
        <f t="shared" si="317"/>
        <v/>
      </c>
      <c r="CZ228" s="26" t="str">
        <f t="shared" si="317"/>
        <v/>
      </c>
      <c r="DA228" s="26" t="str">
        <f t="shared" si="317"/>
        <v/>
      </c>
      <c r="DB228" s="26" t="str">
        <f t="shared" si="317"/>
        <v/>
      </c>
      <c r="DC228" s="26" t="str">
        <f t="shared" si="317"/>
        <v/>
      </c>
      <c r="DD228" s="26" t="str">
        <f t="shared" si="317"/>
        <v/>
      </c>
      <c r="DE228" s="26" t="str">
        <f t="shared" si="317"/>
        <v/>
      </c>
      <c r="DF228" s="26" t="str">
        <f t="shared" si="317"/>
        <v/>
      </c>
      <c r="DG228" s="26" t="str">
        <f t="shared" si="317"/>
        <v/>
      </c>
      <c r="DH228" s="26" t="str">
        <f t="shared" si="317"/>
        <v/>
      </c>
      <c r="DI228" s="26" t="str">
        <f t="shared" si="317"/>
        <v/>
      </c>
      <c r="DJ228" s="26" t="str">
        <f t="shared" si="317"/>
        <v/>
      </c>
      <c r="DK228" s="26" t="str">
        <f t="shared" si="317"/>
        <v/>
      </c>
      <c r="DL228" s="26" t="str">
        <f t="shared" si="317"/>
        <v/>
      </c>
      <c r="DM228" s="26" t="str">
        <f t="shared" si="317"/>
        <v/>
      </c>
      <c r="DN228" s="26" t="str">
        <f t="shared" si="317"/>
        <v/>
      </c>
      <c r="DO228" s="26" t="str">
        <f t="shared" si="317"/>
        <v/>
      </c>
      <c r="DP228" s="26" t="str">
        <f t="shared" si="317"/>
        <v/>
      </c>
      <c r="DQ228" s="26" t="str">
        <f t="shared" si="317"/>
        <v/>
      </c>
      <c r="DR228" s="26" t="str">
        <f t="shared" si="317"/>
        <v/>
      </c>
      <c r="DS228" s="26" t="str">
        <f t="shared" si="317"/>
        <v/>
      </c>
      <c r="DT228" s="26" t="str">
        <f t="shared" si="317"/>
        <v/>
      </c>
      <c r="DU228" s="26" t="str">
        <f t="shared" si="317"/>
        <v/>
      </c>
      <c r="DV228" s="26" t="str">
        <f t="shared" si="317"/>
        <v/>
      </c>
      <c r="DW228" s="26" t="str">
        <f t="shared" si="317"/>
        <v/>
      </c>
      <c r="DX228" s="26" t="str">
        <f t="shared" si="317"/>
        <v/>
      </c>
      <c r="DY228" s="26" t="str">
        <f t="shared" si="317"/>
        <v/>
      </c>
      <c r="DZ228" s="26" t="str">
        <f t="shared" si="317"/>
        <v/>
      </c>
      <c r="EA228" s="26" t="str">
        <f t="shared" si="317"/>
        <v/>
      </c>
      <c r="EB228" s="26" t="str">
        <f t="shared" si="317"/>
        <v/>
      </c>
      <c r="EC228" s="26" t="str">
        <f t="shared" si="317"/>
        <v/>
      </c>
      <c r="ED228" s="26" t="str">
        <f t="shared" si="317"/>
        <v/>
      </c>
      <c r="EE228" s="26" t="str">
        <f t="shared" si="318" ref="EE228:FI228">IF(AND(EE229="",EE230=""),"",SUM(EE229)-SUM(EE230))</f>
        <v/>
      </c>
      <c r="EF228" s="26" t="str">
        <f t="shared" si="318"/>
        <v/>
      </c>
      <c r="EG228" s="26" t="str">
        <f t="shared" si="318"/>
        <v/>
      </c>
      <c r="EH228" s="26" t="str">
        <f t="shared" si="318"/>
        <v/>
      </c>
      <c r="EI228" s="26" t="str">
        <f t="shared" si="318"/>
        <v/>
      </c>
      <c r="EJ228" s="26" t="str">
        <f t="shared" si="318"/>
        <v/>
      </c>
      <c r="EK228" s="26" t="str">
        <f t="shared" si="318"/>
        <v/>
      </c>
      <c r="EL228" s="26" t="str">
        <f t="shared" si="318"/>
        <v/>
      </c>
      <c r="EM228" s="26" t="str">
        <f t="shared" si="318"/>
        <v/>
      </c>
      <c r="EN228" s="26" t="str">
        <f t="shared" si="318"/>
        <v/>
      </c>
      <c r="EO228" s="26" t="str">
        <f t="shared" si="318"/>
        <v/>
      </c>
      <c r="EP228" s="26" t="str">
        <f t="shared" si="318"/>
        <v/>
      </c>
      <c r="EQ228" s="26" t="str">
        <f t="shared" si="318"/>
        <v/>
      </c>
      <c r="ER228" s="26" t="str">
        <f t="shared" si="318"/>
        <v/>
      </c>
      <c r="ES228" s="26" t="str">
        <f t="shared" si="318"/>
        <v/>
      </c>
      <c r="ET228" s="26" t="str">
        <f t="shared" si="318"/>
        <v/>
      </c>
      <c r="EU228" s="26" t="str">
        <f t="shared" si="318"/>
        <v/>
      </c>
      <c r="EV228" s="26" t="str">
        <f t="shared" si="318"/>
        <v/>
      </c>
      <c r="EW228" s="26" t="str">
        <f t="shared" si="318"/>
        <v/>
      </c>
      <c r="EX228" s="26" t="str">
        <f t="shared" si="318"/>
        <v/>
      </c>
      <c r="EY228" s="26" t="str">
        <f t="shared" si="318"/>
        <v/>
      </c>
      <c r="EZ228" s="26" t="str">
        <f t="shared" si="318"/>
        <v/>
      </c>
      <c r="FA228" s="26" t="str">
        <f t="shared" si="318"/>
        <v/>
      </c>
      <c r="FB228" s="26" t="str">
        <f t="shared" si="318"/>
        <v/>
      </c>
      <c r="FC228" s="26" t="str">
        <f t="shared" si="318"/>
        <v/>
      </c>
      <c r="FD228" s="26" t="str">
        <f t="shared" si="318"/>
        <v/>
      </c>
      <c r="FE228" s="26" t="str">
        <f t="shared" si="318"/>
        <v/>
      </c>
      <c r="FF228" s="26" t="str">
        <f t="shared" si="318"/>
        <v/>
      </c>
      <c r="FG228" s="26" t="str">
        <f t="shared" si="318"/>
        <v/>
      </c>
      <c r="FH228" s="26" t="str">
        <f t="shared" si="318"/>
        <v/>
      </c>
      <c r="FI228" s="26" t="str">
        <f t="shared" si="318"/>
        <v/>
      </c>
    </row>
    <row r="229" spans="1:165" s="8" customFormat="1" ht="15" customHeight="1">
      <c r="A229" s="8" t="str">
        <f t="shared" si="286"/>
        <v>BXIP_BP6_XDC</v>
      </c>
      <c r="B229" s="19" t="s">
        <v>30</v>
      </c>
      <c r="C229" s="13" t="s">
        <v>542</v>
      </c>
      <c r="D229" s="13" t="s">
        <v>543</v>
      </c>
      <c r="E229" s="14" t="str">
        <f>"BXIP_BP6_"&amp;C3</f>
        <v>BXIP_BP6_XDC</v>
      </c>
      <c r="F229" s="26">
        <v>16.669983372504099</v>
      </c>
      <c r="G229" s="26">
        <v>28.091761622504102</v>
      </c>
      <c r="H229" s="26">
        <v>23.905034682504098</v>
      </c>
      <c r="I229" s="26">
        <v>59.677463812504101</v>
      </c>
      <c r="J229" s="26">
        <v>128.344243490016</v>
      </c>
      <c r="K229" s="26">
        <v>11.644870959275</v>
      </c>
      <c r="L229" s="26">
        <v>29.598478329275</v>
      </c>
      <c r="M229" s="26">
        <v>68.256238239275007</v>
      </c>
      <c r="N229" s="26">
        <v>72.290872579275003</v>
      </c>
      <c r="O229" s="26">
        <v>181.79046010709999</v>
      </c>
      <c r="P229" s="26">
        <v>42.486503799460301</v>
      </c>
      <c r="Q229" s="26">
        <v>64.595995599460295</v>
      </c>
      <c r="R229" s="26">
        <v>39.515492849460301</v>
      </c>
      <c r="S229" s="26">
        <v>96.282988349460297</v>
      </c>
      <c r="T229" s="26">
        <v>242.88098059784099</v>
      </c>
      <c r="U229" s="26">
        <v>20.916753678036901</v>
      </c>
      <c r="V229" s="26">
        <v>47.762759595441999</v>
      </c>
      <c r="W229" s="26">
        <v>54.118942330955697</v>
      </c>
      <c r="X229" s="26">
        <v>71.757493618637398</v>
      </c>
      <c r="Y229" s="26">
        <v>194.55594922307199</v>
      </c>
      <c r="Z229" s="26">
        <v>82.662118922685494</v>
      </c>
      <c r="AA229" s="26">
        <v>24.838514780930002</v>
      </c>
      <c r="AB229" s="26">
        <v>75.100845293582907</v>
      </c>
      <c r="AC229" s="26">
        <v>45.940712306637103</v>
      </c>
      <c r="AD229" s="26">
        <v>228.54219130383501</v>
      </c>
      <c r="AE229" s="26">
        <v>56.423297211095601</v>
      </c>
      <c r="AF229" s="26">
        <v>60.004882794323798</v>
      </c>
      <c r="AG229" s="26">
        <v>56.7892963146396</v>
      </c>
      <c r="AH229" s="26">
        <v>56.097824738967098</v>
      </c>
      <c r="AI229" s="26">
        <v>229.31530105902601</v>
      </c>
      <c r="AJ229" s="26">
        <v>63.599745322218602</v>
      </c>
      <c r="AK229" s="26">
        <v>71.373084278437702</v>
      </c>
      <c r="AL229" s="26">
        <v>73.460975793074994</v>
      </c>
      <c r="AM229" s="26">
        <v>74.3339124628843</v>
      </c>
      <c r="AN229" s="26">
        <v>282.767717856616</v>
      </c>
      <c r="AO229" s="26" t="str">
        <f>IF(AND(AO232="",AND(AO235="",AO344="")),"",SUM(AO232,AO235,AO344))</f>
        <v/>
      </c>
      <c r="AP229" s="26" t="str">
        <f>IF(AND(AP232="",AND(AP235="",AP344="")),"",SUM(AP232,AP235,AP344))</f>
        <v/>
      </c>
      <c r="AQ229" s="26" t="str">
        <f>IF(AND(AQ232="",AND(AQ235="",AQ344="")),"",SUM(AQ232,AQ235,AQ344))</f>
        <v/>
      </c>
      <c r="AR229" s="26" t="str">
        <f>IF(AND(AR232="",AND(AR235="",AR344="")),"",SUM(AR232,AR235,AR344))</f>
        <v/>
      </c>
      <c r="AS229" s="26" t="str">
        <f>IF(AND(AS232="",AND(AS235="",AS344="")),"",SUM(AS232,AS235,AS344))</f>
        <v/>
      </c>
      <c r="AT229" s="26" t="str">
        <f>IF(AND(AT232="",AND(AT235="",AT344="")),"",SUM(AT232,AT235,AT344))</f>
        <v/>
      </c>
      <c r="AU229" s="26" t="str">
        <f>IF(AND(AU232="",AND(AU235="",AU344="")),"",SUM(AU232,AU235,AU344))</f>
        <v/>
      </c>
      <c r="AV229" s="26" t="str">
        <f>IF(AND(AV232="",AND(AV235="",AV344="")),"",SUM(AV232,AV235,AV344))</f>
        <v/>
      </c>
      <c r="AW229" s="26" t="str">
        <f>IF(AND(AW232="",AND(AW235="",AW344="")),"",SUM(AW232,AW235,AW344))</f>
        <v/>
      </c>
      <c r="AX229" s="26" t="str">
        <f>IF(AND(AX232="",AND(AX235="",AX344="")),"",SUM(AX232,AX235,AX344))</f>
        <v/>
      </c>
      <c r="AY229" s="26" t="str">
        <f>IF(AND(AY232="",AND(AY235="",AY344="")),"",SUM(AY232,AY235,AY344))</f>
        <v/>
      </c>
      <c r="AZ229" s="26" t="str">
        <f>IF(AND(AZ232="",AND(AZ235="",AZ344="")),"",SUM(AZ232,AZ235,AZ344))</f>
        <v/>
      </c>
      <c r="BA229" s="26" t="str">
        <f>IF(AND(BA232="",AND(BA235="",BA344="")),"",SUM(BA232,BA235,BA344))</f>
        <v/>
      </c>
      <c r="BB229" s="26" t="str">
        <f>IF(AND(BB232="",AND(BB235="",BB344="")),"",SUM(BB232,BB235,BB344))</f>
        <v/>
      </c>
      <c r="BC229" s="26" t="str">
        <f>IF(AND(BC232="",AND(BC235="",BC344="")),"",SUM(BC232,BC235,BC344))</f>
        <v/>
      </c>
      <c r="BD229" s="26" t="str">
        <f>IF(AND(BD232="",AND(BD235="",BD344="")),"",SUM(BD232,BD235,BD344))</f>
        <v/>
      </c>
      <c r="BE229" s="26" t="str">
        <f>IF(AND(BE232="",AND(BE235="",BE344="")),"",SUM(BE232,BE235,BE344))</f>
        <v/>
      </c>
      <c r="BF229" s="26" t="str">
        <f>IF(AND(BF232="",AND(BF235="",BF344="")),"",SUM(BF232,BF235,BF344))</f>
        <v/>
      </c>
      <c r="BG229" s="26" t="str">
        <f>IF(AND(BG232="",AND(BG235="",BG344="")),"",SUM(BG232,BG235,BG344))</f>
        <v/>
      </c>
      <c r="BH229" s="26" t="str">
        <f>IF(AND(BH232="",AND(BH235="",BH344="")),"",SUM(BH232,BH235,BH344))</f>
        <v/>
      </c>
      <c r="BI229" s="26" t="str">
        <f>IF(AND(BI232="",AND(BI235="",BI344="")),"",SUM(BI232,BI235,BI344))</f>
        <v/>
      </c>
      <c r="BJ229" s="26" t="str">
        <f>IF(AND(BJ232="",AND(BJ235="",BJ344="")),"",SUM(BJ232,BJ235,BJ344))</f>
        <v/>
      </c>
      <c r="BK229" s="26" t="str">
        <f>IF(AND(BK232="",AND(BK235="",BK344="")),"",SUM(BK232,BK235,BK344))</f>
        <v/>
      </c>
      <c r="BL229" s="26" t="str">
        <f>IF(AND(BL232="",AND(BL235="",BL344="")),"",SUM(BL232,BL235,BL344))</f>
        <v/>
      </c>
      <c r="BM229" s="26" t="str">
        <f>IF(AND(BM232="",AND(BM235="",BM344="")),"",SUM(BM232,BM235,BM344))</f>
        <v/>
      </c>
      <c r="BN229" s="26" t="str">
        <f>IF(AND(BN232="",AND(BN235="",BN344="")),"",SUM(BN232,BN235,BN344))</f>
        <v/>
      </c>
      <c r="BO229" s="26" t="str">
        <f>IF(AND(BO232="",AND(BO235="",BO344="")),"",SUM(BO232,BO235,BO344))</f>
        <v/>
      </c>
      <c r="BP229" s="26" t="str">
        <f>IF(AND(BP232="",AND(BP235="",BP344="")),"",SUM(BP232,BP235,BP344))</f>
        <v/>
      </c>
      <c r="BQ229" s="26" t="str">
        <f>IF(AND(BQ232="",AND(BQ235="",BQ344="")),"",SUM(BQ232,BQ235,BQ344))</f>
        <v/>
      </c>
      <c r="BR229" s="26" t="str">
        <f>IF(AND(BR232="",AND(BR235="",BR344="")),"",SUM(BR232,BR235,BR344))</f>
        <v/>
      </c>
      <c r="BS229" s="26" t="str">
        <f t="shared" si="319" ref="BS229:ED229">IF(AND(BS232="",AND(BS235="",BS344="")),"",SUM(BS232,BS235,BS344))</f>
        <v/>
      </c>
      <c r="BT229" s="26" t="str">
        <f t="shared" si="319"/>
        <v/>
      </c>
      <c r="BU229" s="26" t="str">
        <f t="shared" si="319"/>
        <v/>
      </c>
      <c r="BV229" s="26" t="str">
        <f t="shared" si="319"/>
        <v/>
      </c>
      <c r="BW229" s="26" t="str">
        <f t="shared" si="319"/>
        <v/>
      </c>
      <c r="BX229" s="26" t="str">
        <f t="shared" si="319"/>
        <v/>
      </c>
      <c r="BY229" s="26" t="str">
        <f t="shared" si="319"/>
        <v/>
      </c>
      <c r="BZ229" s="26" t="str">
        <f t="shared" si="319"/>
        <v/>
      </c>
      <c r="CA229" s="26" t="str">
        <f t="shared" si="319"/>
        <v/>
      </c>
      <c r="CB229" s="26" t="str">
        <f t="shared" si="319"/>
        <v/>
      </c>
      <c r="CC229" s="26" t="str">
        <f t="shared" si="319"/>
        <v/>
      </c>
      <c r="CD229" s="26" t="str">
        <f t="shared" si="319"/>
        <v/>
      </c>
      <c r="CE229" s="26" t="str">
        <f t="shared" si="319"/>
        <v/>
      </c>
      <c r="CF229" s="26" t="str">
        <f t="shared" si="319"/>
        <v/>
      </c>
      <c r="CG229" s="26" t="str">
        <f t="shared" si="319"/>
        <v/>
      </c>
      <c r="CH229" s="26" t="str">
        <f t="shared" si="319"/>
        <v/>
      </c>
      <c r="CI229" s="26" t="str">
        <f t="shared" si="319"/>
        <v/>
      </c>
      <c r="CJ229" s="26" t="str">
        <f t="shared" si="319"/>
        <v/>
      </c>
      <c r="CK229" s="26" t="str">
        <f t="shared" si="319"/>
        <v/>
      </c>
      <c r="CL229" s="26" t="str">
        <f t="shared" si="319"/>
        <v/>
      </c>
      <c r="CM229" s="26" t="str">
        <f t="shared" si="319"/>
        <v/>
      </c>
      <c r="CN229" s="26" t="str">
        <f t="shared" si="319"/>
        <v/>
      </c>
      <c r="CO229" s="26" t="str">
        <f t="shared" si="319"/>
        <v/>
      </c>
      <c r="CP229" s="26" t="str">
        <f t="shared" si="319"/>
        <v/>
      </c>
      <c r="CQ229" s="26" t="str">
        <f t="shared" si="319"/>
        <v/>
      </c>
      <c r="CR229" s="26" t="str">
        <f t="shared" si="319"/>
        <v/>
      </c>
      <c r="CS229" s="26" t="str">
        <f t="shared" si="319"/>
        <v/>
      </c>
      <c r="CT229" s="26" t="str">
        <f t="shared" si="319"/>
        <v/>
      </c>
      <c r="CU229" s="26" t="str">
        <f t="shared" si="319"/>
        <v/>
      </c>
      <c r="CV229" s="26" t="str">
        <f t="shared" si="319"/>
        <v/>
      </c>
      <c r="CW229" s="26" t="str">
        <f t="shared" si="319"/>
        <v/>
      </c>
      <c r="CX229" s="26" t="str">
        <f t="shared" si="319"/>
        <v/>
      </c>
      <c r="CY229" s="26" t="str">
        <f t="shared" si="319"/>
        <v/>
      </c>
      <c r="CZ229" s="26" t="str">
        <f t="shared" si="319"/>
        <v/>
      </c>
      <c r="DA229" s="26" t="str">
        <f t="shared" si="319"/>
        <v/>
      </c>
      <c r="DB229" s="26" t="str">
        <f t="shared" si="319"/>
        <v/>
      </c>
      <c r="DC229" s="26" t="str">
        <f t="shared" si="319"/>
        <v/>
      </c>
      <c r="DD229" s="26" t="str">
        <f t="shared" si="319"/>
        <v/>
      </c>
      <c r="DE229" s="26" t="str">
        <f t="shared" si="319"/>
        <v/>
      </c>
      <c r="DF229" s="26" t="str">
        <f t="shared" si="319"/>
        <v/>
      </c>
      <c r="DG229" s="26" t="str">
        <f t="shared" si="319"/>
        <v/>
      </c>
      <c r="DH229" s="26" t="str">
        <f t="shared" si="319"/>
        <v/>
      </c>
      <c r="DI229" s="26" t="str">
        <f t="shared" si="319"/>
        <v/>
      </c>
      <c r="DJ229" s="26" t="str">
        <f t="shared" si="319"/>
        <v/>
      </c>
      <c r="DK229" s="26" t="str">
        <f t="shared" si="319"/>
        <v/>
      </c>
      <c r="DL229" s="26" t="str">
        <f t="shared" si="319"/>
        <v/>
      </c>
      <c r="DM229" s="26" t="str">
        <f t="shared" si="319"/>
        <v/>
      </c>
      <c r="DN229" s="26" t="str">
        <f t="shared" si="319"/>
        <v/>
      </c>
      <c r="DO229" s="26" t="str">
        <f t="shared" si="319"/>
        <v/>
      </c>
      <c r="DP229" s="26" t="str">
        <f t="shared" si="319"/>
        <v/>
      </c>
      <c r="DQ229" s="26" t="str">
        <f t="shared" si="319"/>
        <v/>
      </c>
      <c r="DR229" s="26" t="str">
        <f t="shared" si="319"/>
        <v/>
      </c>
      <c r="DS229" s="26" t="str">
        <f t="shared" si="319"/>
        <v/>
      </c>
      <c r="DT229" s="26" t="str">
        <f t="shared" si="319"/>
        <v/>
      </c>
      <c r="DU229" s="26" t="str">
        <f t="shared" si="319"/>
        <v/>
      </c>
      <c r="DV229" s="26" t="str">
        <f t="shared" si="319"/>
        <v/>
      </c>
      <c r="DW229" s="26" t="str">
        <f t="shared" si="319"/>
        <v/>
      </c>
      <c r="DX229" s="26" t="str">
        <f t="shared" si="319"/>
        <v/>
      </c>
      <c r="DY229" s="26" t="str">
        <f t="shared" si="319"/>
        <v/>
      </c>
      <c r="DZ229" s="26" t="str">
        <f t="shared" si="319"/>
        <v/>
      </c>
      <c r="EA229" s="26" t="str">
        <f t="shared" si="319"/>
        <v/>
      </c>
      <c r="EB229" s="26" t="str">
        <f t="shared" si="319"/>
        <v/>
      </c>
      <c r="EC229" s="26" t="str">
        <f t="shared" si="319"/>
        <v/>
      </c>
      <c r="ED229" s="26" t="str">
        <f t="shared" si="319"/>
        <v/>
      </c>
      <c r="EE229" s="26" t="str">
        <f t="shared" si="320" ref="EE229:FI229">IF(AND(EE232="",AND(EE235="",EE344="")),"",SUM(EE232,EE235,EE344))</f>
        <v/>
      </c>
      <c r="EF229" s="26" t="str">
        <f t="shared" si="320"/>
        <v/>
      </c>
      <c r="EG229" s="26" t="str">
        <f t="shared" si="320"/>
        <v/>
      </c>
      <c r="EH229" s="26" t="str">
        <f t="shared" si="320"/>
        <v/>
      </c>
      <c r="EI229" s="26" t="str">
        <f t="shared" si="320"/>
        <v/>
      </c>
      <c r="EJ229" s="26" t="str">
        <f t="shared" si="320"/>
        <v/>
      </c>
      <c r="EK229" s="26" t="str">
        <f t="shared" si="320"/>
        <v/>
      </c>
      <c r="EL229" s="26" t="str">
        <f t="shared" si="320"/>
        <v/>
      </c>
      <c r="EM229" s="26" t="str">
        <f t="shared" si="320"/>
        <v/>
      </c>
      <c r="EN229" s="26" t="str">
        <f t="shared" si="320"/>
        <v/>
      </c>
      <c r="EO229" s="26" t="str">
        <f t="shared" si="320"/>
        <v/>
      </c>
      <c r="EP229" s="26" t="str">
        <f t="shared" si="320"/>
        <v/>
      </c>
      <c r="EQ229" s="26" t="str">
        <f t="shared" si="320"/>
        <v/>
      </c>
      <c r="ER229" s="26" t="str">
        <f t="shared" si="320"/>
        <v/>
      </c>
      <c r="ES229" s="26" t="str">
        <f t="shared" si="320"/>
        <v/>
      </c>
      <c r="ET229" s="26" t="str">
        <f t="shared" si="320"/>
        <v/>
      </c>
      <c r="EU229" s="26" t="str">
        <f t="shared" si="320"/>
        <v/>
      </c>
      <c r="EV229" s="26" t="str">
        <f t="shared" si="320"/>
        <v/>
      </c>
      <c r="EW229" s="26" t="str">
        <f t="shared" si="320"/>
        <v/>
      </c>
      <c r="EX229" s="26" t="str">
        <f t="shared" si="320"/>
        <v/>
      </c>
      <c r="EY229" s="26" t="str">
        <f t="shared" si="320"/>
        <v/>
      </c>
      <c r="EZ229" s="26" t="str">
        <f t="shared" si="320"/>
        <v/>
      </c>
      <c r="FA229" s="26" t="str">
        <f t="shared" si="320"/>
        <v/>
      </c>
      <c r="FB229" s="26" t="str">
        <f t="shared" si="320"/>
        <v/>
      </c>
      <c r="FC229" s="26" t="str">
        <f t="shared" si="320"/>
        <v/>
      </c>
      <c r="FD229" s="26" t="str">
        <f t="shared" si="320"/>
        <v/>
      </c>
      <c r="FE229" s="26" t="str">
        <f t="shared" si="320"/>
        <v/>
      </c>
      <c r="FF229" s="26" t="str">
        <f t="shared" si="320"/>
        <v/>
      </c>
      <c r="FG229" s="26" t="str">
        <f t="shared" si="320"/>
        <v/>
      </c>
      <c r="FH229" s="26" t="str">
        <f t="shared" si="320"/>
        <v/>
      </c>
      <c r="FI229" s="26" t="str">
        <f t="shared" si="320"/>
        <v/>
      </c>
    </row>
    <row r="230" spans="1:165" s="8" customFormat="1" ht="15" customHeight="1">
      <c r="A230" s="8" t="str">
        <f t="shared" si="286"/>
        <v>BMIP_BP6_XDC</v>
      </c>
      <c r="B230" s="19" t="s">
        <v>33</v>
      </c>
      <c r="C230" s="13" t="s">
        <v>544</v>
      </c>
      <c r="D230" s="13" t="s">
        <v>545</v>
      </c>
      <c r="E230" s="14" t="str">
        <f>"BMIP_BP6_"&amp;C3</f>
        <v>BMIP_BP6_XDC</v>
      </c>
      <c r="F230" s="26">
        <v>1.129596581375</v>
      </c>
      <c r="G230" s="26">
        <v>1.129596581375</v>
      </c>
      <c r="H230" s="26">
        <v>1.129596581375</v>
      </c>
      <c r="I230" s="26">
        <v>1.3037840813749999</v>
      </c>
      <c r="J230" s="26">
        <v>4.6925738255000002</v>
      </c>
      <c r="K230" s="26">
        <v>1.42657954515809</v>
      </c>
      <c r="L230" s="26">
        <v>1.4153295451580901</v>
      </c>
      <c r="M230" s="26">
        <v>1.5750795451580899</v>
      </c>
      <c r="N230" s="26">
        <v>1.62982954515809</v>
      </c>
      <c r="O230" s="26">
        <v>6.0468181806323598</v>
      </c>
      <c r="P230" s="26">
        <v>0.41561543342719398</v>
      </c>
      <c r="Q230" s="26">
        <v>0.54836543342719402</v>
      </c>
      <c r="R230" s="26">
        <v>0.246115433427194</v>
      </c>
      <c r="S230" s="26">
        <v>0.59561543342719403</v>
      </c>
      <c r="T230" s="26">
        <v>1.80571173370878</v>
      </c>
      <c r="U230" s="26">
        <v>1.58680618148625</v>
      </c>
      <c r="V230" s="26">
        <v>1.5268061814862499</v>
      </c>
      <c r="W230" s="26">
        <v>1.71055618148625</v>
      </c>
      <c r="X230" s="26">
        <v>1.8830561814862501</v>
      </c>
      <c r="Y230" s="26">
        <v>6.7072247259450002</v>
      </c>
      <c r="Z230" s="26">
        <v>1.5158875795</v>
      </c>
      <c r="AA230" s="26">
        <v>1.2751375795</v>
      </c>
      <c r="AB230" s="26">
        <v>1.3523875795</v>
      </c>
      <c r="AC230" s="26">
        <v>1.1978875794999999</v>
      </c>
      <c r="AD230" s="26">
        <v>5.341300318</v>
      </c>
      <c r="AE230" s="26">
        <v>0.62919199999999997</v>
      </c>
      <c r="AF230" s="26">
        <v>0.96144200000000002</v>
      </c>
      <c r="AG230" s="26">
        <v>0.93969199999999997</v>
      </c>
      <c r="AH230" s="26">
        <v>1.367192</v>
      </c>
      <c r="AI230" s="26">
        <v>3.8975179999999998</v>
      </c>
      <c r="AJ230" s="26">
        <v>1.11975</v>
      </c>
      <c r="AK230" s="26">
        <v>0.99299999999999999</v>
      </c>
      <c r="AL230" s="26">
        <v>0.50625</v>
      </c>
      <c r="AM230" s="26">
        <v>0.504</v>
      </c>
      <c r="AN230" s="26">
        <v>3.1230000000000002</v>
      </c>
      <c r="AO230" s="26" t="str">
        <f>IF(AND(AO233="",AND(AO236="",AO345="")),"",SUM(AO233,AO236,AO345))</f>
        <v/>
      </c>
      <c r="AP230" s="26" t="str">
        <f>IF(AND(AP233="",AND(AP236="",AP345="")),"",SUM(AP233,AP236,AP345))</f>
        <v/>
      </c>
      <c r="AQ230" s="26" t="str">
        <f>IF(AND(AQ233="",AND(AQ236="",AQ345="")),"",SUM(AQ233,AQ236,AQ345))</f>
        <v/>
      </c>
      <c r="AR230" s="26" t="str">
        <f>IF(AND(AR233="",AND(AR236="",AR345="")),"",SUM(AR233,AR236,AR345))</f>
        <v/>
      </c>
      <c r="AS230" s="26" t="str">
        <f>IF(AND(AS233="",AND(AS236="",AS345="")),"",SUM(AS233,AS236,AS345))</f>
        <v/>
      </c>
      <c r="AT230" s="26" t="str">
        <f>IF(AND(AT233="",AND(AT236="",AT345="")),"",SUM(AT233,AT236,AT345))</f>
        <v/>
      </c>
      <c r="AU230" s="26" t="str">
        <f>IF(AND(AU233="",AND(AU236="",AU345="")),"",SUM(AU233,AU236,AU345))</f>
        <v/>
      </c>
      <c r="AV230" s="26" t="str">
        <f>IF(AND(AV233="",AND(AV236="",AV345="")),"",SUM(AV233,AV236,AV345))</f>
        <v/>
      </c>
      <c r="AW230" s="26" t="str">
        <f>IF(AND(AW233="",AND(AW236="",AW345="")),"",SUM(AW233,AW236,AW345))</f>
        <v/>
      </c>
      <c r="AX230" s="26" t="str">
        <f>IF(AND(AX233="",AND(AX236="",AX345="")),"",SUM(AX233,AX236,AX345))</f>
        <v/>
      </c>
      <c r="AY230" s="26" t="str">
        <f>IF(AND(AY233="",AND(AY236="",AY345="")),"",SUM(AY233,AY236,AY345))</f>
        <v/>
      </c>
      <c r="AZ230" s="26" t="str">
        <f>IF(AND(AZ233="",AND(AZ236="",AZ345="")),"",SUM(AZ233,AZ236,AZ345))</f>
        <v/>
      </c>
      <c r="BA230" s="26" t="str">
        <f>IF(AND(BA233="",AND(BA236="",BA345="")),"",SUM(BA233,BA236,BA345))</f>
        <v/>
      </c>
      <c r="BB230" s="26" t="str">
        <f>IF(AND(BB233="",AND(BB236="",BB345="")),"",SUM(BB233,BB236,BB345))</f>
        <v/>
      </c>
      <c r="BC230" s="26" t="str">
        <f>IF(AND(BC233="",AND(BC236="",BC345="")),"",SUM(BC233,BC236,BC345))</f>
        <v/>
      </c>
      <c r="BD230" s="26" t="str">
        <f>IF(AND(BD233="",AND(BD236="",BD345="")),"",SUM(BD233,BD236,BD345))</f>
        <v/>
      </c>
      <c r="BE230" s="26" t="str">
        <f>IF(AND(BE233="",AND(BE236="",BE345="")),"",SUM(BE233,BE236,BE345))</f>
        <v/>
      </c>
      <c r="BF230" s="26" t="str">
        <f>IF(AND(BF233="",AND(BF236="",BF345="")),"",SUM(BF233,BF236,BF345))</f>
        <v/>
      </c>
      <c r="BG230" s="26" t="str">
        <f>IF(AND(BG233="",AND(BG236="",BG345="")),"",SUM(BG233,BG236,BG345))</f>
        <v/>
      </c>
      <c r="BH230" s="26" t="str">
        <f>IF(AND(BH233="",AND(BH236="",BH345="")),"",SUM(BH233,BH236,BH345))</f>
        <v/>
      </c>
      <c r="BI230" s="26" t="str">
        <f>IF(AND(BI233="",AND(BI236="",BI345="")),"",SUM(BI233,BI236,BI345))</f>
        <v/>
      </c>
      <c r="BJ230" s="26" t="str">
        <f>IF(AND(BJ233="",AND(BJ236="",BJ345="")),"",SUM(BJ233,BJ236,BJ345))</f>
        <v/>
      </c>
      <c r="BK230" s="26" t="str">
        <f>IF(AND(BK233="",AND(BK236="",BK345="")),"",SUM(BK233,BK236,BK345))</f>
        <v/>
      </c>
      <c r="BL230" s="26" t="str">
        <f>IF(AND(BL233="",AND(BL236="",BL345="")),"",SUM(BL233,BL236,BL345))</f>
        <v/>
      </c>
      <c r="BM230" s="26" t="str">
        <f>IF(AND(BM233="",AND(BM236="",BM345="")),"",SUM(BM233,BM236,BM345))</f>
        <v/>
      </c>
      <c r="BN230" s="26" t="str">
        <f>IF(AND(BN233="",AND(BN236="",BN345="")),"",SUM(BN233,BN236,BN345))</f>
        <v/>
      </c>
      <c r="BO230" s="26" t="str">
        <f>IF(AND(BO233="",AND(BO236="",BO345="")),"",SUM(BO233,BO236,BO345))</f>
        <v/>
      </c>
      <c r="BP230" s="26" t="str">
        <f>IF(AND(BP233="",AND(BP236="",BP345="")),"",SUM(BP233,BP236,BP345))</f>
        <v/>
      </c>
      <c r="BQ230" s="26" t="str">
        <f>IF(AND(BQ233="",AND(BQ236="",BQ345="")),"",SUM(BQ233,BQ236,BQ345))</f>
        <v/>
      </c>
      <c r="BR230" s="26" t="str">
        <f>IF(AND(BR233="",AND(BR236="",BR345="")),"",SUM(BR233,BR236,BR345))</f>
        <v/>
      </c>
      <c r="BS230" s="26" t="str">
        <f t="shared" si="321" ref="BS230:ED230">IF(AND(BS233="",AND(BS236="",BS345="")),"",SUM(BS233,BS236,BS345))</f>
        <v/>
      </c>
      <c r="BT230" s="26" t="str">
        <f t="shared" si="321"/>
        <v/>
      </c>
      <c r="BU230" s="26" t="str">
        <f t="shared" si="321"/>
        <v/>
      </c>
      <c r="BV230" s="26" t="str">
        <f t="shared" si="321"/>
        <v/>
      </c>
      <c r="BW230" s="26" t="str">
        <f t="shared" si="321"/>
        <v/>
      </c>
      <c r="BX230" s="26" t="str">
        <f t="shared" si="321"/>
        <v/>
      </c>
      <c r="BY230" s="26" t="str">
        <f t="shared" si="321"/>
        <v/>
      </c>
      <c r="BZ230" s="26" t="str">
        <f t="shared" si="321"/>
        <v/>
      </c>
      <c r="CA230" s="26" t="str">
        <f t="shared" si="321"/>
        <v/>
      </c>
      <c r="CB230" s="26" t="str">
        <f t="shared" si="321"/>
        <v/>
      </c>
      <c r="CC230" s="26" t="str">
        <f t="shared" si="321"/>
        <v/>
      </c>
      <c r="CD230" s="26" t="str">
        <f t="shared" si="321"/>
        <v/>
      </c>
      <c r="CE230" s="26" t="str">
        <f t="shared" si="321"/>
        <v/>
      </c>
      <c r="CF230" s="26" t="str">
        <f t="shared" si="321"/>
        <v/>
      </c>
      <c r="CG230" s="26" t="str">
        <f t="shared" si="321"/>
        <v/>
      </c>
      <c r="CH230" s="26" t="str">
        <f t="shared" si="321"/>
        <v/>
      </c>
      <c r="CI230" s="26" t="str">
        <f t="shared" si="321"/>
        <v/>
      </c>
      <c r="CJ230" s="26" t="str">
        <f t="shared" si="321"/>
        <v/>
      </c>
      <c r="CK230" s="26" t="str">
        <f t="shared" si="321"/>
        <v/>
      </c>
      <c r="CL230" s="26" t="str">
        <f t="shared" si="321"/>
        <v/>
      </c>
      <c r="CM230" s="26" t="str">
        <f t="shared" si="321"/>
        <v/>
      </c>
      <c r="CN230" s="26" t="str">
        <f t="shared" si="321"/>
        <v/>
      </c>
      <c r="CO230" s="26" t="str">
        <f t="shared" si="321"/>
        <v/>
      </c>
      <c r="CP230" s="26" t="str">
        <f t="shared" si="321"/>
        <v/>
      </c>
      <c r="CQ230" s="26" t="str">
        <f t="shared" si="321"/>
        <v/>
      </c>
      <c r="CR230" s="26" t="str">
        <f t="shared" si="321"/>
        <v/>
      </c>
      <c r="CS230" s="26" t="str">
        <f t="shared" si="321"/>
        <v/>
      </c>
      <c r="CT230" s="26" t="str">
        <f t="shared" si="321"/>
        <v/>
      </c>
      <c r="CU230" s="26" t="str">
        <f t="shared" si="321"/>
        <v/>
      </c>
      <c r="CV230" s="26" t="str">
        <f t="shared" si="321"/>
        <v/>
      </c>
      <c r="CW230" s="26" t="str">
        <f t="shared" si="321"/>
        <v/>
      </c>
      <c r="CX230" s="26" t="str">
        <f t="shared" si="321"/>
        <v/>
      </c>
      <c r="CY230" s="26" t="str">
        <f t="shared" si="321"/>
        <v/>
      </c>
      <c r="CZ230" s="26" t="str">
        <f t="shared" si="321"/>
        <v/>
      </c>
      <c r="DA230" s="26" t="str">
        <f t="shared" si="321"/>
        <v/>
      </c>
      <c r="DB230" s="26" t="str">
        <f t="shared" si="321"/>
        <v/>
      </c>
      <c r="DC230" s="26" t="str">
        <f t="shared" si="321"/>
        <v/>
      </c>
      <c r="DD230" s="26" t="str">
        <f t="shared" si="321"/>
        <v/>
      </c>
      <c r="DE230" s="26" t="str">
        <f t="shared" si="321"/>
        <v/>
      </c>
      <c r="DF230" s="26" t="str">
        <f t="shared" si="321"/>
        <v/>
      </c>
      <c r="DG230" s="26" t="str">
        <f t="shared" si="321"/>
        <v/>
      </c>
      <c r="DH230" s="26" t="str">
        <f t="shared" si="321"/>
        <v/>
      </c>
      <c r="DI230" s="26" t="str">
        <f t="shared" si="321"/>
        <v/>
      </c>
      <c r="DJ230" s="26" t="str">
        <f t="shared" si="321"/>
        <v/>
      </c>
      <c r="DK230" s="26" t="str">
        <f t="shared" si="321"/>
        <v/>
      </c>
      <c r="DL230" s="26" t="str">
        <f t="shared" si="321"/>
        <v/>
      </c>
      <c r="DM230" s="26" t="str">
        <f t="shared" si="321"/>
        <v/>
      </c>
      <c r="DN230" s="26" t="str">
        <f t="shared" si="321"/>
        <v/>
      </c>
      <c r="DO230" s="26" t="str">
        <f t="shared" si="321"/>
        <v/>
      </c>
      <c r="DP230" s="26" t="str">
        <f t="shared" si="321"/>
        <v/>
      </c>
      <c r="DQ230" s="26" t="str">
        <f t="shared" si="321"/>
        <v/>
      </c>
      <c r="DR230" s="26" t="str">
        <f t="shared" si="321"/>
        <v/>
      </c>
      <c r="DS230" s="26" t="str">
        <f t="shared" si="321"/>
        <v/>
      </c>
      <c r="DT230" s="26" t="str">
        <f t="shared" si="321"/>
        <v/>
      </c>
      <c r="DU230" s="26" t="str">
        <f t="shared" si="321"/>
        <v/>
      </c>
      <c r="DV230" s="26" t="str">
        <f t="shared" si="321"/>
        <v/>
      </c>
      <c r="DW230" s="26" t="str">
        <f t="shared" si="321"/>
        <v/>
      </c>
      <c r="DX230" s="26" t="str">
        <f t="shared" si="321"/>
        <v/>
      </c>
      <c r="DY230" s="26" t="str">
        <f t="shared" si="321"/>
        <v/>
      </c>
      <c r="DZ230" s="26" t="str">
        <f t="shared" si="321"/>
        <v/>
      </c>
      <c r="EA230" s="26" t="str">
        <f t="shared" si="321"/>
        <v/>
      </c>
      <c r="EB230" s="26" t="str">
        <f t="shared" si="321"/>
        <v/>
      </c>
      <c r="EC230" s="26" t="str">
        <f t="shared" si="321"/>
        <v/>
      </c>
      <c r="ED230" s="26" t="str">
        <f t="shared" si="321"/>
        <v/>
      </c>
      <c r="EE230" s="26" t="str">
        <f t="shared" si="322" ref="EE230:FI230">IF(AND(EE233="",AND(EE236="",EE345="")),"",SUM(EE233,EE236,EE345))</f>
        <v/>
      </c>
      <c r="EF230" s="26" t="str">
        <f t="shared" si="322"/>
        <v/>
      </c>
      <c r="EG230" s="26" t="str">
        <f t="shared" si="322"/>
        <v/>
      </c>
      <c r="EH230" s="26" t="str">
        <f t="shared" si="322"/>
        <v/>
      </c>
      <c r="EI230" s="26" t="str">
        <f t="shared" si="322"/>
        <v/>
      </c>
      <c r="EJ230" s="26" t="str">
        <f t="shared" si="322"/>
        <v/>
      </c>
      <c r="EK230" s="26" t="str">
        <f t="shared" si="322"/>
        <v/>
      </c>
      <c r="EL230" s="26" t="str">
        <f t="shared" si="322"/>
        <v/>
      </c>
      <c r="EM230" s="26" t="str">
        <f t="shared" si="322"/>
        <v/>
      </c>
      <c r="EN230" s="26" t="str">
        <f t="shared" si="322"/>
        <v/>
      </c>
      <c r="EO230" s="26" t="str">
        <f t="shared" si="322"/>
        <v/>
      </c>
      <c r="EP230" s="26" t="str">
        <f t="shared" si="322"/>
        <v/>
      </c>
      <c r="EQ230" s="26" t="str">
        <f t="shared" si="322"/>
        <v/>
      </c>
      <c r="ER230" s="26" t="str">
        <f t="shared" si="322"/>
        <v/>
      </c>
      <c r="ES230" s="26" t="str">
        <f t="shared" si="322"/>
        <v/>
      </c>
      <c r="ET230" s="26" t="str">
        <f t="shared" si="322"/>
        <v/>
      </c>
      <c r="EU230" s="26" t="str">
        <f t="shared" si="322"/>
        <v/>
      </c>
      <c r="EV230" s="26" t="str">
        <f t="shared" si="322"/>
        <v/>
      </c>
      <c r="EW230" s="26" t="str">
        <f t="shared" si="322"/>
        <v/>
      </c>
      <c r="EX230" s="26" t="str">
        <f t="shared" si="322"/>
        <v/>
      </c>
      <c r="EY230" s="26" t="str">
        <f t="shared" si="322"/>
        <v/>
      </c>
      <c r="EZ230" s="26" t="str">
        <f t="shared" si="322"/>
        <v/>
      </c>
      <c r="FA230" s="26" t="str">
        <f t="shared" si="322"/>
        <v/>
      </c>
      <c r="FB230" s="26" t="str">
        <f t="shared" si="322"/>
        <v/>
      </c>
      <c r="FC230" s="26" t="str">
        <f t="shared" si="322"/>
        <v/>
      </c>
      <c r="FD230" s="26" t="str">
        <f t="shared" si="322"/>
        <v/>
      </c>
      <c r="FE230" s="26" t="str">
        <f t="shared" si="322"/>
        <v/>
      </c>
      <c r="FF230" s="26" t="str">
        <f t="shared" si="322"/>
        <v/>
      </c>
      <c r="FG230" s="26" t="str">
        <f t="shared" si="322"/>
        <v/>
      </c>
      <c r="FH230" s="26" t="str">
        <f t="shared" si="322"/>
        <v/>
      </c>
      <c r="FI230" s="26" t="str">
        <f t="shared" si="322"/>
        <v/>
      </c>
    </row>
    <row r="231" spans="1:165" s="8" customFormat="1" ht="15" customHeight="1">
      <c r="A231" s="8" t="str">
        <f t="shared" si="286"/>
        <v>BIPCE_BP6_XDC</v>
      </c>
      <c r="B231" s="12" t="s">
        <v>546</v>
      </c>
      <c r="C231" s="13" t="s">
        <v>547</v>
      </c>
      <c r="D231" s="13" t="s">
        <v>548</v>
      </c>
      <c r="E231" s="14" t="str">
        <f>"BIPCE_BP6_"&amp;C3</f>
        <v>BIPCE_BP6_XDC</v>
      </c>
      <c r="F231" s="26">
        <v>3.1124266025040699</v>
      </c>
      <c r="G231" s="26">
        <v>3.1124266025040699</v>
      </c>
      <c r="H231" s="26">
        <v>3.1124266025040699</v>
      </c>
      <c r="I231" s="26">
        <v>3.1124266025040699</v>
      </c>
      <c r="J231" s="26">
        <v>12.449706410016301</v>
      </c>
      <c r="K231" s="26">
        <v>3.33234704927502</v>
      </c>
      <c r="L231" s="26">
        <v>3.33234704927502</v>
      </c>
      <c r="M231" s="26">
        <v>3.33234704927502</v>
      </c>
      <c r="N231" s="26">
        <v>3.33234704927502</v>
      </c>
      <c r="O231" s="26">
        <v>13.3293881971001</v>
      </c>
      <c r="P231" s="26">
        <v>3.8960207294602802</v>
      </c>
      <c r="Q231" s="26">
        <v>3.8960207294602802</v>
      </c>
      <c r="R231" s="26">
        <v>3.8960207294602802</v>
      </c>
      <c r="S231" s="26">
        <v>3.8960207294602802</v>
      </c>
      <c r="T231" s="26">
        <v>15.5840829178411</v>
      </c>
      <c r="U231" s="26">
        <v>3.9746158280368702</v>
      </c>
      <c r="V231" s="26">
        <v>3.9746158280368702</v>
      </c>
      <c r="W231" s="26">
        <v>3.9746158280368702</v>
      </c>
      <c r="X231" s="26">
        <v>3.9746158280368702</v>
      </c>
      <c r="Y231" s="26">
        <v>15.8984633121475</v>
      </c>
      <c r="Z231" s="26">
        <v>3.9767717396479201</v>
      </c>
      <c r="AA231" s="26">
        <v>3.9767717396479201</v>
      </c>
      <c r="AB231" s="26">
        <v>3.9767717396479201</v>
      </c>
      <c r="AC231" s="26">
        <v>3.9767717396479201</v>
      </c>
      <c r="AD231" s="26">
        <v>15.9070869585917</v>
      </c>
      <c r="AE231" s="26">
        <v>4.0028912069191902</v>
      </c>
      <c r="AF231" s="26">
        <v>4.0028912069191902</v>
      </c>
      <c r="AG231" s="26">
        <v>4.0028912069191902</v>
      </c>
      <c r="AH231" s="26">
        <v>4.0028912069191902</v>
      </c>
      <c r="AI231" s="26">
        <v>16.0115648276768</v>
      </c>
      <c r="AJ231" s="26">
        <v>4.1427077522103604</v>
      </c>
      <c r="AK231" s="26">
        <v>4.1427077522103604</v>
      </c>
      <c r="AL231" s="26">
        <v>4.1427077522103604</v>
      </c>
      <c r="AM231" s="26">
        <v>4.1427077522103604</v>
      </c>
      <c r="AN231" s="26">
        <v>16.570831008841399</v>
      </c>
      <c r="AO231" s="26" t="str">
        <f>IF(AND(AO232="",AO233=""),"",SUM(AO232)-SUM(AO233))</f>
        <v/>
      </c>
      <c r="AP231" s="26" t="str">
        <f>IF(AND(AP232="",AP233=""),"",SUM(AP232)-SUM(AP233))</f>
        <v/>
      </c>
      <c r="AQ231" s="26" t="str">
        <f>IF(AND(AQ232="",AQ233=""),"",SUM(AQ232)-SUM(AQ233))</f>
        <v/>
      </c>
      <c r="AR231" s="26" t="str">
        <f>IF(AND(AR232="",AR233=""),"",SUM(AR232)-SUM(AR233))</f>
        <v/>
      </c>
      <c r="AS231" s="26" t="str">
        <f>IF(AND(AS232="",AS233=""),"",SUM(AS232)-SUM(AS233))</f>
        <v/>
      </c>
      <c r="AT231" s="26" t="str">
        <f>IF(AND(AT232="",AT233=""),"",SUM(AT232)-SUM(AT233))</f>
        <v/>
      </c>
      <c r="AU231" s="26" t="str">
        <f>IF(AND(AU232="",AU233=""),"",SUM(AU232)-SUM(AU233))</f>
        <v/>
      </c>
      <c r="AV231" s="26" t="str">
        <f>IF(AND(AV232="",AV233=""),"",SUM(AV232)-SUM(AV233))</f>
        <v/>
      </c>
      <c r="AW231" s="26" t="str">
        <f>IF(AND(AW232="",AW233=""),"",SUM(AW232)-SUM(AW233))</f>
        <v/>
      </c>
      <c r="AX231" s="26" t="str">
        <f>IF(AND(AX232="",AX233=""),"",SUM(AX232)-SUM(AX233))</f>
        <v/>
      </c>
      <c r="AY231" s="26" t="str">
        <f>IF(AND(AY232="",AY233=""),"",SUM(AY232)-SUM(AY233))</f>
        <v/>
      </c>
      <c r="AZ231" s="26" t="str">
        <f>IF(AND(AZ232="",AZ233=""),"",SUM(AZ232)-SUM(AZ233))</f>
        <v/>
      </c>
      <c r="BA231" s="26" t="str">
        <f>IF(AND(BA232="",BA233=""),"",SUM(BA232)-SUM(BA233))</f>
        <v/>
      </c>
      <c r="BB231" s="26" t="str">
        <f>IF(AND(BB232="",BB233=""),"",SUM(BB232)-SUM(BB233))</f>
        <v/>
      </c>
      <c r="BC231" s="26" t="str">
        <f>IF(AND(BC232="",BC233=""),"",SUM(BC232)-SUM(BC233))</f>
        <v/>
      </c>
      <c r="BD231" s="26" t="str">
        <f>IF(AND(BD232="",BD233=""),"",SUM(BD232)-SUM(BD233))</f>
        <v/>
      </c>
      <c r="BE231" s="26" t="str">
        <f>IF(AND(BE232="",BE233=""),"",SUM(BE232)-SUM(BE233))</f>
        <v/>
      </c>
      <c r="BF231" s="26" t="str">
        <f>IF(AND(BF232="",BF233=""),"",SUM(BF232)-SUM(BF233))</f>
        <v/>
      </c>
      <c r="BG231" s="26" t="str">
        <f>IF(AND(BG232="",BG233=""),"",SUM(BG232)-SUM(BG233))</f>
        <v/>
      </c>
      <c r="BH231" s="26" t="str">
        <f>IF(AND(BH232="",BH233=""),"",SUM(BH232)-SUM(BH233))</f>
        <v/>
      </c>
      <c r="BI231" s="26" t="str">
        <f>IF(AND(BI232="",BI233=""),"",SUM(BI232)-SUM(BI233))</f>
        <v/>
      </c>
      <c r="BJ231" s="26" t="str">
        <f>IF(AND(BJ232="",BJ233=""),"",SUM(BJ232)-SUM(BJ233))</f>
        <v/>
      </c>
      <c r="BK231" s="26" t="str">
        <f>IF(AND(BK232="",BK233=""),"",SUM(BK232)-SUM(BK233))</f>
        <v/>
      </c>
      <c r="BL231" s="26" t="str">
        <f>IF(AND(BL232="",BL233=""),"",SUM(BL232)-SUM(BL233))</f>
        <v/>
      </c>
      <c r="BM231" s="26" t="str">
        <f>IF(AND(BM232="",BM233=""),"",SUM(BM232)-SUM(BM233))</f>
        <v/>
      </c>
      <c r="BN231" s="26" t="str">
        <f>IF(AND(BN232="",BN233=""),"",SUM(BN232)-SUM(BN233))</f>
        <v/>
      </c>
      <c r="BO231" s="26" t="str">
        <f>IF(AND(BO232="",BO233=""),"",SUM(BO232)-SUM(BO233))</f>
        <v/>
      </c>
      <c r="BP231" s="26" t="str">
        <f>IF(AND(BP232="",BP233=""),"",SUM(BP232)-SUM(BP233))</f>
        <v/>
      </c>
      <c r="BQ231" s="26" t="str">
        <f>IF(AND(BQ232="",BQ233=""),"",SUM(BQ232)-SUM(BQ233))</f>
        <v/>
      </c>
      <c r="BR231" s="26" t="str">
        <f>IF(AND(BR232="",BR233=""),"",SUM(BR232)-SUM(BR233))</f>
        <v/>
      </c>
      <c r="BS231" s="26" t="str">
        <f t="shared" si="323" ref="BS231:ED231">IF(AND(BS232="",BS233=""),"",SUM(BS232)-SUM(BS233))</f>
        <v/>
      </c>
      <c r="BT231" s="26" t="str">
        <f t="shared" si="323"/>
        <v/>
      </c>
      <c r="BU231" s="26" t="str">
        <f t="shared" si="323"/>
        <v/>
      </c>
      <c r="BV231" s="26" t="str">
        <f t="shared" si="323"/>
        <v/>
      </c>
      <c r="BW231" s="26" t="str">
        <f t="shared" si="323"/>
        <v/>
      </c>
      <c r="BX231" s="26" t="str">
        <f t="shared" si="323"/>
        <v/>
      </c>
      <c r="BY231" s="26" t="str">
        <f t="shared" si="323"/>
        <v/>
      </c>
      <c r="BZ231" s="26" t="str">
        <f t="shared" si="323"/>
        <v/>
      </c>
      <c r="CA231" s="26" t="str">
        <f t="shared" si="323"/>
        <v/>
      </c>
      <c r="CB231" s="26" t="str">
        <f t="shared" si="323"/>
        <v/>
      </c>
      <c r="CC231" s="26" t="str">
        <f t="shared" si="323"/>
        <v/>
      </c>
      <c r="CD231" s="26" t="str">
        <f t="shared" si="323"/>
        <v/>
      </c>
      <c r="CE231" s="26" t="str">
        <f t="shared" si="323"/>
        <v/>
      </c>
      <c r="CF231" s="26" t="str">
        <f t="shared" si="323"/>
        <v/>
      </c>
      <c r="CG231" s="26" t="str">
        <f t="shared" si="323"/>
        <v/>
      </c>
      <c r="CH231" s="26" t="str">
        <f t="shared" si="323"/>
        <v/>
      </c>
      <c r="CI231" s="26" t="str">
        <f t="shared" si="323"/>
        <v/>
      </c>
      <c r="CJ231" s="26" t="str">
        <f t="shared" si="323"/>
        <v/>
      </c>
      <c r="CK231" s="26" t="str">
        <f t="shared" si="323"/>
        <v/>
      </c>
      <c r="CL231" s="26" t="str">
        <f t="shared" si="323"/>
        <v/>
      </c>
      <c r="CM231" s="26" t="str">
        <f t="shared" si="323"/>
        <v/>
      </c>
      <c r="CN231" s="26" t="str">
        <f t="shared" si="323"/>
        <v/>
      </c>
      <c r="CO231" s="26" t="str">
        <f t="shared" si="323"/>
        <v/>
      </c>
      <c r="CP231" s="26" t="str">
        <f t="shared" si="323"/>
        <v/>
      </c>
      <c r="CQ231" s="26" t="str">
        <f t="shared" si="323"/>
        <v/>
      </c>
      <c r="CR231" s="26" t="str">
        <f t="shared" si="323"/>
        <v/>
      </c>
      <c r="CS231" s="26" t="str">
        <f t="shared" si="323"/>
        <v/>
      </c>
      <c r="CT231" s="26" t="str">
        <f t="shared" si="323"/>
        <v/>
      </c>
      <c r="CU231" s="26" t="str">
        <f t="shared" si="323"/>
        <v/>
      </c>
      <c r="CV231" s="26" t="str">
        <f t="shared" si="323"/>
        <v/>
      </c>
      <c r="CW231" s="26" t="str">
        <f t="shared" si="323"/>
        <v/>
      </c>
      <c r="CX231" s="26" t="str">
        <f t="shared" si="323"/>
        <v/>
      </c>
      <c r="CY231" s="26" t="str">
        <f t="shared" si="323"/>
        <v/>
      </c>
      <c r="CZ231" s="26" t="str">
        <f t="shared" si="323"/>
        <v/>
      </c>
      <c r="DA231" s="26" t="str">
        <f t="shared" si="323"/>
        <v/>
      </c>
      <c r="DB231" s="26" t="str">
        <f t="shared" si="323"/>
        <v/>
      </c>
      <c r="DC231" s="26" t="str">
        <f t="shared" si="323"/>
        <v/>
      </c>
      <c r="DD231" s="26" t="str">
        <f t="shared" si="323"/>
        <v/>
      </c>
      <c r="DE231" s="26" t="str">
        <f t="shared" si="323"/>
        <v/>
      </c>
      <c r="DF231" s="26" t="str">
        <f t="shared" si="323"/>
        <v/>
      </c>
      <c r="DG231" s="26" t="str">
        <f t="shared" si="323"/>
        <v/>
      </c>
      <c r="DH231" s="26" t="str">
        <f t="shared" si="323"/>
        <v/>
      </c>
      <c r="DI231" s="26" t="str">
        <f t="shared" si="323"/>
        <v/>
      </c>
      <c r="DJ231" s="26" t="str">
        <f t="shared" si="323"/>
        <v/>
      </c>
      <c r="DK231" s="26" t="str">
        <f t="shared" si="323"/>
        <v/>
      </c>
      <c r="DL231" s="26" t="str">
        <f t="shared" si="323"/>
        <v/>
      </c>
      <c r="DM231" s="26" t="str">
        <f t="shared" si="323"/>
        <v/>
      </c>
      <c r="DN231" s="26" t="str">
        <f t="shared" si="323"/>
        <v/>
      </c>
      <c r="DO231" s="26" t="str">
        <f t="shared" si="323"/>
        <v/>
      </c>
      <c r="DP231" s="26" t="str">
        <f t="shared" si="323"/>
        <v/>
      </c>
      <c r="DQ231" s="26" t="str">
        <f t="shared" si="323"/>
        <v/>
      </c>
      <c r="DR231" s="26" t="str">
        <f t="shared" si="323"/>
        <v/>
      </c>
      <c r="DS231" s="26" t="str">
        <f t="shared" si="323"/>
        <v/>
      </c>
      <c r="DT231" s="26" t="str">
        <f t="shared" si="323"/>
        <v/>
      </c>
      <c r="DU231" s="26" t="str">
        <f t="shared" si="323"/>
        <v/>
      </c>
      <c r="DV231" s="26" t="str">
        <f t="shared" si="323"/>
        <v/>
      </c>
      <c r="DW231" s="26" t="str">
        <f t="shared" si="323"/>
        <v/>
      </c>
      <c r="DX231" s="26" t="str">
        <f t="shared" si="323"/>
        <v/>
      </c>
      <c r="DY231" s="26" t="str">
        <f t="shared" si="323"/>
        <v/>
      </c>
      <c r="DZ231" s="26" t="str">
        <f t="shared" si="323"/>
        <v/>
      </c>
      <c r="EA231" s="26" t="str">
        <f t="shared" si="323"/>
        <v/>
      </c>
      <c r="EB231" s="26" t="str">
        <f t="shared" si="323"/>
        <v/>
      </c>
      <c r="EC231" s="26" t="str">
        <f t="shared" si="323"/>
        <v/>
      </c>
      <c r="ED231" s="26" t="str">
        <f t="shared" si="323"/>
        <v/>
      </c>
      <c r="EE231" s="26" t="str">
        <f t="shared" si="324" ref="EE231:FI231">IF(AND(EE232="",EE233=""),"",SUM(EE232)-SUM(EE233))</f>
        <v/>
      </c>
      <c r="EF231" s="26" t="str">
        <f t="shared" si="324"/>
        <v/>
      </c>
      <c r="EG231" s="26" t="str">
        <f t="shared" si="324"/>
        <v/>
      </c>
      <c r="EH231" s="26" t="str">
        <f t="shared" si="324"/>
        <v/>
      </c>
      <c r="EI231" s="26" t="str">
        <f t="shared" si="324"/>
        <v/>
      </c>
      <c r="EJ231" s="26" t="str">
        <f t="shared" si="324"/>
        <v/>
      </c>
      <c r="EK231" s="26" t="str">
        <f t="shared" si="324"/>
        <v/>
      </c>
      <c r="EL231" s="26" t="str">
        <f t="shared" si="324"/>
        <v/>
      </c>
      <c r="EM231" s="26" t="str">
        <f t="shared" si="324"/>
        <v/>
      </c>
      <c r="EN231" s="26" t="str">
        <f t="shared" si="324"/>
        <v/>
      </c>
      <c r="EO231" s="26" t="str">
        <f t="shared" si="324"/>
        <v/>
      </c>
      <c r="EP231" s="26" t="str">
        <f t="shared" si="324"/>
        <v/>
      </c>
      <c r="EQ231" s="26" t="str">
        <f t="shared" si="324"/>
        <v/>
      </c>
      <c r="ER231" s="26" t="str">
        <f t="shared" si="324"/>
        <v/>
      </c>
      <c r="ES231" s="26" t="str">
        <f t="shared" si="324"/>
        <v/>
      </c>
      <c r="ET231" s="26" t="str">
        <f t="shared" si="324"/>
        <v/>
      </c>
      <c r="EU231" s="26" t="str">
        <f t="shared" si="324"/>
        <v/>
      </c>
      <c r="EV231" s="26" t="str">
        <f t="shared" si="324"/>
        <v/>
      </c>
      <c r="EW231" s="26" t="str">
        <f t="shared" si="324"/>
        <v/>
      </c>
      <c r="EX231" s="26" t="str">
        <f t="shared" si="324"/>
        <v/>
      </c>
      <c r="EY231" s="26" t="str">
        <f t="shared" si="324"/>
        <v/>
      </c>
      <c r="EZ231" s="26" t="str">
        <f t="shared" si="324"/>
        <v/>
      </c>
      <c r="FA231" s="26" t="str">
        <f t="shared" si="324"/>
        <v/>
      </c>
      <c r="FB231" s="26" t="str">
        <f t="shared" si="324"/>
        <v/>
      </c>
      <c r="FC231" s="26" t="str">
        <f t="shared" si="324"/>
        <v/>
      </c>
      <c r="FD231" s="26" t="str">
        <f t="shared" si="324"/>
        <v/>
      </c>
      <c r="FE231" s="26" t="str">
        <f t="shared" si="324"/>
        <v/>
      </c>
      <c r="FF231" s="26" t="str">
        <f t="shared" si="324"/>
        <v/>
      </c>
      <c r="FG231" s="26" t="str">
        <f t="shared" si="324"/>
        <v/>
      </c>
      <c r="FH231" s="26" t="str">
        <f t="shared" si="324"/>
        <v/>
      </c>
      <c r="FI231" s="26" t="str">
        <f t="shared" si="324"/>
        <v/>
      </c>
    </row>
    <row r="232" spans="1:165" s="8" customFormat="1" ht="15" customHeight="1">
      <c r="A232" s="8" t="str">
        <f t="shared" si="286"/>
        <v>BXIPCE_BP6_XDC</v>
      </c>
      <c r="B232" s="12" t="s">
        <v>253</v>
      </c>
      <c r="C232" s="13" t="s">
        <v>549</v>
      </c>
      <c r="D232" s="13" t="s">
        <v>550</v>
      </c>
      <c r="E232" s="14" t="str">
        <f>"BXIPCE_BP6_"&amp;C3</f>
        <v>BXIPCE_BP6_XDC</v>
      </c>
      <c r="F232" s="1">
        <v>3.1124266025040699</v>
      </c>
      <c r="G232" s="1">
        <v>3.1124266025040699</v>
      </c>
      <c r="H232" s="1">
        <v>3.1124266025040699</v>
      </c>
      <c r="I232" s="1">
        <v>3.1124266025040699</v>
      </c>
      <c r="J232" s="1">
        <v>12.449706410016301</v>
      </c>
      <c r="K232" s="1">
        <v>3.33234704927502</v>
      </c>
      <c r="L232" s="1">
        <v>3.33234704927502</v>
      </c>
      <c r="M232" s="1">
        <v>3.33234704927502</v>
      </c>
      <c r="N232" s="1">
        <v>3.33234704927502</v>
      </c>
      <c r="O232" s="1">
        <v>13.3293881971001</v>
      </c>
      <c r="P232" s="1">
        <v>3.8960207294602802</v>
      </c>
      <c r="Q232" s="1">
        <v>3.8960207294602802</v>
      </c>
      <c r="R232" s="1">
        <v>3.8960207294602802</v>
      </c>
      <c r="S232" s="1">
        <v>3.8960207294602802</v>
      </c>
      <c r="T232" s="1">
        <v>15.5840829178411</v>
      </c>
      <c r="U232" s="1">
        <v>3.9746158280368702</v>
      </c>
      <c r="V232" s="1">
        <v>3.9746158280368702</v>
      </c>
      <c r="W232" s="1">
        <v>3.9746158280368702</v>
      </c>
      <c r="X232" s="1">
        <v>3.9746158280368702</v>
      </c>
      <c r="Y232" s="1">
        <v>15.8984633121475</v>
      </c>
      <c r="Z232" s="1">
        <v>3.9767717396479201</v>
      </c>
      <c r="AA232" s="1">
        <v>3.9767717396479201</v>
      </c>
      <c r="AB232" s="1">
        <v>3.9767717396479201</v>
      </c>
      <c r="AC232" s="1">
        <v>3.9767717396479201</v>
      </c>
      <c r="AD232" s="1">
        <v>15.9070869585917</v>
      </c>
      <c r="AE232" s="1">
        <v>4.0028912069191902</v>
      </c>
      <c r="AF232" s="1">
        <v>4.0028912069191902</v>
      </c>
      <c r="AG232" s="1">
        <v>4.0028912069191902</v>
      </c>
      <c r="AH232" s="1">
        <v>4.0028912069191902</v>
      </c>
      <c r="AI232" s="1">
        <v>16.0115648276768</v>
      </c>
      <c r="AJ232" s="1">
        <v>4.1427077522103604</v>
      </c>
      <c r="AK232" s="1">
        <v>4.1427077522103604</v>
      </c>
      <c r="AL232" s="1">
        <v>4.1427077522103604</v>
      </c>
      <c r="AM232" s="1">
        <v>4.1427077522103604</v>
      </c>
      <c r="AN232" s="1">
        <v>16.570831008841399</v>
      </c>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165" s="8" customFormat="1" ht="15" customHeight="1">
      <c r="A233" s="8" t="str">
        <f t="shared" si="286"/>
        <v>BMIPCE_BP6_XDC</v>
      </c>
      <c r="B233" s="12" t="s">
        <v>256</v>
      </c>
      <c r="C233" s="13" t="s">
        <v>551</v>
      </c>
      <c r="D233" s="13" t="s">
        <v>552</v>
      </c>
      <c r="E233" s="14" t="str">
        <f>"BMIPCE_BP6_"&amp;C3</f>
        <v>BMIPCE_BP6_XDC</v>
      </c>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165" s="8" customFormat="1" ht="15" customHeight="1">
      <c r="A234" s="8" t="str">
        <f t="shared" si="286"/>
        <v>BIPI_BP6_XDC</v>
      </c>
      <c r="B234" s="12" t="s">
        <v>553</v>
      </c>
      <c r="C234" s="13" t="s">
        <v>554</v>
      </c>
      <c r="D234" s="13" t="s">
        <v>555</v>
      </c>
      <c r="E234" s="14" t="str">
        <f>"BIPI_BP6_"&amp;C3</f>
        <v>BIPI_BP6_XDC</v>
      </c>
      <c r="F234" s="26">
        <v>5.2042137986250001</v>
      </c>
      <c r="G234" s="26">
        <v>7.1888368486249998</v>
      </c>
      <c r="H234" s="26">
        <v>5.2554296386250003</v>
      </c>
      <c r="I234" s="26">
        <v>4.5543862986250003</v>
      </c>
      <c r="J234" s="26">
        <v>22.202866584500001</v>
      </c>
      <c r="K234" s="26">
        <v>4.6590250848419101</v>
      </c>
      <c r="L234" s="26">
        <v>6.7113542748419102</v>
      </c>
      <c r="M234" s="26">
        <v>4.78343541484191</v>
      </c>
      <c r="N234" s="26">
        <v>4.2901963548419104</v>
      </c>
      <c r="O234" s="26">
        <v>20.444011129367599</v>
      </c>
      <c r="P234" s="26">
        <v>8.3440194965728107</v>
      </c>
      <c r="Q234" s="26">
        <v>5.6715396865728103</v>
      </c>
      <c r="R234" s="26">
        <v>7.8754472665728104</v>
      </c>
      <c r="S234" s="26">
        <v>5.8460169365728101</v>
      </c>
      <c r="T234" s="26">
        <v>27.737023386291199</v>
      </c>
      <c r="U234" s="26">
        <v>4.3788733785137497</v>
      </c>
      <c r="V234" s="26">
        <v>7.4431619259188402</v>
      </c>
      <c r="W234" s="26">
        <v>9.21231305143254</v>
      </c>
      <c r="X234" s="26">
        <v>7.62045762911427</v>
      </c>
      <c r="Y234" s="26">
        <v>28.654805984979401</v>
      </c>
      <c r="Z234" s="26">
        <v>8.0272949935375895</v>
      </c>
      <c r="AA234" s="26">
        <v>11.1926528917821</v>
      </c>
      <c r="AB234" s="26">
        <v>9.8706605644349494</v>
      </c>
      <c r="AC234" s="26">
        <v>9.0551732774891693</v>
      </c>
      <c r="AD234" s="26">
        <v>38.145781727243801</v>
      </c>
      <c r="AE234" s="26">
        <v>9.2470111841764293</v>
      </c>
      <c r="AF234" s="26">
        <v>12.496346767404599</v>
      </c>
      <c r="AG234" s="26">
        <v>9.3025102877204002</v>
      </c>
      <c r="AH234" s="26">
        <v>8.1835387120478593</v>
      </c>
      <c r="AI234" s="26">
        <v>39.229406951349297</v>
      </c>
      <c r="AJ234" s="26">
        <v>5.6767974000082599</v>
      </c>
      <c r="AK234" s="26">
        <v>13.5768863562273</v>
      </c>
      <c r="AL234" s="26">
        <v>16.151527870864701</v>
      </c>
      <c r="AM234" s="26">
        <v>17.026714540674</v>
      </c>
      <c r="AN234" s="26">
        <v>52.431926167774201</v>
      </c>
      <c r="AO234" s="26" t="str">
        <f>IF(AND(AO235="",AO236=""),"",SUM(AO235)-SUM(AO236))</f>
        <v/>
      </c>
      <c r="AP234" s="26" t="str">
        <f>IF(AND(AP235="",AP236=""),"",SUM(AP235)-SUM(AP236))</f>
        <v/>
      </c>
      <c r="AQ234" s="26" t="str">
        <f>IF(AND(AQ235="",AQ236=""),"",SUM(AQ235)-SUM(AQ236))</f>
        <v/>
      </c>
      <c r="AR234" s="26" t="str">
        <f>IF(AND(AR235="",AR236=""),"",SUM(AR235)-SUM(AR236))</f>
        <v/>
      </c>
      <c r="AS234" s="26" t="str">
        <f>IF(AND(AS235="",AS236=""),"",SUM(AS235)-SUM(AS236))</f>
        <v/>
      </c>
      <c r="AT234" s="26" t="str">
        <f>IF(AND(AT235="",AT236=""),"",SUM(AT235)-SUM(AT236))</f>
        <v/>
      </c>
      <c r="AU234" s="26" t="str">
        <f>IF(AND(AU235="",AU236=""),"",SUM(AU235)-SUM(AU236))</f>
        <v/>
      </c>
      <c r="AV234" s="26" t="str">
        <f>IF(AND(AV235="",AV236=""),"",SUM(AV235)-SUM(AV236))</f>
        <v/>
      </c>
      <c r="AW234" s="26" t="str">
        <f>IF(AND(AW235="",AW236=""),"",SUM(AW235)-SUM(AW236))</f>
        <v/>
      </c>
      <c r="AX234" s="26" t="str">
        <f>IF(AND(AX235="",AX236=""),"",SUM(AX235)-SUM(AX236))</f>
        <v/>
      </c>
      <c r="AY234" s="26" t="str">
        <f>IF(AND(AY235="",AY236=""),"",SUM(AY235)-SUM(AY236))</f>
        <v/>
      </c>
      <c r="AZ234" s="26" t="str">
        <f>IF(AND(AZ235="",AZ236=""),"",SUM(AZ235)-SUM(AZ236))</f>
        <v/>
      </c>
      <c r="BA234" s="26" t="str">
        <f>IF(AND(BA235="",BA236=""),"",SUM(BA235)-SUM(BA236))</f>
        <v/>
      </c>
      <c r="BB234" s="26" t="str">
        <f>IF(AND(BB235="",BB236=""),"",SUM(BB235)-SUM(BB236))</f>
        <v/>
      </c>
      <c r="BC234" s="26" t="str">
        <f>IF(AND(BC235="",BC236=""),"",SUM(BC235)-SUM(BC236))</f>
        <v/>
      </c>
      <c r="BD234" s="26" t="str">
        <f>IF(AND(BD235="",BD236=""),"",SUM(BD235)-SUM(BD236))</f>
        <v/>
      </c>
      <c r="BE234" s="26" t="str">
        <f>IF(AND(BE235="",BE236=""),"",SUM(BE235)-SUM(BE236))</f>
        <v/>
      </c>
      <c r="BF234" s="26" t="str">
        <f>IF(AND(BF235="",BF236=""),"",SUM(BF235)-SUM(BF236))</f>
        <v/>
      </c>
      <c r="BG234" s="26" t="str">
        <f>IF(AND(BG235="",BG236=""),"",SUM(BG235)-SUM(BG236))</f>
        <v/>
      </c>
      <c r="BH234" s="26" t="str">
        <f>IF(AND(BH235="",BH236=""),"",SUM(BH235)-SUM(BH236))</f>
        <v/>
      </c>
      <c r="BI234" s="26" t="str">
        <f>IF(AND(BI235="",BI236=""),"",SUM(BI235)-SUM(BI236))</f>
        <v/>
      </c>
      <c r="BJ234" s="26" t="str">
        <f>IF(AND(BJ235="",BJ236=""),"",SUM(BJ235)-SUM(BJ236))</f>
        <v/>
      </c>
      <c r="BK234" s="26" t="str">
        <f>IF(AND(BK235="",BK236=""),"",SUM(BK235)-SUM(BK236))</f>
        <v/>
      </c>
      <c r="BL234" s="26" t="str">
        <f>IF(AND(BL235="",BL236=""),"",SUM(BL235)-SUM(BL236))</f>
        <v/>
      </c>
      <c r="BM234" s="26" t="str">
        <f>IF(AND(BM235="",BM236=""),"",SUM(BM235)-SUM(BM236))</f>
        <v/>
      </c>
      <c r="BN234" s="26" t="str">
        <f>IF(AND(BN235="",BN236=""),"",SUM(BN235)-SUM(BN236))</f>
        <v/>
      </c>
      <c r="BO234" s="26" t="str">
        <f>IF(AND(BO235="",BO236=""),"",SUM(BO235)-SUM(BO236))</f>
        <v/>
      </c>
      <c r="BP234" s="26" t="str">
        <f>IF(AND(BP235="",BP236=""),"",SUM(BP235)-SUM(BP236))</f>
        <v/>
      </c>
      <c r="BQ234" s="26" t="str">
        <f>IF(AND(BQ235="",BQ236=""),"",SUM(BQ235)-SUM(BQ236))</f>
        <v/>
      </c>
      <c r="BR234" s="26" t="str">
        <f>IF(AND(BR235="",BR236=""),"",SUM(BR235)-SUM(BR236))</f>
        <v/>
      </c>
      <c r="BS234" s="26" t="str">
        <f t="shared" si="325" ref="BS234:ED234">IF(AND(BS235="",BS236=""),"",SUM(BS235)-SUM(BS236))</f>
        <v/>
      </c>
      <c r="BT234" s="26" t="str">
        <f t="shared" si="325"/>
        <v/>
      </c>
      <c r="BU234" s="26" t="str">
        <f t="shared" si="325"/>
        <v/>
      </c>
      <c r="BV234" s="26" t="str">
        <f t="shared" si="325"/>
        <v/>
      </c>
      <c r="BW234" s="26" t="str">
        <f t="shared" si="325"/>
        <v/>
      </c>
      <c r="BX234" s="26" t="str">
        <f t="shared" si="325"/>
        <v/>
      </c>
      <c r="BY234" s="26" t="str">
        <f t="shared" si="325"/>
        <v/>
      </c>
      <c r="BZ234" s="26" t="str">
        <f t="shared" si="325"/>
        <v/>
      </c>
      <c r="CA234" s="26" t="str">
        <f t="shared" si="325"/>
        <v/>
      </c>
      <c r="CB234" s="26" t="str">
        <f t="shared" si="325"/>
        <v/>
      </c>
      <c r="CC234" s="26" t="str">
        <f t="shared" si="325"/>
        <v/>
      </c>
      <c r="CD234" s="26" t="str">
        <f t="shared" si="325"/>
        <v/>
      </c>
      <c r="CE234" s="26" t="str">
        <f t="shared" si="325"/>
        <v/>
      </c>
      <c r="CF234" s="26" t="str">
        <f t="shared" si="325"/>
        <v/>
      </c>
      <c r="CG234" s="26" t="str">
        <f t="shared" si="325"/>
        <v/>
      </c>
      <c r="CH234" s="26" t="str">
        <f t="shared" si="325"/>
        <v/>
      </c>
      <c r="CI234" s="26" t="str">
        <f t="shared" si="325"/>
        <v/>
      </c>
      <c r="CJ234" s="26" t="str">
        <f t="shared" si="325"/>
        <v/>
      </c>
      <c r="CK234" s="26" t="str">
        <f t="shared" si="325"/>
        <v/>
      </c>
      <c r="CL234" s="26" t="str">
        <f t="shared" si="325"/>
        <v/>
      </c>
      <c r="CM234" s="26" t="str">
        <f t="shared" si="325"/>
        <v/>
      </c>
      <c r="CN234" s="26" t="str">
        <f t="shared" si="325"/>
        <v/>
      </c>
      <c r="CO234" s="26" t="str">
        <f t="shared" si="325"/>
        <v/>
      </c>
      <c r="CP234" s="26" t="str">
        <f t="shared" si="325"/>
        <v/>
      </c>
      <c r="CQ234" s="26" t="str">
        <f t="shared" si="325"/>
        <v/>
      </c>
      <c r="CR234" s="26" t="str">
        <f t="shared" si="325"/>
        <v/>
      </c>
      <c r="CS234" s="26" t="str">
        <f t="shared" si="325"/>
        <v/>
      </c>
      <c r="CT234" s="26" t="str">
        <f t="shared" si="325"/>
        <v/>
      </c>
      <c r="CU234" s="26" t="str">
        <f t="shared" si="325"/>
        <v/>
      </c>
      <c r="CV234" s="26" t="str">
        <f t="shared" si="325"/>
        <v/>
      </c>
      <c r="CW234" s="26" t="str">
        <f t="shared" si="325"/>
        <v/>
      </c>
      <c r="CX234" s="26" t="str">
        <f t="shared" si="325"/>
        <v/>
      </c>
      <c r="CY234" s="26" t="str">
        <f t="shared" si="325"/>
        <v/>
      </c>
      <c r="CZ234" s="26" t="str">
        <f t="shared" si="325"/>
        <v/>
      </c>
      <c r="DA234" s="26" t="str">
        <f t="shared" si="325"/>
        <v/>
      </c>
      <c r="DB234" s="26" t="str">
        <f t="shared" si="325"/>
        <v/>
      </c>
      <c r="DC234" s="26" t="str">
        <f t="shared" si="325"/>
        <v/>
      </c>
      <c r="DD234" s="26" t="str">
        <f t="shared" si="325"/>
        <v/>
      </c>
      <c r="DE234" s="26" t="str">
        <f t="shared" si="325"/>
        <v/>
      </c>
      <c r="DF234" s="26" t="str">
        <f t="shared" si="325"/>
        <v/>
      </c>
      <c r="DG234" s="26" t="str">
        <f t="shared" si="325"/>
        <v/>
      </c>
      <c r="DH234" s="26" t="str">
        <f t="shared" si="325"/>
        <v/>
      </c>
      <c r="DI234" s="26" t="str">
        <f t="shared" si="325"/>
        <v/>
      </c>
      <c r="DJ234" s="26" t="str">
        <f t="shared" si="325"/>
        <v/>
      </c>
      <c r="DK234" s="26" t="str">
        <f t="shared" si="325"/>
        <v/>
      </c>
      <c r="DL234" s="26" t="str">
        <f t="shared" si="325"/>
        <v/>
      </c>
      <c r="DM234" s="26" t="str">
        <f t="shared" si="325"/>
        <v/>
      </c>
      <c r="DN234" s="26" t="str">
        <f t="shared" si="325"/>
        <v/>
      </c>
      <c r="DO234" s="26" t="str">
        <f t="shared" si="325"/>
        <v/>
      </c>
      <c r="DP234" s="26" t="str">
        <f t="shared" si="325"/>
        <v/>
      </c>
      <c r="DQ234" s="26" t="str">
        <f t="shared" si="325"/>
        <v/>
      </c>
      <c r="DR234" s="26" t="str">
        <f t="shared" si="325"/>
        <v/>
      </c>
      <c r="DS234" s="26" t="str">
        <f t="shared" si="325"/>
        <v/>
      </c>
      <c r="DT234" s="26" t="str">
        <f t="shared" si="325"/>
        <v/>
      </c>
      <c r="DU234" s="26" t="str">
        <f t="shared" si="325"/>
        <v/>
      </c>
      <c r="DV234" s="26" t="str">
        <f t="shared" si="325"/>
        <v/>
      </c>
      <c r="DW234" s="26" t="str">
        <f t="shared" si="325"/>
        <v/>
      </c>
      <c r="DX234" s="26" t="str">
        <f t="shared" si="325"/>
        <v/>
      </c>
      <c r="DY234" s="26" t="str">
        <f t="shared" si="325"/>
        <v/>
      </c>
      <c r="DZ234" s="26" t="str">
        <f t="shared" si="325"/>
        <v/>
      </c>
      <c r="EA234" s="26" t="str">
        <f t="shared" si="325"/>
        <v/>
      </c>
      <c r="EB234" s="26" t="str">
        <f t="shared" si="325"/>
        <v/>
      </c>
      <c r="EC234" s="26" t="str">
        <f t="shared" si="325"/>
        <v/>
      </c>
      <c r="ED234" s="26" t="str">
        <f t="shared" si="325"/>
        <v/>
      </c>
      <c r="EE234" s="26" t="str">
        <f t="shared" si="326" ref="EE234:FI234">IF(AND(EE235="",EE236=""),"",SUM(EE235)-SUM(EE236))</f>
        <v/>
      </c>
      <c r="EF234" s="26" t="str">
        <f t="shared" si="326"/>
        <v/>
      </c>
      <c r="EG234" s="26" t="str">
        <f t="shared" si="326"/>
        <v/>
      </c>
      <c r="EH234" s="26" t="str">
        <f t="shared" si="326"/>
        <v/>
      </c>
      <c r="EI234" s="26" t="str">
        <f t="shared" si="326"/>
        <v/>
      </c>
      <c r="EJ234" s="26" t="str">
        <f t="shared" si="326"/>
        <v/>
      </c>
      <c r="EK234" s="26" t="str">
        <f t="shared" si="326"/>
        <v/>
      </c>
      <c r="EL234" s="26" t="str">
        <f t="shared" si="326"/>
        <v/>
      </c>
      <c r="EM234" s="26" t="str">
        <f t="shared" si="326"/>
        <v/>
      </c>
      <c r="EN234" s="26" t="str">
        <f t="shared" si="326"/>
        <v/>
      </c>
      <c r="EO234" s="26" t="str">
        <f t="shared" si="326"/>
        <v/>
      </c>
      <c r="EP234" s="26" t="str">
        <f t="shared" si="326"/>
        <v/>
      </c>
      <c r="EQ234" s="26" t="str">
        <f t="shared" si="326"/>
        <v/>
      </c>
      <c r="ER234" s="26" t="str">
        <f t="shared" si="326"/>
        <v/>
      </c>
      <c r="ES234" s="26" t="str">
        <f t="shared" si="326"/>
        <v/>
      </c>
      <c r="ET234" s="26" t="str">
        <f t="shared" si="326"/>
        <v/>
      </c>
      <c r="EU234" s="26" t="str">
        <f t="shared" si="326"/>
        <v/>
      </c>
      <c r="EV234" s="26" t="str">
        <f t="shared" si="326"/>
        <v/>
      </c>
      <c r="EW234" s="26" t="str">
        <f t="shared" si="326"/>
        <v/>
      </c>
      <c r="EX234" s="26" t="str">
        <f t="shared" si="326"/>
        <v/>
      </c>
      <c r="EY234" s="26" t="str">
        <f t="shared" si="326"/>
        <v/>
      </c>
      <c r="EZ234" s="26" t="str">
        <f t="shared" si="326"/>
        <v/>
      </c>
      <c r="FA234" s="26" t="str">
        <f t="shared" si="326"/>
        <v/>
      </c>
      <c r="FB234" s="26" t="str">
        <f t="shared" si="326"/>
        <v/>
      </c>
      <c r="FC234" s="26" t="str">
        <f t="shared" si="326"/>
        <v/>
      </c>
      <c r="FD234" s="26" t="str">
        <f t="shared" si="326"/>
        <v/>
      </c>
      <c r="FE234" s="26" t="str">
        <f t="shared" si="326"/>
        <v/>
      </c>
      <c r="FF234" s="26" t="str">
        <f t="shared" si="326"/>
        <v/>
      </c>
      <c r="FG234" s="26" t="str">
        <f t="shared" si="326"/>
        <v/>
      </c>
      <c r="FH234" s="26" t="str">
        <f t="shared" si="326"/>
        <v/>
      </c>
      <c r="FI234" s="26" t="str">
        <f t="shared" si="326"/>
        <v/>
      </c>
    </row>
    <row r="235" spans="1:165" s="8" customFormat="1" ht="15" customHeight="1">
      <c r="A235" s="8" t="str">
        <f t="shared" si="286"/>
        <v>BXIPI_BP6_XDC</v>
      </c>
      <c r="B235" s="12" t="s">
        <v>253</v>
      </c>
      <c r="C235" s="13" t="s">
        <v>556</v>
      </c>
      <c r="D235" s="13" t="s">
        <v>557</v>
      </c>
      <c r="E235" s="14" t="str">
        <f>"BXIPI_BP6_"&amp;C3</f>
        <v>BXIPI_BP6_XDC</v>
      </c>
      <c r="F235" s="26">
        <v>6.3338103800000001</v>
      </c>
      <c r="G235" s="26">
        <v>8.3184334300000007</v>
      </c>
      <c r="H235" s="26">
        <v>6.3850262200000003</v>
      </c>
      <c r="I235" s="26">
        <v>5.8581703799999998</v>
      </c>
      <c r="J235" s="26">
        <v>26.895440409999999</v>
      </c>
      <c r="K235" s="26">
        <v>6.0856046299999997</v>
      </c>
      <c r="L235" s="26">
        <v>8.1266838200000002</v>
      </c>
      <c r="M235" s="26">
        <v>6.3585149599999999</v>
      </c>
      <c r="N235" s="26">
        <v>5.9200258999999997</v>
      </c>
      <c r="O235" s="26">
        <v>26.490829309999999</v>
      </c>
      <c r="P235" s="26">
        <v>8.7596349300000007</v>
      </c>
      <c r="Q235" s="26">
        <v>6.21990512</v>
      </c>
      <c r="R235" s="26">
        <v>8.1215627000000001</v>
      </c>
      <c r="S235" s="26">
        <v>6.4416323699999998</v>
      </c>
      <c r="T235" s="26">
        <v>29.54273512</v>
      </c>
      <c r="U235" s="26">
        <v>5.9656795599999999</v>
      </c>
      <c r="V235" s="26">
        <v>8.9699681074050908</v>
      </c>
      <c r="W235" s="26">
        <v>10.922869232918799</v>
      </c>
      <c r="X235" s="26">
        <v>9.5035138106005199</v>
      </c>
      <c r="Y235" s="26">
        <v>35.362030710924401</v>
      </c>
      <c r="Z235" s="26">
        <v>9.5431825730375905</v>
      </c>
      <c r="AA235" s="26">
        <v>12.4677904712821</v>
      </c>
      <c r="AB235" s="26">
        <v>11.223048143934999</v>
      </c>
      <c r="AC235" s="26">
        <v>10.253060856989199</v>
      </c>
      <c r="AD235" s="26">
        <v>43.487082045243802</v>
      </c>
      <c r="AE235" s="26">
        <v>9.8762031841764308</v>
      </c>
      <c r="AF235" s="26">
        <v>13.457788767404599</v>
      </c>
      <c r="AG235" s="26">
        <v>10.242202287720399</v>
      </c>
      <c r="AH235" s="26">
        <v>9.5507307120478604</v>
      </c>
      <c r="AI235" s="26">
        <v>43.126924951349302</v>
      </c>
      <c r="AJ235" s="26">
        <v>6.7965474000082597</v>
      </c>
      <c r="AK235" s="26">
        <v>14.5698863562273</v>
      </c>
      <c r="AL235" s="26">
        <v>16.657777870864699</v>
      </c>
      <c r="AM235" s="26">
        <v>17.530714540674001</v>
      </c>
      <c r="AN235" s="26">
        <v>55.554926167774198</v>
      </c>
      <c r="AO235" s="26" t="str">
        <f>IF(AND(AO238="",AND(AO298="",AND(AO325="",AO339=""))),"",SUM(AO238,AO298,AO325,AO339))</f>
        <v/>
      </c>
      <c r="AP235" s="26" t="str">
        <f>IF(AND(AP238="",AND(AP298="",AND(AP325="",AP339=""))),"",SUM(AP238,AP298,AP325,AP339))</f>
        <v/>
      </c>
      <c r="AQ235" s="26" t="str">
        <f>IF(AND(AQ238="",AND(AQ298="",AND(AQ325="",AQ339=""))),"",SUM(AQ238,AQ298,AQ325,AQ339))</f>
        <v/>
      </c>
      <c r="AR235" s="26" t="str">
        <f>IF(AND(AR238="",AND(AR298="",AND(AR325="",AR339=""))),"",SUM(AR238,AR298,AR325,AR339))</f>
        <v/>
      </c>
      <c r="AS235" s="26" t="str">
        <f>IF(AND(AS238="",AND(AS298="",AND(AS325="",AS339=""))),"",SUM(AS238,AS298,AS325,AS339))</f>
        <v/>
      </c>
      <c r="AT235" s="26" t="str">
        <f>IF(AND(AT238="",AND(AT298="",AND(AT325="",AT339=""))),"",SUM(AT238,AT298,AT325,AT339))</f>
        <v/>
      </c>
      <c r="AU235" s="26" t="str">
        <f>IF(AND(AU238="",AND(AU298="",AND(AU325="",AU339=""))),"",SUM(AU238,AU298,AU325,AU339))</f>
        <v/>
      </c>
      <c r="AV235" s="26" t="str">
        <f>IF(AND(AV238="",AND(AV298="",AND(AV325="",AV339=""))),"",SUM(AV238,AV298,AV325,AV339))</f>
        <v/>
      </c>
      <c r="AW235" s="26" t="str">
        <f>IF(AND(AW238="",AND(AW298="",AND(AW325="",AW339=""))),"",SUM(AW238,AW298,AW325,AW339))</f>
        <v/>
      </c>
      <c r="AX235" s="26" t="str">
        <f>IF(AND(AX238="",AND(AX298="",AND(AX325="",AX339=""))),"",SUM(AX238,AX298,AX325,AX339))</f>
        <v/>
      </c>
      <c r="AY235" s="26" t="str">
        <f>IF(AND(AY238="",AND(AY298="",AND(AY325="",AY339=""))),"",SUM(AY238,AY298,AY325,AY339))</f>
        <v/>
      </c>
      <c r="AZ235" s="26" t="str">
        <f>IF(AND(AZ238="",AND(AZ298="",AND(AZ325="",AZ339=""))),"",SUM(AZ238,AZ298,AZ325,AZ339))</f>
        <v/>
      </c>
      <c r="BA235" s="26" t="str">
        <f>IF(AND(BA238="",AND(BA298="",AND(BA325="",BA339=""))),"",SUM(BA238,BA298,BA325,BA339))</f>
        <v/>
      </c>
      <c r="BB235" s="26" t="str">
        <f>IF(AND(BB238="",AND(BB298="",AND(BB325="",BB339=""))),"",SUM(BB238,BB298,BB325,BB339))</f>
        <v/>
      </c>
      <c r="BC235" s="26" t="str">
        <f>IF(AND(BC238="",AND(BC298="",AND(BC325="",BC339=""))),"",SUM(BC238,BC298,BC325,BC339))</f>
        <v/>
      </c>
      <c r="BD235" s="26" t="str">
        <f>IF(AND(BD238="",AND(BD298="",AND(BD325="",BD339=""))),"",SUM(BD238,BD298,BD325,BD339))</f>
        <v/>
      </c>
      <c r="BE235" s="26" t="str">
        <f>IF(AND(BE238="",AND(BE298="",AND(BE325="",BE339=""))),"",SUM(BE238,BE298,BE325,BE339))</f>
        <v/>
      </c>
      <c r="BF235" s="26" t="str">
        <f>IF(AND(BF238="",AND(BF298="",AND(BF325="",BF339=""))),"",SUM(BF238,BF298,BF325,BF339))</f>
        <v/>
      </c>
      <c r="BG235" s="26" t="str">
        <f>IF(AND(BG238="",AND(BG298="",AND(BG325="",BG339=""))),"",SUM(BG238,BG298,BG325,BG339))</f>
        <v/>
      </c>
      <c r="BH235" s="26" t="str">
        <f>IF(AND(BH238="",AND(BH298="",AND(BH325="",BH339=""))),"",SUM(BH238,BH298,BH325,BH339))</f>
        <v/>
      </c>
      <c r="BI235" s="26" t="str">
        <f>IF(AND(BI238="",AND(BI298="",AND(BI325="",BI339=""))),"",SUM(BI238,BI298,BI325,BI339))</f>
        <v/>
      </c>
      <c r="BJ235" s="26" t="str">
        <f>IF(AND(BJ238="",AND(BJ298="",AND(BJ325="",BJ339=""))),"",SUM(BJ238,BJ298,BJ325,BJ339))</f>
        <v/>
      </c>
      <c r="BK235" s="26" t="str">
        <f>IF(AND(BK238="",AND(BK298="",AND(BK325="",BK339=""))),"",SUM(BK238,BK298,BK325,BK339))</f>
        <v/>
      </c>
      <c r="BL235" s="26" t="str">
        <f>IF(AND(BL238="",AND(BL298="",AND(BL325="",BL339=""))),"",SUM(BL238,BL298,BL325,BL339))</f>
        <v/>
      </c>
      <c r="BM235" s="26" t="str">
        <f>IF(AND(BM238="",AND(BM298="",AND(BM325="",BM339=""))),"",SUM(BM238,BM298,BM325,BM339))</f>
        <v/>
      </c>
      <c r="BN235" s="26" t="str">
        <f>IF(AND(BN238="",AND(BN298="",AND(BN325="",BN339=""))),"",SUM(BN238,BN298,BN325,BN339))</f>
        <v/>
      </c>
      <c r="BO235" s="26" t="str">
        <f>IF(AND(BO238="",AND(BO298="",AND(BO325="",BO339=""))),"",SUM(BO238,BO298,BO325,BO339))</f>
        <v/>
      </c>
      <c r="BP235" s="26" t="str">
        <f>IF(AND(BP238="",AND(BP298="",AND(BP325="",BP339=""))),"",SUM(BP238,BP298,BP325,BP339))</f>
        <v/>
      </c>
      <c r="BQ235" s="26" t="str">
        <f>IF(AND(BQ238="",AND(BQ298="",AND(BQ325="",BQ339=""))),"",SUM(BQ238,BQ298,BQ325,BQ339))</f>
        <v/>
      </c>
      <c r="BR235" s="26" t="str">
        <f>IF(AND(BR238="",AND(BR298="",AND(BR325="",BR339=""))),"",SUM(BR238,BR298,BR325,BR339))</f>
        <v/>
      </c>
      <c r="BS235" s="26" t="str">
        <f t="shared" si="327" ref="BS235:ED235">IF(AND(BS238="",AND(BS298="",AND(BS325="",BS339=""))),"",SUM(BS238,BS298,BS325,BS339))</f>
        <v/>
      </c>
      <c r="BT235" s="26" t="str">
        <f t="shared" si="327"/>
        <v/>
      </c>
      <c r="BU235" s="26" t="str">
        <f t="shared" si="327"/>
        <v/>
      </c>
      <c r="BV235" s="26" t="str">
        <f t="shared" si="327"/>
        <v/>
      </c>
      <c r="BW235" s="26" t="str">
        <f t="shared" si="327"/>
        <v/>
      </c>
      <c r="BX235" s="26" t="str">
        <f t="shared" si="327"/>
        <v/>
      </c>
      <c r="BY235" s="26" t="str">
        <f t="shared" si="327"/>
        <v/>
      </c>
      <c r="BZ235" s="26" t="str">
        <f t="shared" si="327"/>
        <v/>
      </c>
      <c r="CA235" s="26" t="str">
        <f t="shared" si="327"/>
        <v/>
      </c>
      <c r="CB235" s="26" t="str">
        <f t="shared" si="327"/>
        <v/>
      </c>
      <c r="CC235" s="26" t="str">
        <f t="shared" si="327"/>
        <v/>
      </c>
      <c r="CD235" s="26" t="str">
        <f t="shared" si="327"/>
        <v/>
      </c>
      <c r="CE235" s="26" t="str">
        <f t="shared" si="327"/>
        <v/>
      </c>
      <c r="CF235" s="26" t="str">
        <f t="shared" si="327"/>
        <v/>
      </c>
      <c r="CG235" s="26" t="str">
        <f t="shared" si="327"/>
        <v/>
      </c>
      <c r="CH235" s="26" t="str">
        <f t="shared" si="327"/>
        <v/>
      </c>
      <c r="CI235" s="26" t="str">
        <f t="shared" si="327"/>
        <v/>
      </c>
      <c r="CJ235" s="26" t="str">
        <f t="shared" si="327"/>
        <v/>
      </c>
      <c r="CK235" s="26" t="str">
        <f t="shared" si="327"/>
        <v/>
      </c>
      <c r="CL235" s="26" t="str">
        <f t="shared" si="327"/>
        <v/>
      </c>
      <c r="CM235" s="26" t="str">
        <f t="shared" si="327"/>
        <v/>
      </c>
      <c r="CN235" s="26" t="str">
        <f t="shared" si="327"/>
        <v/>
      </c>
      <c r="CO235" s="26" t="str">
        <f t="shared" si="327"/>
        <v/>
      </c>
      <c r="CP235" s="26" t="str">
        <f t="shared" si="327"/>
        <v/>
      </c>
      <c r="CQ235" s="26" t="str">
        <f t="shared" si="327"/>
        <v/>
      </c>
      <c r="CR235" s="26" t="str">
        <f t="shared" si="327"/>
        <v/>
      </c>
      <c r="CS235" s="26" t="str">
        <f t="shared" si="327"/>
        <v/>
      </c>
      <c r="CT235" s="26" t="str">
        <f t="shared" si="327"/>
        <v/>
      </c>
      <c r="CU235" s="26" t="str">
        <f t="shared" si="327"/>
        <v/>
      </c>
      <c r="CV235" s="26" t="str">
        <f t="shared" si="327"/>
        <v/>
      </c>
      <c r="CW235" s="26" t="str">
        <f t="shared" si="327"/>
        <v/>
      </c>
      <c r="CX235" s="26" t="str">
        <f t="shared" si="327"/>
        <v/>
      </c>
      <c r="CY235" s="26" t="str">
        <f t="shared" si="327"/>
        <v/>
      </c>
      <c r="CZ235" s="26" t="str">
        <f t="shared" si="327"/>
        <v/>
      </c>
      <c r="DA235" s="26" t="str">
        <f t="shared" si="327"/>
        <v/>
      </c>
      <c r="DB235" s="26" t="str">
        <f t="shared" si="327"/>
        <v/>
      </c>
      <c r="DC235" s="26" t="str">
        <f t="shared" si="327"/>
        <v/>
      </c>
      <c r="DD235" s="26" t="str">
        <f t="shared" si="327"/>
        <v/>
      </c>
      <c r="DE235" s="26" t="str">
        <f t="shared" si="327"/>
        <v/>
      </c>
      <c r="DF235" s="26" t="str">
        <f t="shared" si="327"/>
        <v/>
      </c>
      <c r="DG235" s="26" t="str">
        <f t="shared" si="327"/>
        <v/>
      </c>
      <c r="DH235" s="26" t="str">
        <f t="shared" si="327"/>
        <v/>
      </c>
      <c r="DI235" s="26" t="str">
        <f t="shared" si="327"/>
        <v/>
      </c>
      <c r="DJ235" s="26" t="str">
        <f t="shared" si="327"/>
        <v/>
      </c>
      <c r="DK235" s="26" t="str">
        <f t="shared" si="327"/>
        <v/>
      </c>
      <c r="DL235" s="26" t="str">
        <f t="shared" si="327"/>
        <v/>
      </c>
      <c r="DM235" s="26" t="str">
        <f t="shared" si="327"/>
        <v/>
      </c>
      <c r="DN235" s="26" t="str">
        <f t="shared" si="327"/>
        <v/>
      </c>
      <c r="DO235" s="26" t="str">
        <f t="shared" si="327"/>
        <v/>
      </c>
      <c r="DP235" s="26" t="str">
        <f t="shared" si="327"/>
        <v/>
      </c>
      <c r="DQ235" s="26" t="str">
        <f t="shared" si="327"/>
        <v/>
      </c>
      <c r="DR235" s="26" t="str">
        <f t="shared" si="327"/>
        <v/>
      </c>
      <c r="DS235" s="26" t="str">
        <f t="shared" si="327"/>
        <v/>
      </c>
      <c r="DT235" s="26" t="str">
        <f t="shared" si="327"/>
        <v/>
      </c>
      <c r="DU235" s="26" t="str">
        <f t="shared" si="327"/>
        <v/>
      </c>
      <c r="DV235" s="26" t="str">
        <f t="shared" si="327"/>
        <v/>
      </c>
      <c r="DW235" s="26" t="str">
        <f t="shared" si="327"/>
        <v/>
      </c>
      <c r="DX235" s="26" t="str">
        <f t="shared" si="327"/>
        <v/>
      </c>
      <c r="DY235" s="26" t="str">
        <f t="shared" si="327"/>
        <v/>
      </c>
      <c r="DZ235" s="26" t="str">
        <f t="shared" si="327"/>
        <v/>
      </c>
      <c r="EA235" s="26" t="str">
        <f t="shared" si="327"/>
        <v/>
      </c>
      <c r="EB235" s="26" t="str">
        <f t="shared" si="327"/>
        <v/>
      </c>
      <c r="EC235" s="26" t="str">
        <f t="shared" si="327"/>
        <v/>
      </c>
      <c r="ED235" s="26" t="str">
        <f t="shared" si="327"/>
        <v/>
      </c>
      <c r="EE235" s="26" t="str">
        <f t="shared" si="328" ref="EE235:FI235">IF(AND(EE238="",AND(EE298="",AND(EE325="",EE339=""))),"",SUM(EE238,EE298,EE325,EE339))</f>
        <v/>
      </c>
      <c r="EF235" s="26" t="str">
        <f t="shared" si="328"/>
        <v/>
      </c>
      <c r="EG235" s="26" t="str">
        <f t="shared" si="328"/>
        <v/>
      </c>
      <c r="EH235" s="26" t="str">
        <f t="shared" si="328"/>
        <v/>
      </c>
      <c r="EI235" s="26" t="str">
        <f t="shared" si="328"/>
        <v/>
      </c>
      <c r="EJ235" s="26" t="str">
        <f t="shared" si="328"/>
        <v/>
      </c>
      <c r="EK235" s="26" t="str">
        <f t="shared" si="328"/>
        <v/>
      </c>
      <c r="EL235" s="26" t="str">
        <f t="shared" si="328"/>
        <v/>
      </c>
      <c r="EM235" s="26" t="str">
        <f t="shared" si="328"/>
        <v/>
      </c>
      <c r="EN235" s="26" t="str">
        <f t="shared" si="328"/>
        <v/>
      </c>
      <c r="EO235" s="26" t="str">
        <f t="shared" si="328"/>
        <v/>
      </c>
      <c r="EP235" s="26" t="str">
        <f t="shared" si="328"/>
        <v/>
      </c>
      <c r="EQ235" s="26" t="str">
        <f t="shared" si="328"/>
        <v/>
      </c>
      <c r="ER235" s="26" t="str">
        <f t="shared" si="328"/>
        <v/>
      </c>
      <c r="ES235" s="26" t="str">
        <f t="shared" si="328"/>
        <v/>
      </c>
      <c r="ET235" s="26" t="str">
        <f t="shared" si="328"/>
        <v/>
      </c>
      <c r="EU235" s="26" t="str">
        <f t="shared" si="328"/>
        <v/>
      </c>
      <c r="EV235" s="26" t="str">
        <f t="shared" si="328"/>
        <v/>
      </c>
      <c r="EW235" s="26" t="str">
        <f t="shared" si="328"/>
        <v/>
      </c>
      <c r="EX235" s="26" t="str">
        <f t="shared" si="328"/>
        <v/>
      </c>
      <c r="EY235" s="26" t="str">
        <f t="shared" si="328"/>
        <v/>
      </c>
      <c r="EZ235" s="26" t="str">
        <f t="shared" si="328"/>
        <v/>
      </c>
      <c r="FA235" s="26" t="str">
        <f t="shared" si="328"/>
        <v/>
      </c>
      <c r="FB235" s="26" t="str">
        <f t="shared" si="328"/>
        <v/>
      </c>
      <c r="FC235" s="26" t="str">
        <f t="shared" si="328"/>
        <v/>
      </c>
      <c r="FD235" s="26" t="str">
        <f t="shared" si="328"/>
        <v/>
      </c>
      <c r="FE235" s="26" t="str">
        <f t="shared" si="328"/>
        <v/>
      </c>
      <c r="FF235" s="26" t="str">
        <f t="shared" si="328"/>
        <v/>
      </c>
      <c r="FG235" s="26" t="str">
        <f t="shared" si="328"/>
        <v/>
      </c>
      <c r="FH235" s="26" t="str">
        <f t="shared" si="328"/>
        <v/>
      </c>
      <c r="FI235" s="26" t="str">
        <f t="shared" si="328"/>
        <v/>
      </c>
    </row>
    <row r="236" spans="1:165" s="8" customFormat="1" ht="15" customHeight="1">
      <c r="A236" s="8" t="str">
        <f t="shared" si="286"/>
        <v>BMIPI_BP6_XDC</v>
      </c>
      <c r="B236" s="12" t="s">
        <v>256</v>
      </c>
      <c r="C236" s="13" t="s">
        <v>558</v>
      </c>
      <c r="D236" s="13" t="s">
        <v>559</v>
      </c>
      <c r="E236" s="14" t="str">
        <f>"BMIPI_BP6_"&amp;C3</f>
        <v>BMIPI_BP6_XDC</v>
      </c>
      <c r="F236" s="26">
        <v>1.129596581375</v>
      </c>
      <c r="G236" s="26">
        <v>1.129596581375</v>
      </c>
      <c r="H236" s="26">
        <v>1.129596581375</v>
      </c>
      <c r="I236" s="26">
        <v>1.3037840813749999</v>
      </c>
      <c r="J236" s="26">
        <v>4.6925738255000002</v>
      </c>
      <c r="K236" s="26">
        <v>1.42657954515809</v>
      </c>
      <c r="L236" s="26">
        <v>1.4153295451580901</v>
      </c>
      <c r="M236" s="26">
        <v>1.5750795451580899</v>
      </c>
      <c r="N236" s="26">
        <v>1.62982954515809</v>
      </c>
      <c r="O236" s="26">
        <v>6.0468181806323598</v>
      </c>
      <c r="P236" s="26">
        <v>0.41561543342719398</v>
      </c>
      <c r="Q236" s="26">
        <v>0.54836543342719402</v>
      </c>
      <c r="R236" s="26">
        <v>0.246115433427194</v>
      </c>
      <c r="S236" s="26">
        <v>0.59561543342719403</v>
      </c>
      <c r="T236" s="26">
        <v>1.80571173370878</v>
      </c>
      <c r="U236" s="26">
        <v>1.58680618148625</v>
      </c>
      <c r="V236" s="26">
        <v>1.5268061814862499</v>
      </c>
      <c r="W236" s="26">
        <v>1.71055618148625</v>
      </c>
      <c r="X236" s="26">
        <v>1.8830561814862501</v>
      </c>
      <c r="Y236" s="26">
        <v>6.7072247259450002</v>
      </c>
      <c r="Z236" s="26">
        <v>1.5158875795</v>
      </c>
      <c r="AA236" s="26">
        <v>1.2751375795</v>
      </c>
      <c r="AB236" s="26">
        <v>1.3523875795</v>
      </c>
      <c r="AC236" s="26">
        <v>1.1978875794999999</v>
      </c>
      <c r="AD236" s="26">
        <v>5.341300318</v>
      </c>
      <c r="AE236" s="26">
        <v>0.62919199999999997</v>
      </c>
      <c r="AF236" s="26">
        <v>0.96144200000000002</v>
      </c>
      <c r="AG236" s="26">
        <v>0.93969199999999997</v>
      </c>
      <c r="AH236" s="26">
        <v>1.367192</v>
      </c>
      <c r="AI236" s="26">
        <v>3.8975179999999998</v>
      </c>
      <c r="AJ236" s="26">
        <v>1.11975</v>
      </c>
      <c r="AK236" s="26">
        <v>0.99299999999999999</v>
      </c>
      <c r="AL236" s="26">
        <v>0.50625</v>
      </c>
      <c r="AM236" s="26">
        <v>0.504</v>
      </c>
      <c r="AN236" s="26">
        <v>3.1230000000000002</v>
      </c>
      <c r="AO236" s="26" t="str">
        <f>IF(AND(AO239="",AND(AO299="",AO326="")),"",SUM(AO239,AO299,AO326))</f>
        <v/>
      </c>
      <c r="AP236" s="26" t="str">
        <f>IF(AND(AP239="",AND(AP299="",AP326="")),"",SUM(AP239,AP299,AP326))</f>
        <v/>
      </c>
      <c r="AQ236" s="26" t="str">
        <f>IF(AND(AQ239="",AND(AQ299="",AQ326="")),"",SUM(AQ239,AQ299,AQ326))</f>
        <v/>
      </c>
      <c r="AR236" s="26" t="str">
        <f>IF(AND(AR239="",AND(AR299="",AR326="")),"",SUM(AR239,AR299,AR326))</f>
        <v/>
      </c>
      <c r="AS236" s="26" t="str">
        <f>IF(AND(AS239="",AND(AS299="",AS326="")),"",SUM(AS239,AS299,AS326))</f>
        <v/>
      </c>
      <c r="AT236" s="26" t="str">
        <f>IF(AND(AT239="",AND(AT299="",AT326="")),"",SUM(AT239,AT299,AT326))</f>
        <v/>
      </c>
      <c r="AU236" s="26" t="str">
        <f>IF(AND(AU239="",AND(AU299="",AU326="")),"",SUM(AU239,AU299,AU326))</f>
        <v/>
      </c>
      <c r="AV236" s="26" t="str">
        <f>IF(AND(AV239="",AND(AV299="",AV326="")),"",SUM(AV239,AV299,AV326))</f>
        <v/>
      </c>
      <c r="AW236" s="26" t="str">
        <f>IF(AND(AW239="",AND(AW299="",AW326="")),"",SUM(AW239,AW299,AW326))</f>
        <v/>
      </c>
      <c r="AX236" s="26" t="str">
        <f>IF(AND(AX239="",AND(AX299="",AX326="")),"",SUM(AX239,AX299,AX326))</f>
        <v/>
      </c>
      <c r="AY236" s="26" t="str">
        <f>IF(AND(AY239="",AND(AY299="",AY326="")),"",SUM(AY239,AY299,AY326))</f>
        <v/>
      </c>
      <c r="AZ236" s="26" t="str">
        <f>IF(AND(AZ239="",AND(AZ299="",AZ326="")),"",SUM(AZ239,AZ299,AZ326))</f>
        <v/>
      </c>
      <c r="BA236" s="26" t="str">
        <f>IF(AND(BA239="",AND(BA299="",BA326="")),"",SUM(BA239,BA299,BA326))</f>
        <v/>
      </c>
      <c r="BB236" s="26" t="str">
        <f>IF(AND(BB239="",AND(BB299="",BB326="")),"",SUM(BB239,BB299,BB326))</f>
        <v/>
      </c>
      <c r="BC236" s="26" t="str">
        <f>IF(AND(BC239="",AND(BC299="",BC326="")),"",SUM(BC239,BC299,BC326))</f>
        <v/>
      </c>
      <c r="BD236" s="26" t="str">
        <f>IF(AND(BD239="",AND(BD299="",BD326="")),"",SUM(BD239,BD299,BD326))</f>
        <v/>
      </c>
      <c r="BE236" s="26" t="str">
        <f>IF(AND(BE239="",AND(BE299="",BE326="")),"",SUM(BE239,BE299,BE326))</f>
        <v/>
      </c>
      <c r="BF236" s="26" t="str">
        <f>IF(AND(BF239="",AND(BF299="",BF326="")),"",SUM(BF239,BF299,BF326))</f>
        <v/>
      </c>
      <c r="BG236" s="26" t="str">
        <f>IF(AND(BG239="",AND(BG299="",BG326="")),"",SUM(BG239,BG299,BG326))</f>
        <v/>
      </c>
      <c r="BH236" s="26" t="str">
        <f>IF(AND(BH239="",AND(BH299="",BH326="")),"",SUM(BH239,BH299,BH326))</f>
        <v/>
      </c>
      <c r="BI236" s="26" t="str">
        <f>IF(AND(BI239="",AND(BI299="",BI326="")),"",SUM(BI239,BI299,BI326))</f>
        <v/>
      </c>
      <c r="BJ236" s="26" t="str">
        <f>IF(AND(BJ239="",AND(BJ299="",BJ326="")),"",SUM(BJ239,BJ299,BJ326))</f>
        <v/>
      </c>
      <c r="BK236" s="26" t="str">
        <f>IF(AND(BK239="",AND(BK299="",BK326="")),"",SUM(BK239,BK299,BK326))</f>
        <v/>
      </c>
      <c r="BL236" s="26" t="str">
        <f>IF(AND(BL239="",AND(BL299="",BL326="")),"",SUM(BL239,BL299,BL326))</f>
        <v/>
      </c>
      <c r="BM236" s="26" t="str">
        <f>IF(AND(BM239="",AND(BM299="",BM326="")),"",SUM(BM239,BM299,BM326))</f>
        <v/>
      </c>
      <c r="BN236" s="26" t="str">
        <f>IF(AND(BN239="",AND(BN299="",BN326="")),"",SUM(BN239,BN299,BN326))</f>
        <v/>
      </c>
      <c r="BO236" s="26" t="str">
        <f>IF(AND(BO239="",AND(BO299="",BO326="")),"",SUM(BO239,BO299,BO326))</f>
        <v/>
      </c>
      <c r="BP236" s="26" t="str">
        <f>IF(AND(BP239="",AND(BP299="",BP326="")),"",SUM(BP239,BP299,BP326))</f>
        <v/>
      </c>
      <c r="BQ236" s="26" t="str">
        <f>IF(AND(BQ239="",AND(BQ299="",BQ326="")),"",SUM(BQ239,BQ299,BQ326))</f>
        <v/>
      </c>
      <c r="BR236" s="26" t="str">
        <f>IF(AND(BR239="",AND(BR299="",BR326="")),"",SUM(BR239,BR299,BR326))</f>
        <v/>
      </c>
      <c r="BS236" s="26" t="str">
        <f t="shared" si="329" ref="BS236:ED236">IF(AND(BS239="",AND(BS299="",BS326="")),"",SUM(BS239,BS299,BS326))</f>
        <v/>
      </c>
      <c r="BT236" s="26" t="str">
        <f t="shared" si="329"/>
        <v/>
      </c>
      <c r="BU236" s="26" t="str">
        <f t="shared" si="329"/>
        <v/>
      </c>
      <c r="BV236" s="26" t="str">
        <f t="shared" si="329"/>
        <v/>
      </c>
      <c r="BW236" s="26" t="str">
        <f t="shared" si="329"/>
        <v/>
      </c>
      <c r="BX236" s="26" t="str">
        <f t="shared" si="329"/>
        <v/>
      </c>
      <c r="BY236" s="26" t="str">
        <f t="shared" si="329"/>
        <v/>
      </c>
      <c r="BZ236" s="26" t="str">
        <f t="shared" si="329"/>
        <v/>
      </c>
      <c r="CA236" s="26" t="str">
        <f t="shared" si="329"/>
        <v/>
      </c>
      <c r="CB236" s="26" t="str">
        <f t="shared" si="329"/>
        <v/>
      </c>
      <c r="CC236" s="26" t="str">
        <f t="shared" si="329"/>
        <v/>
      </c>
      <c r="CD236" s="26" t="str">
        <f t="shared" si="329"/>
        <v/>
      </c>
      <c r="CE236" s="26" t="str">
        <f t="shared" si="329"/>
        <v/>
      </c>
      <c r="CF236" s="26" t="str">
        <f t="shared" si="329"/>
        <v/>
      </c>
      <c r="CG236" s="26" t="str">
        <f t="shared" si="329"/>
        <v/>
      </c>
      <c r="CH236" s="26" t="str">
        <f t="shared" si="329"/>
        <v/>
      </c>
      <c r="CI236" s="26" t="str">
        <f t="shared" si="329"/>
        <v/>
      </c>
      <c r="CJ236" s="26" t="str">
        <f t="shared" si="329"/>
        <v/>
      </c>
      <c r="CK236" s="26" t="str">
        <f t="shared" si="329"/>
        <v/>
      </c>
      <c r="CL236" s="26" t="str">
        <f t="shared" si="329"/>
        <v/>
      </c>
      <c r="CM236" s="26" t="str">
        <f t="shared" si="329"/>
        <v/>
      </c>
      <c r="CN236" s="26" t="str">
        <f t="shared" si="329"/>
        <v/>
      </c>
      <c r="CO236" s="26" t="str">
        <f t="shared" si="329"/>
        <v/>
      </c>
      <c r="CP236" s="26" t="str">
        <f t="shared" si="329"/>
        <v/>
      </c>
      <c r="CQ236" s="26" t="str">
        <f t="shared" si="329"/>
        <v/>
      </c>
      <c r="CR236" s="26" t="str">
        <f t="shared" si="329"/>
        <v/>
      </c>
      <c r="CS236" s="26" t="str">
        <f t="shared" si="329"/>
        <v/>
      </c>
      <c r="CT236" s="26" t="str">
        <f t="shared" si="329"/>
        <v/>
      </c>
      <c r="CU236" s="26" t="str">
        <f t="shared" si="329"/>
        <v/>
      </c>
      <c r="CV236" s="26" t="str">
        <f t="shared" si="329"/>
        <v/>
      </c>
      <c r="CW236" s="26" t="str">
        <f t="shared" si="329"/>
        <v/>
      </c>
      <c r="CX236" s="26" t="str">
        <f t="shared" si="329"/>
        <v/>
      </c>
      <c r="CY236" s="26" t="str">
        <f t="shared" si="329"/>
        <v/>
      </c>
      <c r="CZ236" s="26" t="str">
        <f t="shared" si="329"/>
        <v/>
      </c>
      <c r="DA236" s="26" t="str">
        <f t="shared" si="329"/>
        <v/>
      </c>
      <c r="DB236" s="26" t="str">
        <f t="shared" si="329"/>
        <v/>
      </c>
      <c r="DC236" s="26" t="str">
        <f t="shared" si="329"/>
        <v/>
      </c>
      <c r="DD236" s="26" t="str">
        <f t="shared" si="329"/>
        <v/>
      </c>
      <c r="DE236" s="26" t="str">
        <f t="shared" si="329"/>
        <v/>
      </c>
      <c r="DF236" s="26" t="str">
        <f t="shared" si="329"/>
        <v/>
      </c>
      <c r="DG236" s="26" t="str">
        <f t="shared" si="329"/>
        <v/>
      </c>
      <c r="DH236" s="26" t="str">
        <f t="shared" si="329"/>
        <v/>
      </c>
      <c r="DI236" s="26" t="str">
        <f t="shared" si="329"/>
        <v/>
      </c>
      <c r="DJ236" s="26" t="str">
        <f t="shared" si="329"/>
        <v/>
      </c>
      <c r="DK236" s="26" t="str">
        <f t="shared" si="329"/>
        <v/>
      </c>
      <c r="DL236" s="26" t="str">
        <f t="shared" si="329"/>
        <v/>
      </c>
      <c r="DM236" s="26" t="str">
        <f t="shared" si="329"/>
        <v/>
      </c>
      <c r="DN236" s="26" t="str">
        <f t="shared" si="329"/>
        <v/>
      </c>
      <c r="DO236" s="26" t="str">
        <f t="shared" si="329"/>
        <v/>
      </c>
      <c r="DP236" s="26" t="str">
        <f t="shared" si="329"/>
        <v/>
      </c>
      <c r="DQ236" s="26" t="str">
        <f t="shared" si="329"/>
        <v/>
      </c>
      <c r="DR236" s="26" t="str">
        <f t="shared" si="329"/>
        <v/>
      </c>
      <c r="DS236" s="26" t="str">
        <f t="shared" si="329"/>
        <v/>
      </c>
      <c r="DT236" s="26" t="str">
        <f t="shared" si="329"/>
        <v/>
      </c>
      <c r="DU236" s="26" t="str">
        <f t="shared" si="329"/>
        <v/>
      </c>
      <c r="DV236" s="26" t="str">
        <f t="shared" si="329"/>
        <v/>
      </c>
      <c r="DW236" s="26" t="str">
        <f t="shared" si="329"/>
        <v/>
      </c>
      <c r="DX236" s="26" t="str">
        <f t="shared" si="329"/>
        <v/>
      </c>
      <c r="DY236" s="26" t="str">
        <f t="shared" si="329"/>
        <v/>
      </c>
      <c r="DZ236" s="26" t="str">
        <f t="shared" si="329"/>
        <v/>
      </c>
      <c r="EA236" s="26" t="str">
        <f t="shared" si="329"/>
        <v/>
      </c>
      <c r="EB236" s="26" t="str">
        <f t="shared" si="329"/>
        <v/>
      </c>
      <c r="EC236" s="26" t="str">
        <f t="shared" si="329"/>
        <v/>
      </c>
      <c r="ED236" s="26" t="str">
        <f t="shared" si="329"/>
        <v/>
      </c>
      <c r="EE236" s="26" t="str">
        <f t="shared" si="330" ref="EE236:FI236">IF(AND(EE239="",AND(EE299="",EE326="")),"",SUM(EE239,EE299,EE326))</f>
        <v/>
      </c>
      <c r="EF236" s="26" t="str">
        <f t="shared" si="330"/>
        <v/>
      </c>
      <c r="EG236" s="26" t="str">
        <f t="shared" si="330"/>
        <v/>
      </c>
      <c r="EH236" s="26" t="str">
        <f t="shared" si="330"/>
        <v/>
      </c>
      <c r="EI236" s="26" t="str">
        <f t="shared" si="330"/>
        <v/>
      </c>
      <c r="EJ236" s="26" t="str">
        <f t="shared" si="330"/>
        <v/>
      </c>
      <c r="EK236" s="26" t="str">
        <f t="shared" si="330"/>
        <v/>
      </c>
      <c r="EL236" s="26" t="str">
        <f t="shared" si="330"/>
        <v/>
      </c>
      <c r="EM236" s="26" t="str">
        <f t="shared" si="330"/>
        <v/>
      </c>
      <c r="EN236" s="26" t="str">
        <f t="shared" si="330"/>
        <v/>
      </c>
      <c r="EO236" s="26" t="str">
        <f t="shared" si="330"/>
        <v/>
      </c>
      <c r="EP236" s="26" t="str">
        <f t="shared" si="330"/>
        <v/>
      </c>
      <c r="EQ236" s="26" t="str">
        <f t="shared" si="330"/>
        <v/>
      </c>
      <c r="ER236" s="26" t="str">
        <f t="shared" si="330"/>
        <v/>
      </c>
      <c r="ES236" s="26" t="str">
        <f t="shared" si="330"/>
        <v/>
      </c>
      <c r="ET236" s="26" t="str">
        <f t="shared" si="330"/>
        <v/>
      </c>
      <c r="EU236" s="26" t="str">
        <f t="shared" si="330"/>
        <v/>
      </c>
      <c r="EV236" s="26" t="str">
        <f t="shared" si="330"/>
        <v/>
      </c>
      <c r="EW236" s="26" t="str">
        <f t="shared" si="330"/>
        <v/>
      </c>
      <c r="EX236" s="26" t="str">
        <f t="shared" si="330"/>
        <v/>
      </c>
      <c r="EY236" s="26" t="str">
        <f t="shared" si="330"/>
        <v/>
      </c>
      <c r="EZ236" s="26" t="str">
        <f t="shared" si="330"/>
        <v/>
      </c>
      <c r="FA236" s="26" t="str">
        <f t="shared" si="330"/>
        <v/>
      </c>
      <c r="FB236" s="26" t="str">
        <f t="shared" si="330"/>
        <v/>
      </c>
      <c r="FC236" s="26" t="str">
        <f t="shared" si="330"/>
        <v/>
      </c>
      <c r="FD236" s="26" t="str">
        <f t="shared" si="330"/>
        <v/>
      </c>
      <c r="FE236" s="26" t="str">
        <f t="shared" si="330"/>
        <v/>
      </c>
      <c r="FF236" s="26" t="str">
        <f t="shared" si="330"/>
        <v/>
      </c>
      <c r="FG236" s="26" t="str">
        <f t="shared" si="330"/>
        <v/>
      </c>
      <c r="FH236" s="26" t="str">
        <f t="shared" si="330"/>
        <v/>
      </c>
      <c r="FI236" s="26" t="str">
        <f t="shared" si="330"/>
        <v/>
      </c>
    </row>
    <row r="237" spans="1:165" s="8" customFormat="1" ht="15" customHeight="1">
      <c r="A237" s="8" t="str">
        <f t="shared" si="286"/>
        <v>BIPID_BP6_XDC</v>
      </c>
      <c r="B237" s="12" t="s">
        <v>560</v>
      </c>
      <c r="C237" s="13" t="s">
        <v>2650</v>
      </c>
      <c r="D237" s="13" t="s">
        <v>561</v>
      </c>
      <c r="E237" s="14" t="str">
        <f>"BIPID_BP6_"&amp;C3</f>
        <v>BIPID_BP6_XDC</v>
      </c>
      <c r="F237" s="26">
        <v>-0.61277060000000005</v>
      </c>
      <c r="G237" s="26">
        <v>-0.61277060000000005</v>
      </c>
      <c r="H237" s="26">
        <v>-0.61277060000000005</v>
      </c>
      <c r="I237" s="26">
        <v>-0.78695809999999999</v>
      </c>
      <c r="J237" s="26">
        <v>-2.6252699000000002</v>
      </c>
      <c r="K237" s="26">
        <v>-1.296059423</v>
      </c>
      <c r="L237" s="26">
        <v>-1.284809423</v>
      </c>
      <c r="M237" s="26">
        <v>-1.4445594230000001</v>
      </c>
      <c r="N237" s="26">
        <v>-1.4993094229999999</v>
      </c>
      <c r="O237" s="26">
        <v>-5.5247376920000004</v>
      </c>
      <c r="P237" s="26">
        <v>-0.36637399700000001</v>
      </c>
      <c r="Q237" s="26">
        <v>-0.49912399699999999</v>
      </c>
      <c r="R237" s="26">
        <v>-0.196873997</v>
      </c>
      <c r="S237" s="26">
        <v>-0.546373997</v>
      </c>
      <c r="T237" s="26">
        <v>-1.6087459879999999</v>
      </c>
      <c r="U237" s="26">
        <v>-1.4736351679999999</v>
      </c>
      <c r="V237" s="26">
        <v>-1.4136351680000001</v>
      </c>
      <c r="W237" s="26">
        <v>-1.597385168</v>
      </c>
      <c r="X237" s="26">
        <v>-1.7698851680000001</v>
      </c>
      <c r="Y237" s="26">
        <v>-6.2545406720000001</v>
      </c>
      <c r="Z237" s="26">
        <v>-1.3517321794999999</v>
      </c>
      <c r="AA237" s="26">
        <v>-1.1109821795000001</v>
      </c>
      <c r="AB237" s="26">
        <v>-1.1882321794999999</v>
      </c>
      <c r="AC237" s="26">
        <v>-1.0337321795000001</v>
      </c>
      <c r="AD237" s="26">
        <v>-4.6846787179999998</v>
      </c>
      <c r="AE237" s="26">
        <v>-0.4547081</v>
      </c>
      <c r="AF237" s="26">
        <v>-0.78695809999999999</v>
      </c>
      <c r="AG237" s="26">
        <v>-0.76520809999999995</v>
      </c>
      <c r="AH237" s="26">
        <v>-1.1927080999999999</v>
      </c>
      <c r="AI237" s="26">
        <v>-3.1995824000000002</v>
      </c>
      <c r="AJ237" s="26">
        <v>-1.1042080999999999</v>
      </c>
      <c r="AK237" s="26">
        <v>-0.9774581</v>
      </c>
      <c r="AL237" s="26">
        <v>-0.49070809999999998</v>
      </c>
      <c r="AM237" s="26">
        <v>-0.48845810000000001</v>
      </c>
      <c r="AN237" s="26">
        <v>-3.0608323999999998</v>
      </c>
      <c r="AO237" s="26" t="str">
        <f>IF(AND(AO238="",AO239=""),"",SUM(AO238)-SUM(AO239))</f>
        <v/>
      </c>
      <c r="AP237" s="26" t="str">
        <f>IF(AND(AP238="",AP239=""),"",SUM(AP238)-SUM(AP239))</f>
        <v/>
      </c>
      <c r="AQ237" s="26" t="str">
        <f>IF(AND(AQ238="",AQ239=""),"",SUM(AQ238)-SUM(AQ239))</f>
        <v/>
      </c>
      <c r="AR237" s="26" t="str">
        <f>IF(AND(AR238="",AR239=""),"",SUM(AR238)-SUM(AR239))</f>
        <v/>
      </c>
      <c r="AS237" s="26" t="str">
        <f>IF(AND(AS238="",AS239=""),"",SUM(AS238)-SUM(AS239))</f>
        <v/>
      </c>
      <c r="AT237" s="26" t="str">
        <f>IF(AND(AT238="",AT239=""),"",SUM(AT238)-SUM(AT239))</f>
        <v/>
      </c>
      <c r="AU237" s="26" t="str">
        <f>IF(AND(AU238="",AU239=""),"",SUM(AU238)-SUM(AU239))</f>
        <v/>
      </c>
      <c r="AV237" s="26" t="str">
        <f>IF(AND(AV238="",AV239=""),"",SUM(AV238)-SUM(AV239))</f>
        <v/>
      </c>
      <c r="AW237" s="26" t="str">
        <f>IF(AND(AW238="",AW239=""),"",SUM(AW238)-SUM(AW239))</f>
        <v/>
      </c>
      <c r="AX237" s="26" t="str">
        <f>IF(AND(AX238="",AX239=""),"",SUM(AX238)-SUM(AX239))</f>
        <v/>
      </c>
      <c r="AY237" s="26" t="str">
        <f>IF(AND(AY238="",AY239=""),"",SUM(AY238)-SUM(AY239))</f>
        <v/>
      </c>
      <c r="AZ237" s="26" t="str">
        <f>IF(AND(AZ238="",AZ239=""),"",SUM(AZ238)-SUM(AZ239))</f>
        <v/>
      </c>
      <c r="BA237" s="26" t="str">
        <f>IF(AND(BA238="",BA239=""),"",SUM(BA238)-SUM(BA239))</f>
        <v/>
      </c>
      <c r="BB237" s="26" t="str">
        <f>IF(AND(BB238="",BB239=""),"",SUM(BB238)-SUM(BB239))</f>
        <v/>
      </c>
      <c r="BC237" s="26" t="str">
        <f>IF(AND(BC238="",BC239=""),"",SUM(BC238)-SUM(BC239))</f>
        <v/>
      </c>
      <c r="BD237" s="26" t="str">
        <f>IF(AND(BD238="",BD239=""),"",SUM(BD238)-SUM(BD239))</f>
        <v/>
      </c>
      <c r="BE237" s="26" t="str">
        <f>IF(AND(BE238="",BE239=""),"",SUM(BE238)-SUM(BE239))</f>
        <v/>
      </c>
      <c r="BF237" s="26" t="str">
        <f>IF(AND(BF238="",BF239=""),"",SUM(BF238)-SUM(BF239))</f>
        <v/>
      </c>
      <c r="BG237" s="26" t="str">
        <f>IF(AND(BG238="",BG239=""),"",SUM(BG238)-SUM(BG239))</f>
        <v/>
      </c>
      <c r="BH237" s="26" t="str">
        <f>IF(AND(BH238="",BH239=""),"",SUM(BH238)-SUM(BH239))</f>
        <v/>
      </c>
      <c r="BI237" s="26" t="str">
        <f>IF(AND(BI238="",BI239=""),"",SUM(BI238)-SUM(BI239))</f>
        <v/>
      </c>
      <c r="BJ237" s="26" t="str">
        <f>IF(AND(BJ238="",BJ239=""),"",SUM(BJ238)-SUM(BJ239))</f>
        <v/>
      </c>
      <c r="BK237" s="26" t="str">
        <f>IF(AND(BK238="",BK239=""),"",SUM(BK238)-SUM(BK239))</f>
        <v/>
      </c>
      <c r="BL237" s="26" t="str">
        <f>IF(AND(BL238="",BL239=""),"",SUM(BL238)-SUM(BL239))</f>
        <v/>
      </c>
      <c r="BM237" s="26" t="str">
        <f>IF(AND(BM238="",BM239=""),"",SUM(BM238)-SUM(BM239))</f>
        <v/>
      </c>
      <c r="BN237" s="26" t="str">
        <f>IF(AND(BN238="",BN239=""),"",SUM(BN238)-SUM(BN239))</f>
        <v/>
      </c>
      <c r="BO237" s="26" t="str">
        <f>IF(AND(BO238="",BO239=""),"",SUM(BO238)-SUM(BO239))</f>
        <v/>
      </c>
      <c r="BP237" s="26" t="str">
        <f>IF(AND(BP238="",BP239=""),"",SUM(BP238)-SUM(BP239))</f>
        <v/>
      </c>
      <c r="BQ237" s="26" t="str">
        <f>IF(AND(BQ238="",BQ239=""),"",SUM(BQ238)-SUM(BQ239))</f>
        <v/>
      </c>
      <c r="BR237" s="26" t="str">
        <f>IF(AND(BR238="",BR239=""),"",SUM(BR238)-SUM(BR239))</f>
        <v/>
      </c>
      <c r="BS237" s="26" t="str">
        <f t="shared" si="331" ref="BS237:ED237">IF(AND(BS238="",BS239=""),"",SUM(BS238)-SUM(BS239))</f>
        <v/>
      </c>
      <c r="BT237" s="26" t="str">
        <f t="shared" si="331"/>
        <v/>
      </c>
      <c r="BU237" s="26" t="str">
        <f t="shared" si="331"/>
        <v/>
      </c>
      <c r="BV237" s="26" t="str">
        <f t="shared" si="331"/>
        <v/>
      </c>
      <c r="BW237" s="26" t="str">
        <f t="shared" si="331"/>
        <v/>
      </c>
      <c r="BX237" s="26" t="str">
        <f t="shared" si="331"/>
        <v/>
      </c>
      <c r="BY237" s="26" t="str">
        <f t="shared" si="331"/>
        <v/>
      </c>
      <c r="BZ237" s="26" t="str">
        <f t="shared" si="331"/>
        <v/>
      </c>
      <c r="CA237" s="26" t="str">
        <f t="shared" si="331"/>
        <v/>
      </c>
      <c r="CB237" s="26" t="str">
        <f t="shared" si="331"/>
        <v/>
      </c>
      <c r="CC237" s="26" t="str">
        <f t="shared" si="331"/>
        <v/>
      </c>
      <c r="CD237" s="26" t="str">
        <f t="shared" si="331"/>
        <v/>
      </c>
      <c r="CE237" s="26" t="str">
        <f t="shared" si="331"/>
        <v/>
      </c>
      <c r="CF237" s="26" t="str">
        <f t="shared" si="331"/>
        <v/>
      </c>
      <c r="CG237" s="26" t="str">
        <f t="shared" si="331"/>
        <v/>
      </c>
      <c r="CH237" s="26" t="str">
        <f t="shared" si="331"/>
        <v/>
      </c>
      <c r="CI237" s="26" t="str">
        <f t="shared" si="331"/>
        <v/>
      </c>
      <c r="CJ237" s="26" t="str">
        <f t="shared" si="331"/>
        <v/>
      </c>
      <c r="CK237" s="26" t="str">
        <f t="shared" si="331"/>
        <v/>
      </c>
      <c r="CL237" s="26" t="str">
        <f t="shared" si="331"/>
        <v/>
      </c>
      <c r="CM237" s="26" t="str">
        <f t="shared" si="331"/>
        <v/>
      </c>
      <c r="CN237" s="26" t="str">
        <f t="shared" si="331"/>
        <v/>
      </c>
      <c r="CO237" s="26" t="str">
        <f t="shared" si="331"/>
        <v/>
      </c>
      <c r="CP237" s="26" t="str">
        <f t="shared" si="331"/>
        <v/>
      </c>
      <c r="CQ237" s="26" t="str">
        <f t="shared" si="331"/>
        <v/>
      </c>
      <c r="CR237" s="26" t="str">
        <f t="shared" si="331"/>
        <v/>
      </c>
      <c r="CS237" s="26" t="str">
        <f t="shared" si="331"/>
        <v/>
      </c>
      <c r="CT237" s="26" t="str">
        <f t="shared" si="331"/>
        <v/>
      </c>
      <c r="CU237" s="26" t="str">
        <f t="shared" si="331"/>
        <v/>
      </c>
      <c r="CV237" s="26" t="str">
        <f t="shared" si="331"/>
        <v/>
      </c>
      <c r="CW237" s="26" t="str">
        <f t="shared" si="331"/>
        <v/>
      </c>
      <c r="CX237" s="26" t="str">
        <f t="shared" si="331"/>
        <v/>
      </c>
      <c r="CY237" s="26" t="str">
        <f t="shared" si="331"/>
        <v/>
      </c>
      <c r="CZ237" s="26" t="str">
        <f t="shared" si="331"/>
        <v/>
      </c>
      <c r="DA237" s="26" t="str">
        <f t="shared" si="331"/>
        <v/>
      </c>
      <c r="DB237" s="26" t="str">
        <f t="shared" si="331"/>
        <v/>
      </c>
      <c r="DC237" s="26" t="str">
        <f t="shared" si="331"/>
        <v/>
      </c>
      <c r="DD237" s="26" t="str">
        <f t="shared" si="331"/>
        <v/>
      </c>
      <c r="DE237" s="26" t="str">
        <f t="shared" si="331"/>
        <v/>
      </c>
      <c r="DF237" s="26" t="str">
        <f t="shared" si="331"/>
        <v/>
      </c>
      <c r="DG237" s="26" t="str">
        <f t="shared" si="331"/>
        <v/>
      </c>
      <c r="DH237" s="26" t="str">
        <f t="shared" si="331"/>
        <v/>
      </c>
      <c r="DI237" s="26" t="str">
        <f t="shared" si="331"/>
        <v/>
      </c>
      <c r="DJ237" s="26" t="str">
        <f t="shared" si="331"/>
        <v/>
      </c>
      <c r="DK237" s="26" t="str">
        <f t="shared" si="331"/>
        <v/>
      </c>
      <c r="DL237" s="26" t="str">
        <f t="shared" si="331"/>
        <v/>
      </c>
      <c r="DM237" s="26" t="str">
        <f t="shared" si="331"/>
        <v/>
      </c>
      <c r="DN237" s="26" t="str">
        <f t="shared" si="331"/>
        <v/>
      </c>
      <c r="DO237" s="26" t="str">
        <f t="shared" si="331"/>
        <v/>
      </c>
      <c r="DP237" s="26" t="str">
        <f t="shared" si="331"/>
        <v/>
      </c>
      <c r="DQ237" s="26" t="str">
        <f t="shared" si="331"/>
        <v/>
      </c>
      <c r="DR237" s="26" t="str">
        <f t="shared" si="331"/>
        <v/>
      </c>
      <c r="DS237" s="26" t="str">
        <f t="shared" si="331"/>
        <v/>
      </c>
      <c r="DT237" s="26" t="str">
        <f t="shared" si="331"/>
        <v/>
      </c>
      <c r="DU237" s="26" t="str">
        <f t="shared" si="331"/>
        <v/>
      </c>
      <c r="DV237" s="26" t="str">
        <f t="shared" si="331"/>
        <v/>
      </c>
      <c r="DW237" s="26" t="str">
        <f t="shared" si="331"/>
        <v/>
      </c>
      <c r="DX237" s="26" t="str">
        <f t="shared" si="331"/>
        <v/>
      </c>
      <c r="DY237" s="26" t="str">
        <f t="shared" si="331"/>
        <v/>
      </c>
      <c r="DZ237" s="26" t="str">
        <f t="shared" si="331"/>
        <v/>
      </c>
      <c r="EA237" s="26" t="str">
        <f t="shared" si="331"/>
        <v/>
      </c>
      <c r="EB237" s="26" t="str">
        <f t="shared" si="331"/>
        <v/>
      </c>
      <c r="EC237" s="26" t="str">
        <f t="shared" si="331"/>
        <v/>
      </c>
      <c r="ED237" s="26" t="str">
        <f t="shared" si="331"/>
        <v/>
      </c>
      <c r="EE237" s="26" t="str">
        <f t="shared" si="332" ref="EE237:FI237">IF(AND(EE238="",EE239=""),"",SUM(EE238)-SUM(EE239))</f>
        <v/>
      </c>
      <c r="EF237" s="26" t="str">
        <f t="shared" si="332"/>
        <v/>
      </c>
      <c r="EG237" s="26" t="str">
        <f t="shared" si="332"/>
        <v/>
      </c>
      <c r="EH237" s="26" t="str">
        <f t="shared" si="332"/>
        <v/>
      </c>
      <c r="EI237" s="26" t="str">
        <f t="shared" si="332"/>
        <v/>
      </c>
      <c r="EJ237" s="26" t="str">
        <f t="shared" si="332"/>
        <v/>
      </c>
      <c r="EK237" s="26" t="str">
        <f t="shared" si="332"/>
        <v/>
      </c>
      <c r="EL237" s="26" t="str">
        <f t="shared" si="332"/>
        <v/>
      </c>
      <c r="EM237" s="26" t="str">
        <f t="shared" si="332"/>
        <v/>
      </c>
      <c r="EN237" s="26" t="str">
        <f t="shared" si="332"/>
        <v/>
      </c>
      <c r="EO237" s="26" t="str">
        <f t="shared" si="332"/>
        <v/>
      </c>
      <c r="EP237" s="26" t="str">
        <f t="shared" si="332"/>
        <v/>
      </c>
      <c r="EQ237" s="26" t="str">
        <f t="shared" si="332"/>
        <v/>
      </c>
      <c r="ER237" s="26" t="str">
        <f t="shared" si="332"/>
        <v/>
      </c>
      <c r="ES237" s="26" t="str">
        <f t="shared" si="332"/>
        <v/>
      </c>
      <c r="ET237" s="26" t="str">
        <f t="shared" si="332"/>
        <v/>
      </c>
      <c r="EU237" s="26" t="str">
        <f t="shared" si="332"/>
        <v/>
      </c>
      <c r="EV237" s="26" t="str">
        <f t="shared" si="332"/>
        <v/>
      </c>
      <c r="EW237" s="26" t="str">
        <f t="shared" si="332"/>
        <v/>
      </c>
      <c r="EX237" s="26" t="str">
        <f t="shared" si="332"/>
        <v/>
      </c>
      <c r="EY237" s="26" t="str">
        <f t="shared" si="332"/>
        <v/>
      </c>
      <c r="EZ237" s="26" t="str">
        <f t="shared" si="332"/>
        <v/>
      </c>
      <c r="FA237" s="26" t="str">
        <f t="shared" si="332"/>
        <v/>
      </c>
      <c r="FB237" s="26" t="str">
        <f t="shared" si="332"/>
        <v/>
      </c>
      <c r="FC237" s="26" t="str">
        <f t="shared" si="332"/>
        <v/>
      </c>
      <c r="FD237" s="26" t="str">
        <f t="shared" si="332"/>
        <v/>
      </c>
      <c r="FE237" s="26" t="str">
        <f t="shared" si="332"/>
        <v/>
      </c>
      <c r="FF237" s="26" t="str">
        <f t="shared" si="332"/>
        <v/>
      </c>
      <c r="FG237" s="26" t="str">
        <f t="shared" si="332"/>
        <v/>
      </c>
      <c r="FH237" s="26" t="str">
        <f t="shared" si="332"/>
        <v/>
      </c>
      <c r="FI237" s="26" t="str">
        <f t="shared" si="332"/>
        <v/>
      </c>
    </row>
    <row r="238" spans="1:165" s="8" customFormat="1" ht="15" customHeight="1">
      <c r="A238" s="8" t="str">
        <f t="shared" si="286"/>
        <v>BXIPID_BP6_XDC</v>
      </c>
      <c r="B238" s="12" t="s">
        <v>262</v>
      </c>
      <c r="C238" s="13" t="s">
        <v>562</v>
      </c>
      <c r="D238" s="13" t="s">
        <v>563</v>
      </c>
      <c r="E238" s="14" t="str">
        <f>"BXIPID_BP6_"&amp;C3</f>
        <v>BXIPID_BP6_XDC</v>
      </c>
      <c r="F238" s="26">
        <v>0.015541900000000001</v>
      </c>
      <c r="G238" s="26">
        <v>0.015541900000000001</v>
      </c>
      <c r="H238" s="26">
        <v>0.015541900000000001</v>
      </c>
      <c r="I238" s="26">
        <v>0.015541900000000001</v>
      </c>
      <c r="J238" s="26">
        <v>0.062167599999999899</v>
      </c>
      <c r="K238" s="26">
        <v>0.015541900000000001</v>
      </c>
      <c r="L238" s="26">
        <v>0.015541900000000001</v>
      </c>
      <c r="M238" s="26">
        <v>0.015541900000000001</v>
      </c>
      <c r="N238" s="26">
        <v>0.015541900000000001</v>
      </c>
      <c r="O238" s="26">
        <v>0.062167599999999899</v>
      </c>
      <c r="P238" s="26">
        <v>0.015541900000000001</v>
      </c>
      <c r="Q238" s="26">
        <v>0.015541900000000001</v>
      </c>
      <c r="R238" s="26">
        <v>0.015541900000000001</v>
      </c>
      <c r="S238" s="26">
        <v>0.015541900000000001</v>
      </c>
      <c r="T238" s="26">
        <v>0.062167599999999899</v>
      </c>
      <c r="U238" s="26">
        <v>0.015541900000000001</v>
      </c>
      <c r="V238" s="26">
        <v>0.015541900000000001</v>
      </c>
      <c r="W238" s="26">
        <v>0.015541900000000001</v>
      </c>
      <c r="X238" s="26">
        <v>0.015541900000000001</v>
      </c>
      <c r="Y238" s="26">
        <v>0.062167599999999899</v>
      </c>
      <c r="Z238" s="26">
        <v>0.015541900000000001</v>
      </c>
      <c r="AA238" s="26">
        <v>0.015541900000000001</v>
      </c>
      <c r="AB238" s="26">
        <v>0.015541900000000001</v>
      </c>
      <c r="AC238" s="26">
        <v>0.015541900000000001</v>
      </c>
      <c r="AD238" s="26">
        <v>0.062167599999999899</v>
      </c>
      <c r="AE238" s="26">
        <v>0.015541900000000001</v>
      </c>
      <c r="AF238" s="26">
        <v>0.015541900000000001</v>
      </c>
      <c r="AG238" s="26">
        <v>0.015541900000000001</v>
      </c>
      <c r="AH238" s="26">
        <v>0.015541900000000001</v>
      </c>
      <c r="AI238" s="26">
        <v>0.062167599999999899</v>
      </c>
      <c r="AJ238" s="26">
        <v>0.015541900000000001</v>
      </c>
      <c r="AK238" s="26">
        <v>0.015541900000000001</v>
      </c>
      <c r="AL238" s="26">
        <v>0.015541900000000001</v>
      </c>
      <c r="AM238" s="26">
        <v>0.015541900000000001</v>
      </c>
      <c r="AN238" s="26">
        <v>0.062167599999999899</v>
      </c>
      <c r="AO238" s="26" t="str">
        <f>IF(AND(AO241="",AO274=""),"",SUM(AO241,AO274))</f>
        <v/>
      </c>
      <c r="AP238" s="26" t="str">
        <f>IF(AND(AP241="",AP274=""),"",SUM(AP241,AP274))</f>
        <v/>
      </c>
      <c r="AQ238" s="26" t="str">
        <f>IF(AND(AQ241="",AQ274=""),"",SUM(AQ241,AQ274))</f>
        <v/>
      </c>
      <c r="AR238" s="26" t="str">
        <f>IF(AND(AR241="",AR274=""),"",SUM(AR241,AR274))</f>
        <v/>
      </c>
      <c r="AS238" s="26" t="str">
        <f>IF(AND(AS241="",AS274=""),"",SUM(AS241,AS274))</f>
        <v/>
      </c>
      <c r="AT238" s="26" t="str">
        <f>IF(AND(AT241="",AT274=""),"",SUM(AT241,AT274))</f>
        <v/>
      </c>
      <c r="AU238" s="26" t="str">
        <f>IF(AND(AU241="",AU274=""),"",SUM(AU241,AU274))</f>
        <v/>
      </c>
      <c r="AV238" s="26" t="str">
        <f>IF(AND(AV241="",AV274=""),"",SUM(AV241,AV274))</f>
        <v/>
      </c>
      <c r="AW238" s="26" t="str">
        <f>IF(AND(AW241="",AW274=""),"",SUM(AW241,AW274))</f>
        <v/>
      </c>
      <c r="AX238" s="26" t="str">
        <f>IF(AND(AX241="",AX274=""),"",SUM(AX241,AX274))</f>
        <v/>
      </c>
      <c r="AY238" s="26" t="str">
        <f>IF(AND(AY241="",AY274=""),"",SUM(AY241,AY274))</f>
        <v/>
      </c>
      <c r="AZ238" s="26" t="str">
        <f>IF(AND(AZ241="",AZ274=""),"",SUM(AZ241,AZ274))</f>
        <v/>
      </c>
      <c r="BA238" s="26" t="str">
        <f>IF(AND(BA241="",BA274=""),"",SUM(BA241,BA274))</f>
        <v/>
      </c>
      <c r="BB238" s="26" t="str">
        <f>IF(AND(BB241="",BB274=""),"",SUM(BB241,BB274))</f>
        <v/>
      </c>
      <c r="BC238" s="26" t="str">
        <f>IF(AND(BC241="",BC274=""),"",SUM(BC241,BC274))</f>
        <v/>
      </c>
      <c r="BD238" s="26" t="str">
        <f>IF(AND(BD241="",BD274=""),"",SUM(BD241,BD274))</f>
        <v/>
      </c>
      <c r="BE238" s="26" t="str">
        <f>IF(AND(BE241="",BE274=""),"",SUM(BE241,BE274))</f>
        <v/>
      </c>
      <c r="BF238" s="26" t="str">
        <f>IF(AND(BF241="",BF274=""),"",SUM(BF241,BF274))</f>
        <v/>
      </c>
      <c r="BG238" s="26" t="str">
        <f>IF(AND(BG241="",BG274=""),"",SUM(BG241,BG274))</f>
        <v/>
      </c>
      <c r="BH238" s="26" t="str">
        <f>IF(AND(BH241="",BH274=""),"",SUM(BH241,BH274))</f>
        <v/>
      </c>
      <c r="BI238" s="26" t="str">
        <f>IF(AND(BI241="",BI274=""),"",SUM(BI241,BI274))</f>
        <v/>
      </c>
      <c r="BJ238" s="26" t="str">
        <f>IF(AND(BJ241="",BJ274=""),"",SUM(BJ241,BJ274))</f>
        <v/>
      </c>
      <c r="BK238" s="26" t="str">
        <f>IF(AND(BK241="",BK274=""),"",SUM(BK241,BK274))</f>
        <v/>
      </c>
      <c r="BL238" s="26" t="str">
        <f>IF(AND(BL241="",BL274=""),"",SUM(BL241,BL274))</f>
        <v/>
      </c>
      <c r="BM238" s="26" t="str">
        <f>IF(AND(BM241="",BM274=""),"",SUM(BM241,BM274))</f>
        <v/>
      </c>
      <c r="BN238" s="26" t="str">
        <f>IF(AND(BN241="",BN274=""),"",SUM(BN241,BN274))</f>
        <v/>
      </c>
      <c r="BO238" s="26" t="str">
        <f>IF(AND(BO241="",BO274=""),"",SUM(BO241,BO274))</f>
        <v/>
      </c>
      <c r="BP238" s="26" t="str">
        <f>IF(AND(BP241="",BP274=""),"",SUM(BP241,BP274))</f>
        <v/>
      </c>
      <c r="BQ238" s="26" t="str">
        <f>IF(AND(BQ241="",BQ274=""),"",SUM(BQ241,BQ274))</f>
        <v/>
      </c>
      <c r="BR238" s="26" t="str">
        <f>IF(AND(BR241="",BR274=""),"",SUM(BR241,BR274))</f>
        <v/>
      </c>
      <c r="BS238" s="26" t="str">
        <f t="shared" si="333" ref="BS238:ED238">IF(AND(BS241="",BS274=""),"",SUM(BS241,BS274))</f>
        <v/>
      </c>
      <c r="BT238" s="26" t="str">
        <f t="shared" si="333"/>
        <v/>
      </c>
      <c r="BU238" s="26" t="str">
        <f t="shared" si="333"/>
        <v/>
      </c>
      <c r="BV238" s="26" t="str">
        <f t="shared" si="333"/>
        <v/>
      </c>
      <c r="BW238" s="26" t="str">
        <f t="shared" si="333"/>
        <v/>
      </c>
      <c r="BX238" s="26" t="str">
        <f t="shared" si="333"/>
        <v/>
      </c>
      <c r="BY238" s="26" t="str">
        <f t="shared" si="333"/>
        <v/>
      </c>
      <c r="BZ238" s="26" t="str">
        <f t="shared" si="333"/>
        <v/>
      </c>
      <c r="CA238" s="26" t="str">
        <f t="shared" si="333"/>
        <v/>
      </c>
      <c r="CB238" s="26" t="str">
        <f t="shared" si="333"/>
        <v/>
      </c>
      <c r="CC238" s="26" t="str">
        <f t="shared" si="333"/>
        <v/>
      </c>
      <c r="CD238" s="26" t="str">
        <f t="shared" si="333"/>
        <v/>
      </c>
      <c r="CE238" s="26" t="str">
        <f t="shared" si="333"/>
        <v/>
      </c>
      <c r="CF238" s="26" t="str">
        <f t="shared" si="333"/>
        <v/>
      </c>
      <c r="CG238" s="26" t="str">
        <f t="shared" si="333"/>
        <v/>
      </c>
      <c r="CH238" s="26" t="str">
        <f t="shared" si="333"/>
        <v/>
      </c>
      <c r="CI238" s="26" t="str">
        <f t="shared" si="333"/>
        <v/>
      </c>
      <c r="CJ238" s="26" t="str">
        <f t="shared" si="333"/>
        <v/>
      </c>
      <c r="CK238" s="26" t="str">
        <f t="shared" si="333"/>
        <v/>
      </c>
      <c r="CL238" s="26" t="str">
        <f t="shared" si="333"/>
        <v/>
      </c>
      <c r="CM238" s="26" t="str">
        <f t="shared" si="333"/>
        <v/>
      </c>
      <c r="CN238" s="26" t="str">
        <f t="shared" si="333"/>
        <v/>
      </c>
      <c r="CO238" s="26" t="str">
        <f t="shared" si="333"/>
        <v/>
      </c>
      <c r="CP238" s="26" t="str">
        <f t="shared" si="333"/>
        <v/>
      </c>
      <c r="CQ238" s="26" t="str">
        <f t="shared" si="333"/>
        <v/>
      </c>
      <c r="CR238" s="26" t="str">
        <f t="shared" si="333"/>
        <v/>
      </c>
      <c r="CS238" s="26" t="str">
        <f t="shared" si="333"/>
        <v/>
      </c>
      <c r="CT238" s="26" t="str">
        <f t="shared" si="333"/>
        <v/>
      </c>
      <c r="CU238" s="26" t="str">
        <f t="shared" si="333"/>
        <v/>
      </c>
      <c r="CV238" s="26" t="str">
        <f t="shared" si="333"/>
        <v/>
      </c>
      <c r="CW238" s="26" t="str">
        <f t="shared" si="333"/>
        <v/>
      </c>
      <c r="CX238" s="26" t="str">
        <f t="shared" si="333"/>
        <v/>
      </c>
      <c r="CY238" s="26" t="str">
        <f t="shared" si="333"/>
        <v/>
      </c>
      <c r="CZ238" s="26" t="str">
        <f t="shared" si="333"/>
        <v/>
      </c>
      <c r="DA238" s="26" t="str">
        <f t="shared" si="333"/>
        <v/>
      </c>
      <c r="DB238" s="26" t="str">
        <f t="shared" si="333"/>
        <v/>
      </c>
      <c r="DC238" s="26" t="str">
        <f t="shared" si="333"/>
        <v/>
      </c>
      <c r="DD238" s="26" t="str">
        <f t="shared" si="333"/>
        <v/>
      </c>
      <c r="DE238" s="26" t="str">
        <f t="shared" si="333"/>
        <v/>
      </c>
      <c r="DF238" s="26" t="str">
        <f t="shared" si="333"/>
        <v/>
      </c>
      <c r="DG238" s="26" t="str">
        <f t="shared" si="333"/>
        <v/>
      </c>
      <c r="DH238" s="26" t="str">
        <f t="shared" si="333"/>
        <v/>
      </c>
      <c r="DI238" s="26" t="str">
        <f t="shared" si="333"/>
        <v/>
      </c>
      <c r="DJ238" s="26" t="str">
        <f t="shared" si="333"/>
        <v/>
      </c>
      <c r="DK238" s="26" t="str">
        <f t="shared" si="333"/>
        <v/>
      </c>
      <c r="DL238" s="26" t="str">
        <f t="shared" si="333"/>
        <v/>
      </c>
      <c r="DM238" s="26" t="str">
        <f t="shared" si="333"/>
        <v/>
      </c>
      <c r="DN238" s="26" t="str">
        <f t="shared" si="333"/>
        <v/>
      </c>
      <c r="DO238" s="26" t="str">
        <f t="shared" si="333"/>
        <v/>
      </c>
      <c r="DP238" s="26" t="str">
        <f t="shared" si="333"/>
        <v/>
      </c>
      <c r="DQ238" s="26" t="str">
        <f t="shared" si="333"/>
        <v/>
      </c>
      <c r="DR238" s="26" t="str">
        <f t="shared" si="333"/>
        <v/>
      </c>
      <c r="DS238" s="26" t="str">
        <f t="shared" si="333"/>
        <v/>
      </c>
      <c r="DT238" s="26" t="str">
        <f t="shared" si="333"/>
        <v/>
      </c>
      <c r="DU238" s="26" t="str">
        <f t="shared" si="333"/>
        <v/>
      </c>
      <c r="DV238" s="26" t="str">
        <f t="shared" si="333"/>
        <v/>
      </c>
      <c r="DW238" s="26" t="str">
        <f t="shared" si="333"/>
        <v/>
      </c>
      <c r="DX238" s="26" t="str">
        <f t="shared" si="333"/>
        <v/>
      </c>
      <c r="DY238" s="26" t="str">
        <f t="shared" si="333"/>
        <v/>
      </c>
      <c r="DZ238" s="26" t="str">
        <f t="shared" si="333"/>
        <v/>
      </c>
      <c r="EA238" s="26" t="str">
        <f t="shared" si="333"/>
        <v/>
      </c>
      <c r="EB238" s="26" t="str">
        <f t="shared" si="333"/>
        <v/>
      </c>
      <c r="EC238" s="26" t="str">
        <f t="shared" si="333"/>
        <v/>
      </c>
      <c r="ED238" s="26" t="str">
        <f t="shared" si="333"/>
        <v/>
      </c>
      <c r="EE238" s="26" t="str">
        <f t="shared" si="334" ref="EE238:FI238">IF(AND(EE241="",EE274=""),"",SUM(EE241,EE274))</f>
        <v/>
      </c>
      <c r="EF238" s="26" t="str">
        <f t="shared" si="334"/>
        <v/>
      </c>
      <c r="EG238" s="26" t="str">
        <f t="shared" si="334"/>
        <v/>
      </c>
      <c r="EH238" s="26" t="str">
        <f t="shared" si="334"/>
        <v/>
      </c>
      <c r="EI238" s="26" t="str">
        <f t="shared" si="334"/>
        <v/>
      </c>
      <c r="EJ238" s="26" t="str">
        <f t="shared" si="334"/>
        <v/>
      </c>
      <c r="EK238" s="26" t="str">
        <f t="shared" si="334"/>
        <v/>
      </c>
      <c r="EL238" s="26" t="str">
        <f t="shared" si="334"/>
        <v/>
      </c>
      <c r="EM238" s="26" t="str">
        <f t="shared" si="334"/>
        <v/>
      </c>
      <c r="EN238" s="26" t="str">
        <f t="shared" si="334"/>
        <v/>
      </c>
      <c r="EO238" s="26" t="str">
        <f t="shared" si="334"/>
        <v/>
      </c>
      <c r="EP238" s="26" t="str">
        <f t="shared" si="334"/>
        <v/>
      </c>
      <c r="EQ238" s="26" t="str">
        <f t="shared" si="334"/>
        <v/>
      </c>
      <c r="ER238" s="26" t="str">
        <f t="shared" si="334"/>
        <v/>
      </c>
      <c r="ES238" s="26" t="str">
        <f t="shared" si="334"/>
        <v/>
      </c>
      <c r="ET238" s="26" t="str">
        <f t="shared" si="334"/>
        <v/>
      </c>
      <c r="EU238" s="26" t="str">
        <f t="shared" si="334"/>
        <v/>
      </c>
      <c r="EV238" s="26" t="str">
        <f t="shared" si="334"/>
        <v/>
      </c>
      <c r="EW238" s="26" t="str">
        <f t="shared" si="334"/>
        <v/>
      </c>
      <c r="EX238" s="26" t="str">
        <f t="shared" si="334"/>
        <v/>
      </c>
      <c r="EY238" s="26" t="str">
        <f t="shared" si="334"/>
        <v/>
      </c>
      <c r="EZ238" s="26" t="str">
        <f t="shared" si="334"/>
        <v/>
      </c>
      <c r="FA238" s="26" t="str">
        <f t="shared" si="334"/>
        <v/>
      </c>
      <c r="FB238" s="26" t="str">
        <f t="shared" si="334"/>
        <v/>
      </c>
      <c r="FC238" s="26" t="str">
        <f t="shared" si="334"/>
        <v/>
      </c>
      <c r="FD238" s="26" t="str">
        <f t="shared" si="334"/>
        <v/>
      </c>
      <c r="FE238" s="26" t="str">
        <f t="shared" si="334"/>
        <v/>
      </c>
      <c r="FF238" s="26" t="str">
        <f t="shared" si="334"/>
        <v/>
      </c>
      <c r="FG238" s="26" t="str">
        <f t="shared" si="334"/>
        <v/>
      </c>
      <c r="FH238" s="26" t="str">
        <f t="shared" si="334"/>
        <v/>
      </c>
      <c r="FI238" s="26" t="str">
        <f t="shared" si="334"/>
        <v/>
      </c>
    </row>
    <row r="239" spans="1:165" s="8" customFormat="1" ht="15" customHeight="1">
      <c r="A239" s="8" t="str">
        <f t="shared" si="286"/>
        <v>BMIPID_BP6_XDC</v>
      </c>
      <c r="B239" s="12" t="s">
        <v>265</v>
      </c>
      <c r="C239" s="13" t="s">
        <v>564</v>
      </c>
      <c r="D239" s="13" t="s">
        <v>565</v>
      </c>
      <c r="E239" s="14" t="str">
        <f>"BMIPID_BP6_"&amp;C3</f>
        <v>BMIPID_BP6_XDC</v>
      </c>
      <c r="F239" s="26">
        <v>0.62831250000000005</v>
      </c>
      <c r="G239" s="26">
        <v>0.62831250000000005</v>
      </c>
      <c r="H239" s="26">
        <v>0.62831250000000005</v>
      </c>
      <c r="I239" s="26">
        <v>0.8025</v>
      </c>
      <c r="J239" s="26">
        <v>2.6874375000000001</v>
      </c>
      <c r="K239" s="26">
        <v>1.3116013230000001</v>
      </c>
      <c r="L239" s="26">
        <v>1.3003513229999999</v>
      </c>
      <c r="M239" s="26">
        <v>1.460101323</v>
      </c>
      <c r="N239" s="26">
        <v>1.514851323</v>
      </c>
      <c r="O239" s="26">
        <v>5.586905292</v>
      </c>
      <c r="P239" s="26">
        <v>0.381915897</v>
      </c>
      <c r="Q239" s="26">
        <v>0.51466589699999998</v>
      </c>
      <c r="R239" s="26">
        <v>0.21241589699999999</v>
      </c>
      <c r="S239" s="26">
        <v>0.561915897</v>
      </c>
      <c r="T239" s="26">
        <v>1.6709135879999999</v>
      </c>
      <c r="U239" s="26">
        <v>1.489177068</v>
      </c>
      <c r="V239" s="26">
        <v>1.429177068</v>
      </c>
      <c r="W239" s="26">
        <v>1.6129270680000001</v>
      </c>
      <c r="X239" s="26">
        <v>1.785427068</v>
      </c>
      <c r="Y239" s="26">
        <v>6.3167082719999996</v>
      </c>
      <c r="Z239" s="26">
        <v>1.3672740795</v>
      </c>
      <c r="AA239" s="26">
        <v>1.1265240795</v>
      </c>
      <c r="AB239" s="26">
        <v>1.2037740795</v>
      </c>
      <c r="AC239" s="26">
        <v>1.0492740795</v>
      </c>
      <c r="AD239" s="26">
        <v>4.7468463180000002</v>
      </c>
      <c r="AE239" s="26">
        <v>0.47025</v>
      </c>
      <c r="AF239" s="26">
        <v>0.8025</v>
      </c>
      <c r="AG239" s="26">
        <v>0.78075000000000006</v>
      </c>
      <c r="AH239" s="26">
        <v>1.20825</v>
      </c>
      <c r="AI239" s="26">
        <v>3.2617500000000001</v>
      </c>
      <c r="AJ239" s="26">
        <v>1.11975</v>
      </c>
      <c r="AK239" s="26">
        <v>0.99299999999999999</v>
      </c>
      <c r="AL239" s="26">
        <v>0.50625</v>
      </c>
      <c r="AM239" s="26">
        <v>0.504</v>
      </c>
      <c r="AN239" s="26">
        <v>3.1230000000000002</v>
      </c>
      <c r="AO239" s="26" t="str">
        <f>IF(AND(AO242="",AO275=""),"",SUM(AO242,AO275))</f>
        <v/>
      </c>
      <c r="AP239" s="26" t="str">
        <f>IF(AND(AP242="",AP275=""),"",SUM(AP242,AP275))</f>
        <v/>
      </c>
      <c r="AQ239" s="26" t="str">
        <f>IF(AND(AQ242="",AQ275=""),"",SUM(AQ242,AQ275))</f>
        <v/>
      </c>
      <c r="AR239" s="26" t="str">
        <f>IF(AND(AR242="",AR275=""),"",SUM(AR242,AR275))</f>
        <v/>
      </c>
      <c r="AS239" s="26" t="str">
        <f>IF(AND(AS242="",AS275=""),"",SUM(AS242,AS275))</f>
        <v/>
      </c>
      <c r="AT239" s="26" t="str">
        <f>IF(AND(AT242="",AT275=""),"",SUM(AT242,AT275))</f>
        <v/>
      </c>
      <c r="AU239" s="26" t="str">
        <f>IF(AND(AU242="",AU275=""),"",SUM(AU242,AU275))</f>
        <v/>
      </c>
      <c r="AV239" s="26" t="str">
        <f>IF(AND(AV242="",AV275=""),"",SUM(AV242,AV275))</f>
        <v/>
      </c>
      <c r="AW239" s="26" t="str">
        <f>IF(AND(AW242="",AW275=""),"",SUM(AW242,AW275))</f>
        <v/>
      </c>
      <c r="AX239" s="26" t="str">
        <f>IF(AND(AX242="",AX275=""),"",SUM(AX242,AX275))</f>
        <v/>
      </c>
      <c r="AY239" s="26" t="str">
        <f>IF(AND(AY242="",AY275=""),"",SUM(AY242,AY275))</f>
        <v/>
      </c>
      <c r="AZ239" s="26" t="str">
        <f>IF(AND(AZ242="",AZ275=""),"",SUM(AZ242,AZ275))</f>
        <v/>
      </c>
      <c r="BA239" s="26" t="str">
        <f>IF(AND(BA242="",BA275=""),"",SUM(BA242,BA275))</f>
        <v/>
      </c>
      <c r="BB239" s="26" t="str">
        <f>IF(AND(BB242="",BB275=""),"",SUM(BB242,BB275))</f>
        <v/>
      </c>
      <c r="BC239" s="26" t="str">
        <f>IF(AND(BC242="",BC275=""),"",SUM(BC242,BC275))</f>
        <v/>
      </c>
      <c r="BD239" s="26" t="str">
        <f>IF(AND(BD242="",BD275=""),"",SUM(BD242,BD275))</f>
        <v/>
      </c>
      <c r="BE239" s="26" t="str">
        <f>IF(AND(BE242="",BE275=""),"",SUM(BE242,BE275))</f>
        <v/>
      </c>
      <c r="BF239" s="26" t="str">
        <f>IF(AND(BF242="",BF275=""),"",SUM(BF242,BF275))</f>
        <v/>
      </c>
      <c r="BG239" s="26" t="str">
        <f>IF(AND(BG242="",BG275=""),"",SUM(BG242,BG275))</f>
        <v/>
      </c>
      <c r="BH239" s="26" t="str">
        <f>IF(AND(BH242="",BH275=""),"",SUM(BH242,BH275))</f>
        <v/>
      </c>
      <c r="BI239" s="26" t="str">
        <f>IF(AND(BI242="",BI275=""),"",SUM(BI242,BI275))</f>
        <v/>
      </c>
      <c r="BJ239" s="26" t="str">
        <f>IF(AND(BJ242="",BJ275=""),"",SUM(BJ242,BJ275))</f>
        <v/>
      </c>
      <c r="BK239" s="26" t="str">
        <f>IF(AND(BK242="",BK275=""),"",SUM(BK242,BK275))</f>
        <v/>
      </c>
      <c r="BL239" s="26" t="str">
        <f>IF(AND(BL242="",BL275=""),"",SUM(BL242,BL275))</f>
        <v/>
      </c>
      <c r="BM239" s="26" t="str">
        <f>IF(AND(BM242="",BM275=""),"",SUM(BM242,BM275))</f>
        <v/>
      </c>
      <c r="BN239" s="26" t="str">
        <f>IF(AND(BN242="",BN275=""),"",SUM(BN242,BN275))</f>
        <v/>
      </c>
      <c r="BO239" s="26" t="str">
        <f>IF(AND(BO242="",BO275=""),"",SUM(BO242,BO275))</f>
        <v/>
      </c>
      <c r="BP239" s="26" t="str">
        <f>IF(AND(BP242="",BP275=""),"",SUM(BP242,BP275))</f>
        <v/>
      </c>
      <c r="BQ239" s="26" t="str">
        <f>IF(AND(BQ242="",BQ275=""),"",SUM(BQ242,BQ275))</f>
        <v/>
      </c>
      <c r="BR239" s="26" t="str">
        <f>IF(AND(BR242="",BR275=""),"",SUM(BR242,BR275))</f>
        <v/>
      </c>
      <c r="BS239" s="26" t="str">
        <f t="shared" si="335" ref="BS239:ED239">IF(AND(BS242="",BS275=""),"",SUM(BS242,BS275))</f>
        <v/>
      </c>
      <c r="BT239" s="26" t="str">
        <f t="shared" si="335"/>
        <v/>
      </c>
      <c r="BU239" s="26" t="str">
        <f t="shared" si="335"/>
        <v/>
      </c>
      <c r="BV239" s="26" t="str">
        <f t="shared" si="335"/>
        <v/>
      </c>
      <c r="BW239" s="26" t="str">
        <f t="shared" si="335"/>
        <v/>
      </c>
      <c r="BX239" s="26" t="str">
        <f t="shared" si="335"/>
        <v/>
      </c>
      <c r="BY239" s="26" t="str">
        <f t="shared" si="335"/>
        <v/>
      </c>
      <c r="BZ239" s="26" t="str">
        <f t="shared" si="335"/>
        <v/>
      </c>
      <c r="CA239" s="26" t="str">
        <f t="shared" si="335"/>
        <v/>
      </c>
      <c r="CB239" s="26" t="str">
        <f t="shared" si="335"/>
        <v/>
      </c>
      <c r="CC239" s="26" t="str">
        <f t="shared" si="335"/>
        <v/>
      </c>
      <c r="CD239" s="26" t="str">
        <f t="shared" si="335"/>
        <v/>
      </c>
      <c r="CE239" s="26" t="str">
        <f t="shared" si="335"/>
        <v/>
      </c>
      <c r="CF239" s="26" t="str">
        <f t="shared" si="335"/>
        <v/>
      </c>
      <c r="CG239" s="26" t="str">
        <f t="shared" si="335"/>
        <v/>
      </c>
      <c r="CH239" s="26" t="str">
        <f t="shared" si="335"/>
        <v/>
      </c>
      <c r="CI239" s="26" t="str">
        <f t="shared" si="335"/>
        <v/>
      </c>
      <c r="CJ239" s="26" t="str">
        <f t="shared" si="335"/>
        <v/>
      </c>
      <c r="CK239" s="26" t="str">
        <f t="shared" si="335"/>
        <v/>
      </c>
      <c r="CL239" s="26" t="str">
        <f t="shared" si="335"/>
        <v/>
      </c>
      <c r="CM239" s="26" t="str">
        <f t="shared" si="335"/>
        <v/>
      </c>
      <c r="CN239" s="26" t="str">
        <f t="shared" si="335"/>
        <v/>
      </c>
      <c r="CO239" s="26" t="str">
        <f t="shared" si="335"/>
        <v/>
      </c>
      <c r="CP239" s="26" t="str">
        <f t="shared" si="335"/>
        <v/>
      </c>
      <c r="CQ239" s="26" t="str">
        <f t="shared" si="335"/>
        <v/>
      </c>
      <c r="CR239" s="26" t="str">
        <f t="shared" si="335"/>
        <v/>
      </c>
      <c r="CS239" s="26" t="str">
        <f t="shared" si="335"/>
        <v/>
      </c>
      <c r="CT239" s="26" t="str">
        <f t="shared" si="335"/>
        <v/>
      </c>
      <c r="CU239" s="26" t="str">
        <f t="shared" si="335"/>
        <v/>
      </c>
      <c r="CV239" s="26" t="str">
        <f t="shared" si="335"/>
        <v/>
      </c>
      <c r="CW239" s="26" t="str">
        <f t="shared" si="335"/>
        <v/>
      </c>
      <c r="CX239" s="26" t="str">
        <f t="shared" si="335"/>
        <v/>
      </c>
      <c r="CY239" s="26" t="str">
        <f t="shared" si="335"/>
        <v/>
      </c>
      <c r="CZ239" s="26" t="str">
        <f t="shared" si="335"/>
        <v/>
      </c>
      <c r="DA239" s="26" t="str">
        <f t="shared" si="335"/>
        <v/>
      </c>
      <c r="DB239" s="26" t="str">
        <f t="shared" si="335"/>
        <v/>
      </c>
      <c r="DC239" s="26" t="str">
        <f t="shared" si="335"/>
        <v/>
      </c>
      <c r="DD239" s="26" t="str">
        <f t="shared" si="335"/>
        <v/>
      </c>
      <c r="DE239" s="26" t="str">
        <f t="shared" si="335"/>
        <v/>
      </c>
      <c r="DF239" s="26" t="str">
        <f t="shared" si="335"/>
        <v/>
      </c>
      <c r="DG239" s="26" t="str">
        <f t="shared" si="335"/>
        <v/>
      </c>
      <c r="DH239" s="26" t="str">
        <f t="shared" si="335"/>
        <v/>
      </c>
      <c r="DI239" s="26" t="str">
        <f t="shared" si="335"/>
        <v/>
      </c>
      <c r="DJ239" s="26" t="str">
        <f t="shared" si="335"/>
        <v/>
      </c>
      <c r="DK239" s="26" t="str">
        <f t="shared" si="335"/>
        <v/>
      </c>
      <c r="DL239" s="26" t="str">
        <f t="shared" si="335"/>
        <v/>
      </c>
      <c r="DM239" s="26" t="str">
        <f t="shared" si="335"/>
        <v/>
      </c>
      <c r="DN239" s="26" t="str">
        <f t="shared" si="335"/>
        <v/>
      </c>
      <c r="DO239" s="26" t="str">
        <f t="shared" si="335"/>
        <v/>
      </c>
      <c r="DP239" s="26" t="str">
        <f t="shared" si="335"/>
        <v/>
      </c>
      <c r="DQ239" s="26" t="str">
        <f t="shared" si="335"/>
        <v/>
      </c>
      <c r="DR239" s="26" t="str">
        <f t="shared" si="335"/>
        <v/>
      </c>
      <c r="DS239" s="26" t="str">
        <f t="shared" si="335"/>
        <v/>
      </c>
      <c r="DT239" s="26" t="str">
        <f t="shared" si="335"/>
        <v/>
      </c>
      <c r="DU239" s="26" t="str">
        <f t="shared" si="335"/>
        <v/>
      </c>
      <c r="DV239" s="26" t="str">
        <f t="shared" si="335"/>
        <v/>
      </c>
      <c r="DW239" s="26" t="str">
        <f t="shared" si="335"/>
        <v/>
      </c>
      <c r="DX239" s="26" t="str">
        <f t="shared" si="335"/>
        <v/>
      </c>
      <c r="DY239" s="26" t="str">
        <f t="shared" si="335"/>
        <v/>
      </c>
      <c r="DZ239" s="26" t="str">
        <f t="shared" si="335"/>
        <v/>
      </c>
      <c r="EA239" s="26" t="str">
        <f t="shared" si="335"/>
        <v/>
      </c>
      <c r="EB239" s="26" t="str">
        <f t="shared" si="335"/>
        <v/>
      </c>
      <c r="EC239" s="26" t="str">
        <f t="shared" si="335"/>
        <v/>
      </c>
      <c r="ED239" s="26" t="str">
        <f t="shared" si="335"/>
        <v/>
      </c>
      <c r="EE239" s="26" t="str">
        <f t="shared" si="336" ref="EE239:FI239">IF(AND(EE242="",EE275=""),"",SUM(EE242,EE275))</f>
        <v/>
      </c>
      <c r="EF239" s="26" t="str">
        <f t="shared" si="336"/>
        <v/>
      </c>
      <c r="EG239" s="26" t="str">
        <f t="shared" si="336"/>
        <v/>
      </c>
      <c r="EH239" s="26" t="str">
        <f t="shared" si="336"/>
        <v/>
      </c>
      <c r="EI239" s="26" t="str">
        <f t="shared" si="336"/>
        <v/>
      </c>
      <c r="EJ239" s="26" t="str">
        <f t="shared" si="336"/>
        <v/>
      </c>
      <c r="EK239" s="26" t="str">
        <f t="shared" si="336"/>
        <v/>
      </c>
      <c r="EL239" s="26" t="str">
        <f t="shared" si="336"/>
        <v/>
      </c>
      <c r="EM239" s="26" t="str">
        <f t="shared" si="336"/>
        <v/>
      </c>
      <c r="EN239" s="26" t="str">
        <f t="shared" si="336"/>
        <v/>
      </c>
      <c r="EO239" s="26" t="str">
        <f t="shared" si="336"/>
        <v/>
      </c>
      <c r="EP239" s="26" t="str">
        <f t="shared" si="336"/>
        <v/>
      </c>
      <c r="EQ239" s="26" t="str">
        <f t="shared" si="336"/>
        <v/>
      </c>
      <c r="ER239" s="26" t="str">
        <f t="shared" si="336"/>
        <v/>
      </c>
      <c r="ES239" s="26" t="str">
        <f t="shared" si="336"/>
        <v/>
      </c>
      <c r="ET239" s="26" t="str">
        <f t="shared" si="336"/>
        <v/>
      </c>
      <c r="EU239" s="26" t="str">
        <f t="shared" si="336"/>
        <v/>
      </c>
      <c r="EV239" s="26" t="str">
        <f t="shared" si="336"/>
        <v/>
      </c>
      <c r="EW239" s="26" t="str">
        <f t="shared" si="336"/>
        <v/>
      </c>
      <c r="EX239" s="26" t="str">
        <f t="shared" si="336"/>
        <v/>
      </c>
      <c r="EY239" s="26" t="str">
        <f t="shared" si="336"/>
        <v/>
      </c>
      <c r="EZ239" s="26" t="str">
        <f t="shared" si="336"/>
        <v/>
      </c>
      <c r="FA239" s="26" t="str">
        <f t="shared" si="336"/>
        <v/>
      </c>
      <c r="FB239" s="26" t="str">
        <f t="shared" si="336"/>
        <v/>
      </c>
      <c r="FC239" s="26" t="str">
        <f t="shared" si="336"/>
        <v/>
      </c>
      <c r="FD239" s="26" t="str">
        <f t="shared" si="336"/>
        <v/>
      </c>
      <c r="FE239" s="26" t="str">
        <f t="shared" si="336"/>
        <v/>
      </c>
      <c r="FF239" s="26" t="str">
        <f t="shared" si="336"/>
        <v/>
      </c>
      <c r="FG239" s="26" t="str">
        <f t="shared" si="336"/>
        <v/>
      </c>
      <c r="FH239" s="26" t="str">
        <f t="shared" si="336"/>
        <v/>
      </c>
      <c r="FI239" s="26" t="str">
        <f t="shared" si="336"/>
        <v/>
      </c>
    </row>
    <row r="240" spans="1:165" s="8" customFormat="1" ht="15" customHeight="1">
      <c r="A240" s="8" t="str">
        <f t="shared" si="286"/>
        <v>BIPIDE_BP6_XDC</v>
      </c>
      <c r="B240" s="12" t="s">
        <v>566</v>
      </c>
      <c r="C240" s="13" t="s">
        <v>2649</v>
      </c>
      <c r="D240" s="13" t="s">
        <v>567</v>
      </c>
      <c r="E240" s="14" t="str">
        <f>"BIPIDE_BP6_"&amp;C3</f>
        <v>BIPIDE_BP6_XDC</v>
      </c>
      <c r="F240" s="26">
        <v>-0.61277060000000005</v>
      </c>
      <c r="G240" s="26">
        <v>-0.61277060000000005</v>
      </c>
      <c r="H240" s="26">
        <v>-0.61277060000000005</v>
      </c>
      <c r="I240" s="26">
        <v>-0.78695809999999999</v>
      </c>
      <c r="J240" s="26">
        <v>-2.6252699000000002</v>
      </c>
      <c r="K240" s="26">
        <v>-1.296059423</v>
      </c>
      <c r="L240" s="26">
        <v>-1.284809423</v>
      </c>
      <c r="M240" s="26">
        <v>-1.4445594230000001</v>
      </c>
      <c r="N240" s="26">
        <v>-1.4993094229999999</v>
      </c>
      <c r="O240" s="26">
        <v>-5.5247376920000004</v>
      </c>
      <c r="P240" s="26">
        <v>-0.36637399700000001</v>
      </c>
      <c r="Q240" s="26">
        <v>-0.49912399699999999</v>
      </c>
      <c r="R240" s="26">
        <v>-0.196873997</v>
      </c>
      <c r="S240" s="26">
        <v>-0.546373997</v>
      </c>
      <c r="T240" s="26">
        <v>-1.6087459879999999</v>
      </c>
      <c r="U240" s="26">
        <v>-1.4736351679999999</v>
      </c>
      <c r="V240" s="26">
        <v>-1.4136351680000001</v>
      </c>
      <c r="W240" s="26">
        <v>-1.597385168</v>
      </c>
      <c r="X240" s="26">
        <v>-1.7698851680000001</v>
      </c>
      <c r="Y240" s="26">
        <v>-6.2545406720000001</v>
      </c>
      <c r="Z240" s="26">
        <v>-1.3517321794999999</v>
      </c>
      <c r="AA240" s="26">
        <v>-1.1109821795000001</v>
      </c>
      <c r="AB240" s="26">
        <v>-1.1882321794999999</v>
      </c>
      <c r="AC240" s="26">
        <v>-1.0337321795000001</v>
      </c>
      <c r="AD240" s="26">
        <v>-4.6846787179999998</v>
      </c>
      <c r="AE240" s="26">
        <v>-0.4547081</v>
      </c>
      <c r="AF240" s="26">
        <v>-0.78695809999999999</v>
      </c>
      <c r="AG240" s="26">
        <v>-0.76520809999999995</v>
      </c>
      <c r="AH240" s="26">
        <v>-1.1927080999999999</v>
      </c>
      <c r="AI240" s="26">
        <v>-3.1995824000000002</v>
      </c>
      <c r="AJ240" s="26">
        <v>-1.1042080999999999</v>
      </c>
      <c r="AK240" s="26">
        <v>-0.9774581</v>
      </c>
      <c r="AL240" s="26">
        <v>-0.49070809999999998</v>
      </c>
      <c r="AM240" s="26">
        <v>-0.48845810000000001</v>
      </c>
      <c r="AN240" s="26">
        <v>-3.0608323999999998</v>
      </c>
      <c r="AO240" s="26" t="str">
        <f>IF(AND(AO241="",AO242=""),"",SUM(AO241)-SUM(AO242))</f>
        <v/>
      </c>
      <c r="AP240" s="26" t="str">
        <f>IF(AND(AP241="",AP242=""),"",SUM(AP241)-SUM(AP242))</f>
        <v/>
      </c>
      <c r="AQ240" s="26" t="str">
        <f>IF(AND(AQ241="",AQ242=""),"",SUM(AQ241)-SUM(AQ242))</f>
        <v/>
      </c>
      <c r="AR240" s="26" t="str">
        <f>IF(AND(AR241="",AR242=""),"",SUM(AR241)-SUM(AR242))</f>
        <v/>
      </c>
      <c r="AS240" s="26" t="str">
        <f>IF(AND(AS241="",AS242=""),"",SUM(AS241)-SUM(AS242))</f>
        <v/>
      </c>
      <c r="AT240" s="26" t="str">
        <f>IF(AND(AT241="",AT242=""),"",SUM(AT241)-SUM(AT242))</f>
        <v/>
      </c>
      <c r="AU240" s="26" t="str">
        <f>IF(AND(AU241="",AU242=""),"",SUM(AU241)-SUM(AU242))</f>
        <v/>
      </c>
      <c r="AV240" s="26" t="str">
        <f>IF(AND(AV241="",AV242=""),"",SUM(AV241)-SUM(AV242))</f>
        <v/>
      </c>
      <c r="AW240" s="26" t="str">
        <f>IF(AND(AW241="",AW242=""),"",SUM(AW241)-SUM(AW242))</f>
        <v/>
      </c>
      <c r="AX240" s="26" t="str">
        <f>IF(AND(AX241="",AX242=""),"",SUM(AX241)-SUM(AX242))</f>
        <v/>
      </c>
      <c r="AY240" s="26" t="str">
        <f>IF(AND(AY241="",AY242=""),"",SUM(AY241)-SUM(AY242))</f>
        <v/>
      </c>
      <c r="AZ240" s="26" t="str">
        <f>IF(AND(AZ241="",AZ242=""),"",SUM(AZ241)-SUM(AZ242))</f>
        <v/>
      </c>
      <c r="BA240" s="26" t="str">
        <f>IF(AND(BA241="",BA242=""),"",SUM(BA241)-SUM(BA242))</f>
        <v/>
      </c>
      <c r="BB240" s="26" t="str">
        <f>IF(AND(BB241="",BB242=""),"",SUM(BB241)-SUM(BB242))</f>
        <v/>
      </c>
      <c r="BC240" s="26" t="str">
        <f>IF(AND(BC241="",BC242=""),"",SUM(BC241)-SUM(BC242))</f>
        <v/>
      </c>
      <c r="BD240" s="26" t="str">
        <f>IF(AND(BD241="",BD242=""),"",SUM(BD241)-SUM(BD242))</f>
        <v/>
      </c>
      <c r="BE240" s="26" t="str">
        <f>IF(AND(BE241="",BE242=""),"",SUM(BE241)-SUM(BE242))</f>
        <v/>
      </c>
      <c r="BF240" s="26" t="str">
        <f>IF(AND(BF241="",BF242=""),"",SUM(BF241)-SUM(BF242))</f>
        <v/>
      </c>
      <c r="BG240" s="26" t="str">
        <f>IF(AND(BG241="",BG242=""),"",SUM(BG241)-SUM(BG242))</f>
        <v/>
      </c>
      <c r="BH240" s="26" t="str">
        <f>IF(AND(BH241="",BH242=""),"",SUM(BH241)-SUM(BH242))</f>
        <v/>
      </c>
      <c r="BI240" s="26" t="str">
        <f>IF(AND(BI241="",BI242=""),"",SUM(BI241)-SUM(BI242))</f>
        <v/>
      </c>
      <c r="BJ240" s="26" t="str">
        <f>IF(AND(BJ241="",BJ242=""),"",SUM(BJ241)-SUM(BJ242))</f>
        <v/>
      </c>
      <c r="BK240" s="26" t="str">
        <f>IF(AND(BK241="",BK242=""),"",SUM(BK241)-SUM(BK242))</f>
        <v/>
      </c>
      <c r="BL240" s="26" t="str">
        <f>IF(AND(BL241="",BL242=""),"",SUM(BL241)-SUM(BL242))</f>
        <v/>
      </c>
      <c r="BM240" s="26" t="str">
        <f>IF(AND(BM241="",BM242=""),"",SUM(BM241)-SUM(BM242))</f>
        <v/>
      </c>
      <c r="BN240" s="26" t="str">
        <f>IF(AND(BN241="",BN242=""),"",SUM(BN241)-SUM(BN242))</f>
        <v/>
      </c>
      <c r="BO240" s="26" t="str">
        <f>IF(AND(BO241="",BO242=""),"",SUM(BO241)-SUM(BO242))</f>
        <v/>
      </c>
      <c r="BP240" s="26" t="str">
        <f>IF(AND(BP241="",BP242=""),"",SUM(BP241)-SUM(BP242))</f>
        <v/>
      </c>
      <c r="BQ240" s="26" t="str">
        <f>IF(AND(BQ241="",BQ242=""),"",SUM(BQ241)-SUM(BQ242))</f>
        <v/>
      </c>
      <c r="BR240" s="26" t="str">
        <f>IF(AND(BR241="",BR242=""),"",SUM(BR241)-SUM(BR242))</f>
        <v/>
      </c>
      <c r="BS240" s="26" t="str">
        <f t="shared" si="337" ref="BS240:ED240">IF(AND(BS241="",BS242=""),"",SUM(BS241)-SUM(BS242))</f>
        <v/>
      </c>
      <c r="BT240" s="26" t="str">
        <f t="shared" si="337"/>
        <v/>
      </c>
      <c r="BU240" s="26" t="str">
        <f t="shared" si="337"/>
        <v/>
      </c>
      <c r="BV240" s="26" t="str">
        <f t="shared" si="337"/>
        <v/>
      </c>
      <c r="BW240" s="26" t="str">
        <f t="shared" si="337"/>
        <v/>
      </c>
      <c r="BX240" s="26" t="str">
        <f t="shared" si="337"/>
        <v/>
      </c>
      <c r="BY240" s="26" t="str">
        <f t="shared" si="337"/>
        <v/>
      </c>
      <c r="BZ240" s="26" t="str">
        <f t="shared" si="337"/>
        <v/>
      </c>
      <c r="CA240" s="26" t="str">
        <f t="shared" si="337"/>
        <v/>
      </c>
      <c r="CB240" s="26" t="str">
        <f t="shared" si="337"/>
        <v/>
      </c>
      <c r="CC240" s="26" t="str">
        <f t="shared" si="337"/>
        <v/>
      </c>
      <c r="CD240" s="26" t="str">
        <f t="shared" si="337"/>
        <v/>
      </c>
      <c r="CE240" s="26" t="str">
        <f t="shared" si="337"/>
        <v/>
      </c>
      <c r="CF240" s="26" t="str">
        <f t="shared" si="337"/>
        <v/>
      </c>
      <c r="CG240" s="26" t="str">
        <f t="shared" si="337"/>
        <v/>
      </c>
      <c r="CH240" s="26" t="str">
        <f t="shared" si="337"/>
        <v/>
      </c>
      <c r="CI240" s="26" t="str">
        <f t="shared" si="337"/>
        <v/>
      </c>
      <c r="CJ240" s="26" t="str">
        <f t="shared" si="337"/>
        <v/>
      </c>
      <c r="CK240" s="26" t="str">
        <f t="shared" si="337"/>
        <v/>
      </c>
      <c r="CL240" s="26" t="str">
        <f t="shared" si="337"/>
        <v/>
      </c>
      <c r="CM240" s="26" t="str">
        <f t="shared" si="337"/>
        <v/>
      </c>
      <c r="CN240" s="26" t="str">
        <f t="shared" si="337"/>
        <v/>
      </c>
      <c r="CO240" s="26" t="str">
        <f t="shared" si="337"/>
        <v/>
      </c>
      <c r="CP240" s="26" t="str">
        <f t="shared" si="337"/>
        <v/>
      </c>
      <c r="CQ240" s="26" t="str">
        <f t="shared" si="337"/>
        <v/>
      </c>
      <c r="CR240" s="26" t="str">
        <f t="shared" si="337"/>
        <v/>
      </c>
      <c r="CS240" s="26" t="str">
        <f t="shared" si="337"/>
        <v/>
      </c>
      <c r="CT240" s="26" t="str">
        <f t="shared" si="337"/>
        <v/>
      </c>
      <c r="CU240" s="26" t="str">
        <f t="shared" si="337"/>
        <v/>
      </c>
      <c r="CV240" s="26" t="str">
        <f t="shared" si="337"/>
        <v/>
      </c>
      <c r="CW240" s="26" t="str">
        <f t="shared" si="337"/>
        <v/>
      </c>
      <c r="CX240" s="26" t="str">
        <f t="shared" si="337"/>
        <v/>
      </c>
      <c r="CY240" s="26" t="str">
        <f t="shared" si="337"/>
        <v/>
      </c>
      <c r="CZ240" s="26" t="str">
        <f t="shared" si="337"/>
        <v/>
      </c>
      <c r="DA240" s="26" t="str">
        <f t="shared" si="337"/>
        <v/>
      </c>
      <c r="DB240" s="26" t="str">
        <f t="shared" si="337"/>
        <v/>
      </c>
      <c r="DC240" s="26" t="str">
        <f t="shared" si="337"/>
        <v/>
      </c>
      <c r="DD240" s="26" t="str">
        <f t="shared" si="337"/>
        <v/>
      </c>
      <c r="DE240" s="26" t="str">
        <f t="shared" si="337"/>
        <v/>
      </c>
      <c r="DF240" s="26" t="str">
        <f t="shared" si="337"/>
        <v/>
      </c>
      <c r="DG240" s="26" t="str">
        <f t="shared" si="337"/>
        <v/>
      </c>
      <c r="DH240" s="26" t="str">
        <f t="shared" si="337"/>
        <v/>
      </c>
      <c r="DI240" s="26" t="str">
        <f t="shared" si="337"/>
        <v/>
      </c>
      <c r="DJ240" s="26" t="str">
        <f t="shared" si="337"/>
        <v/>
      </c>
      <c r="DK240" s="26" t="str">
        <f t="shared" si="337"/>
        <v/>
      </c>
      <c r="DL240" s="26" t="str">
        <f t="shared" si="337"/>
        <v/>
      </c>
      <c r="DM240" s="26" t="str">
        <f t="shared" si="337"/>
        <v/>
      </c>
      <c r="DN240" s="26" t="str">
        <f t="shared" si="337"/>
        <v/>
      </c>
      <c r="DO240" s="26" t="str">
        <f t="shared" si="337"/>
        <v/>
      </c>
      <c r="DP240" s="26" t="str">
        <f t="shared" si="337"/>
        <v/>
      </c>
      <c r="DQ240" s="26" t="str">
        <f t="shared" si="337"/>
        <v/>
      </c>
      <c r="DR240" s="26" t="str">
        <f t="shared" si="337"/>
        <v/>
      </c>
      <c r="DS240" s="26" t="str">
        <f t="shared" si="337"/>
        <v/>
      </c>
      <c r="DT240" s="26" t="str">
        <f t="shared" si="337"/>
        <v/>
      </c>
      <c r="DU240" s="26" t="str">
        <f t="shared" si="337"/>
        <v/>
      </c>
      <c r="DV240" s="26" t="str">
        <f t="shared" si="337"/>
        <v/>
      </c>
      <c r="DW240" s="26" t="str">
        <f t="shared" si="337"/>
        <v/>
      </c>
      <c r="DX240" s="26" t="str">
        <f t="shared" si="337"/>
        <v/>
      </c>
      <c r="DY240" s="26" t="str">
        <f t="shared" si="337"/>
        <v/>
      </c>
      <c r="DZ240" s="26" t="str">
        <f t="shared" si="337"/>
        <v/>
      </c>
      <c r="EA240" s="26" t="str">
        <f t="shared" si="337"/>
        <v/>
      </c>
      <c r="EB240" s="26" t="str">
        <f t="shared" si="337"/>
        <v/>
      </c>
      <c r="EC240" s="26" t="str">
        <f t="shared" si="337"/>
        <v/>
      </c>
      <c r="ED240" s="26" t="str">
        <f t="shared" si="337"/>
        <v/>
      </c>
      <c r="EE240" s="26" t="str">
        <f t="shared" si="338" ref="EE240:FI240">IF(AND(EE241="",EE242=""),"",SUM(EE241)-SUM(EE242))</f>
        <v/>
      </c>
      <c r="EF240" s="26" t="str">
        <f t="shared" si="338"/>
        <v/>
      </c>
      <c r="EG240" s="26" t="str">
        <f t="shared" si="338"/>
        <v/>
      </c>
      <c r="EH240" s="26" t="str">
        <f t="shared" si="338"/>
        <v/>
      </c>
      <c r="EI240" s="26" t="str">
        <f t="shared" si="338"/>
        <v/>
      </c>
      <c r="EJ240" s="26" t="str">
        <f t="shared" si="338"/>
        <v/>
      </c>
      <c r="EK240" s="26" t="str">
        <f t="shared" si="338"/>
        <v/>
      </c>
      <c r="EL240" s="26" t="str">
        <f t="shared" si="338"/>
        <v/>
      </c>
      <c r="EM240" s="26" t="str">
        <f t="shared" si="338"/>
        <v/>
      </c>
      <c r="EN240" s="26" t="str">
        <f t="shared" si="338"/>
        <v/>
      </c>
      <c r="EO240" s="26" t="str">
        <f t="shared" si="338"/>
        <v/>
      </c>
      <c r="EP240" s="26" t="str">
        <f t="shared" si="338"/>
        <v/>
      </c>
      <c r="EQ240" s="26" t="str">
        <f t="shared" si="338"/>
        <v/>
      </c>
      <c r="ER240" s="26" t="str">
        <f t="shared" si="338"/>
        <v/>
      </c>
      <c r="ES240" s="26" t="str">
        <f t="shared" si="338"/>
        <v/>
      </c>
      <c r="ET240" s="26" t="str">
        <f t="shared" si="338"/>
        <v/>
      </c>
      <c r="EU240" s="26" t="str">
        <f t="shared" si="338"/>
        <v/>
      </c>
      <c r="EV240" s="26" t="str">
        <f t="shared" si="338"/>
        <v/>
      </c>
      <c r="EW240" s="26" t="str">
        <f t="shared" si="338"/>
        <v/>
      </c>
      <c r="EX240" s="26" t="str">
        <f t="shared" si="338"/>
        <v/>
      </c>
      <c r="EY240" s="26" t="str">
        <f t="shared" si="338"/>
        <v/>
      </c>
      <c r="EZ240" s="26" t="str">
        <f t="shared" si="338"/>
        <v/>
      </c>
      <c r="FA240" s="26" t="str">
        <f t="shared" si="338"/>
        <v/>
      </c>
      <c r="FB240" s="26" t="str">
        <f t="shared" si="338"/>
        <v/>
      </c>
      <c r="FC240" s="26" t="str">
        <f t="shared" si="338"/>
        <v/>
      </c>
      <c r="FD240" s="26" t="str">
        <f t="shared" si="338"/>
        <v/>
      </c>
      <c r="FE240" s="26" t="str">
        <f t="shared" si="338"/>
        <v/>
      </c>
      <c r="FF240" s="26" t="str">
        <f t="shared" si="338"/>
        <v/>
      </c>
      <c r="FG240" s="26" t="str">
        <f t="shared" si="338"/>
        <v/>
      </c>
      <c r="FH240" s="26" t="str">
        <f t="shared" si="338"/>
        <v/>
      </c>
      <c r="FI240" s="26" t="str">
        <f t="shared" si="338"/>
        <v/>
      </c>
    </row>
    <row r="241" spans="1:165" s="8" customFormat="1" ht="15" customHeight="1">
      <c r="A241" s="8" t="str">
        <f t="shared" si="286"/>
        <v>BXIPIDE_BP6_XDC</v>
      </c>
      <c r="B241" s="12" t="s">
        <v>568</v>
      </c>
      <c r="C241" s="13" t="s">
        <v>569</v>
      </c>
      <c r="D241" s="13" t="s">
        <v>570</v>
      </c>
      <c r="E241" s="14" t="str">
        <f>"BXIPIDE_BP6_"&amp;C3</f>
        <v>BXIPIDE_BP6_XDC</v>
      </c>
      <c r="F241" s="26">
        <v>0.015541900000000001</v>
      </c>
      <c r="G241" s="26">
        <v>0.015541900000000001</v>
      </c>
      <c r="H241" s="26">
        <v>0.015541900000000001</v>
      </c>
      <c r="I241" s="26">
        <v>0.015541900000000001</v>
      </c>
      <c r="J241" s="26">
        <v>0.062167599999999899</v>
      </c>
      <c r="K241" s="26">
        <v>0.015541900000000001</v>
      </c>
      <c r="L241" s="26">
        <v>0.015541900000000001</v>
      </c>
      <c r="M241" s="26">
        <v>0.015541900000000001</v>
      </c>
      <c r="N241" s="26">
        <v>0.015541900000000001</v>
      </c>
      <c r="O241" s="26">
        <v>0.062167599999999899</v>
      </c>
      <c r="P241" s="26">
        <v>0.015541900000000001</v>
      </c>
      <c r="Q241" s="26">
        <v>0.015541900000000001</v>
      </c>
      <c r="R241" s="26">
        <v>0.015541900000000001</v>
      </c>
      <c r="S241" s="26">
        <v>0.015541900000000001</v>
      </c>
      <c r="T241" s="26">
        <v>0.062167599999999899</v>
      </c>
      <c r="U241" s="26">
        <v>0.015541900000000001</v>
      </c>
      <c r="V241" s="26">
        <v>0.015541900000000001</v>
      </c>
      <c r="W241" s="26">
        <v>0.015541900000000001</v>
      </c>
      <c r="X241" s="26">
        <v>0.015541900000000001</v>
      </c>
      <c r="Y241" s="26">
        <v>0.062167599999999899</v>
      </c>
      <c r="Z241" s="26">
        <v>0.015541900000000001</v>
      </c>
      <c r="AA241" s="26">
        <v>0.015541900000000001</v>
      </c>
      <c r="AB241" s="26">
        <v>0.015541900000000001</v>
      </c>
      <c r="AC241" s="26">
        <v>0.015541900000000001</v>
      </c>
      <c r="AD241" s="26">
        <v>0.062167599999999899</v>
      </c>
      <c r="AE241" s="26">
        <v>0.015541900000000001</v>
      </c>
      <c r="AF241" s="26">
        <v>0.015541900000000001</v>
      </c>
      <c r="AG241" s="26">
        <v>0.015541900000000001</v>
      </c>
      <c r="AH241" s="26">
        <v>0.015541900000000001</v>
      </c>
      <c r="AI241" s="26">
        <v>0.062167599999999899</v>
      </c>
      <c r="AJ241" s="26">
        <v>0.015541900000000001</v>
      </c>
      <c r="AK241" s="26">
        <v>0.015541900000000001</v>
      </c>
      <c r="AL241" s="26">
        <v>0.015541900000000001</v>
      </c>
      <c r="AM241" s="26">
        <v>0.015541900000000001</v>
      </c>
      <c r="AN241" s="26">
        <v>0.062167599999999899</v>
      </c>
      <c r="AO241" s="26" t="str">
        <f>IF(AND(AO244="",AO265=""),"",SUM(AO244,AO265))</f>
        <v/>
      </c>
      <c r="AP241" s="26" t="str">
        <f>IF(AND(AP244="",AP265=""),"",SUM(AP244,AP265))</f>
        <v/>
      </c>
      <c r="AQ241" s="26" t="str">
        <f>IF(AND(AQ244="",AQ265=""),"",SUM(AQ244,AQ265))</f>
        <v/>
      </c>
      <c r="AR241" s="26" t="str">
        <f>IF(AND(AR244="",AR265=""),"",SUM(AR244,AR265))</f>
        <v/>
      </c>
      <c r="AS241" s="26" t="str">
        <f>IF(AND(AS244="",AS265=""),"",SUM(AS244,AS265))</f>
        <v/>
      </c>
      <c r="AT241" s="26" t="str">
        <f>IF(AND(AT244="",AT265=""),"",SUM(AT244,AT265))</f>
        <v/>
      </c>
      <c r="AU241" s="26" t="str">
        <f>IF(AND(AU244="",AU265=""),"",SUM(AU244,AU265))</f>
        <v/>
      </c>
      <c r="AV241" s="26" t="str">
        <f>IF(AND(AV244="",AV265=""),"",SUM(AV244,AV265))</f>
        <v/>
      </c>
      <c r="AW241" s="26" t="str">
        <f>IF(AND(AW244="",AW265=""),"",SUM(AW244,AW265))</f>
        <v/>
      </c>
      <c r="AX241" s="26" t="str">
        <f>IF(AND(AX244="",AX265=""),"",SUM(AX244,AX265))</f>
        <v/>
      </c>
      <c r="AY241" s="26" t="str">
        <f>IF(AND(AY244="",AY265=""),"",SUM(AY244,AY265))</f>
        <v/>
      </c>
      <c r="AZ241" s="26" t="str">
        <f>IF(AND(AZ244="",AZ265=""),"",SUM(AZ244,AZ265))</f>
        <v/>
      </c>
      <c r="BA241" s="26" t="str">
        <f>IF(AND(BA244="",BA265=""),"",SUM(BA244,BA265))</f>
        <v/>
      </c>
      <c r="BB241" s="26" t="str">
        <f>IF(AND(BB244="",BB265=""),"",SUM(BB244,BB265))</f>
        <v/>
      </c>
      <c r="BC241" s="26" t="str">
        <f>IF(AND(BC244="",BC265=""),"",SUM(BC244,BC265))</f>
        <v/>
      </c>
      <c r="BD241" s="26" t="str">
        <f>IF(AND(BD244="",BD265=""),"",SUM(BD244,BD265))</f>
        <v/>
      </c>
      <c r="BE241" s="26" t="str">
        <f>IF(AND(BE244="",BE265=""),"",SUM(BE244,BE265))</f>
        <v/>
      </c>
      <c r="BF241" s="26" t="str">
        <f>IF(AND(BF244="",BF265=""),"",SUM(BF244,BF265))</f>
        <v/>
      </c>
      <c r="BG241" s="26" t="str">
        <f>IF(AND(BG244="",BG265=""),"",SUM(BG244,BG265))</f>
        <v/>
      </c>
      <c r="BH241" s="26" t="str">
        <f>IF(AND(BH244="",BH265=""),"",SUM(BH244,BH265))</f>
        <v/>
      </c>
      <c r="BI241" s="26" t="str">
        <f>IF(AND(BI244="",BI265=""),"",SUM(BI244,BI265))</f>
        <v/>
      </c>
      <c r="BJ241" s="26" t="str">
        <f>IF(AND(BJ244="",BJ265=""),"",SUM(BJ244,BJ265))</f>
        <v/>
      </c>
      <c r="BK241" s="26" t="str">
        <f>IF(AND(BK244="",BK265=""),"",SUM(BK244,BK265))</f>
        <v/>
      </c>
      <c r="BL241" s="26" t="str">
        <f>IF(AND(BL244="",BL265=""),"",SUM(BL244,BL265))</f>
        <v/>
      </c>
      <c r="BM241" s="26" t="str">
        <f>IF(AND(BM244="",BM265=""),"",SUM(BM244,BM265))</f>
        <v/>
      </c>
      <c r="BN241" s="26" t="str">
        <f>IF(AND(BN244="",BN265=""),"",SUM(BN244,BN265))</f>
        <v/>
      </c>
      <c r="BO241" s="26" t="str">
        <f>IF(AND(BO244="",BO265=""),"",SUM(BO244,BO265))</f>
        <v/>
      </c>
      <c r="BP241" s="26" t="str">
        <f>IF(AND(BP244="",BP265=""),"",SUM(BP244,BP265))</f>
        <v/>
      </c>
      <c r="BQ241" s="26" t="str">
        <f>IF(AND(BQ244="",BQ265=""),"",SUM(BQ244,BQ265))</f>
        <v/>
      </c>
      <c r="BR241" s="26" t="str">
        <f>IF(AND(BR244="",BR265=""),"",SUM(BR244,BR265))</f>
        <v/>
      </c>
      <c r="BS241" s="26" t="str">
        <f t="shared" si="339" ref="BS241:ED241">IF(AND(BS244="",BS265=""),"",SUM(BS244,BS265))</f>
        <v/>
      </c>
      <c r="BT241" s="26" t="str">
        <f t="shared" si="339"/>
        <v/>
      </c>
      <c r="BU241" s="26" t="str">
        <f t="shared" si="339"/>
        <v/>
      </c>
      <c r="BV241" s="26" t="str">
        <f t="shared" si="339"/>
        <v/>
      </c>
      <c r="BW241" s="26" t="str">
        <f t="shared" si="339"/>
        <v/>
      </c>
      <c r="BX241" s="26" t="str">
        <f t="shared" si="339"/>
        <v/>
      </c>
      <c r="BY241" s="26" t="str">
        <f t="shared" si="339"/>
        <v/>
      </c>
      <c r="BZ241" s="26" t="str">
        <f t="shared" si="339"/>
        <v/>
      </c>
      <c r="CA241" s="26" t="str">
        <f t="shared" si="339"/>
        <v/>
      </c>
      <c r="CB241" s="26" t="str">
        <f t="shared" si="339"/>
        <v/>
      </c>
      <c r="CC241" s="26" t="str">
        <f t="shared" si="339"/>
        <v/>
      </c>
      <c r="CD241" s="26" t="str">
        <f t="shared" si="339"/>
        <v/>
      </c>
      <c r="CE241" s="26" t="str">
        <f t="shared" si="339"/>
        <v/>
      </c>
      <c r="CF241" s="26" t="str">
        <f t="shared" si="339"/>
        <v/>
      </c>
      <c r="CG241" s="26" t="str">
        <f t="shared" si="339"/>
        <v/>
      </c>
      <c r="CH241" s="26" t="str">
        <f t="shared" si="339"/>
        <v/>
      </c>
      <c r="CI241" s="26" t="str">
        <f t="shared" si="339"/>
        <v/>
      </c>
      <c r="CJ241" s="26" t="str">
        <f t="shared" si="339"/>
        <v/>
      </c>
      <c r="CK241" s="26" t="str">
        <f t="shared" si="339"/>
        <v/>
      </c>
      <c r="CL241" s="26" t="str">
        <f t="shared" si="339"/>
        <v/>
      </c>
      <c r="CM241" s="26" t="str">
        <f t="shared" si="339"/>
        <v/>
      </c>
      <c r="CN241" s="26" t="str">
        <f t="shared" si="339"/>
        <v/>
      </c>
      <c r="CO241" s="26" t="str">
        <f t="shared" si="339"/>
        <v/>
      </c>
      <c r="CP241" s="26" t="str">
        <f t="shared" si="339"/>
        <v/>
      </c>
      <c r="CQ241" s="26" t="str">
        <f t="shared" si="339"/>
        <v/>
      </c>
      <c r="CR241" s="26" t="str">
        <f t="shared" si="339"/>
        <v/>
      </c>
      <c r="CS241" s="26" t="str">
        <f t="shared" si="339"/>
        <v/>
      </c>
      <c r="CT241" s="26" t="str">
        <f t="shared" si="339"/>
        <v/>
      </c>
      <c r="CU241" s="26" t="str">
        <f t="shared" si="339"/>
        <v/>
      </c>
      <c r="CV241" s="26" t="str">
        <f t="shared" si="339"/>
        <v/>
      </c>
      <c r="CW241" s="26" t="str">
        <f t="shared" si="339"/>
        <v/>
      </c>
      <c r="CX241" s="26" t="str">
        <f t="shared" si="339"/>
        <v/>
      </c>
      <c r="CY241" s="26" t="str">
        <f t="shared" si="339"/>
        <v/>
      </c>
      <c r="CZ241" s="26" t="str">
        <f t="shared" si="339"/>
        <v/>
      </c>
      <c r="DA241" s="26" t="str">
        <f t="shared" si="339"/>
        <v/>
      </c>
      <c r="DB241" s="26" t="str">
        <f t="shared" si="339"/>
        <v/>
      </c>
      <c r="DC241" s="26" t="str">
        <f t="shared" si="339"/>
        <v/>
      </c>
      <c r="DD241" s="26" t="str">
        <f t="shared" si="339"/>
        <v/>
      </c>
      <c r="DE241" s="26" t="str">
        <f t="shared" si="339"/>
        <v/>
      </c>
      <c r="DF241" s="26" t="str">
        <f t="shared" si="339"/>
        <v/>
      </c>
      <c r="DG241" s="26" t="str">
        <f t="shared" si="339"/>
        <v/>
      </c>
      <c r="DH241" s="26" t="str">
        <f t="shared" si="339"/>
        <v/>
      </c>
      <c r="DI241" s="26" t="str">
        <f t="shared" si="339"/>
        <v/>
      </c>
      <c r="DJ241" s="26" t="str">
        <f t="shared" si="339"/>
        <v/>
      </c>
      <c r="DK241" s="26" t="str">
        <f t="shared" si="339"/>
        <v/>
      </c>
      <c r="DL241" s="26" t="str">
        <f t="shared" si="339"/>
        <v/>
      </c>
      <c r="DM241" s="26" t="str">
        <f t="shared" si="339"/>
        <v/>
      </c>
      <c r="DN241" s="26" t="str">
        <f t="shared" si="339"/>
        <v/>
      </c>
      <c r="DO241" s="26" t="str">
        <f t="shared" si="339"/>
        <v/>
      </c>
      <c r="DP241" s="26" t="str">
        <f t="shared" si="339"/>
        <v/>
      </c>
      <c r="DQ241" s="26" t="str">
        <f t="shared" si="339"/>
        <v/>
      </c>
      <c r="DR241" s="26" t="str">
        <f t="shared" si="339"/>
        <v/>
      </c>
      <c r="DS241" s="26" t="str">
        <f t="shared" si="339"/>
        <v/>
      </c>
      <c r="DT241" s="26" t="str">
        <f t="shared" si="339"/>
        <v/>
      </c>
      <c r="DU241" s="26" t="str">
        <f t="shared" si="339"/>
        <v/>
      </c>
      <c r="DV241" s="26" t="str">
        <f t="shared" si="339"/>
        <v/>
      </c>
      <c r="DW241" s="26" t="str">
        <f t="shared" si="339"/>
        <v/>
      </c>
      <c r="DX241" s="26" t="str">
        <f t="shared" si="339"/>
        <v/>
      </c>
      <c r="DY241" s="26" t="str">
        <f t="shared" si="339"/>
        <v/>
      </c>
      <c r="DZ241" s="26" t="str">
        <f t="shared" si="339"/>
        <v/>
      </c>
      <c r="EA241" s="26" t="str">
        <f t="shared" si="339"/>
        <v/>
      </c>
      <c r="EB241" s="26" t="str">
        <f t="shared" si="339"/>
        <v/>
      </c>
      <c r="EC241" s="26" t="str">
        <f t="shared" si="339"/>
        <v/>
      </c>
      <c r="ED241" s="26" t="str">
        <f t="shared" si="339"/>
        <v/>
      </c>
      <c r="EE241" s="26" t="str">
        <f t="shared" si="340" ref="EE241:FI241">IF(AND(EE244="",EE265=""),"",SUM(EE244,EE265))</f>
        <v/>
      </c>
      <c r="EF241" s="26" t="str">
        <f t="shared" si="340"/>
        <v/>
      </c>
      <c r="EG241" s="26" t="str">
        <f t="shared" si="340"/>
        <v/>
      </c>
      <c r="EH241" s="26" t="str">
        <f t="shared" si="340"/>
        <v/>
      </c>
      <c r="EI241" s="26" t="str">
        <f t="shared" si="340"/>
        <v/>
      </c>
      <c r="EJ241" s="26" t="str">
        <f t="shared" si="340"/>
        <v/>
      </c>
      <c r="EK241" s="26" t="str">
        <f t="shared" si="340"/>
        <v/>
      </c>
      <c r="EL241" s="26" t="str">
        <f t="shared" si="340"/>
        <v/>
      </c>
      <c r="EM241" s="26" t="str">
        <f t="shared" si="340"/>
        <v/>
      </c>
      <c r="EN241" s="26" t="str">
        <f t="shared" si="340"/>
        <v/>
      </c>
      <c r="EO241" s="26" t="str">
        <f t="shared" si="340"/>
        <v/>
      </c>
      <c r="EP241" s="26" t="str">
        <f t="shared" si="340"/>
        <v/>
      </c>
      <c r="EQ241" s="26" t="str">
        <f t="shared" si="340"/>
        <v/>
      </c>
      <c r="ER241" s="26" t="str">
        <f t="shared" si="340"/>
        <v/>
      </c>
      <c r="ES241" s="26" t="str">
        <f t="shared" si="340"/>
        <v/>
      </c>
      <c r="ET241" s="26" t="str">
        <f t="shared" si="340"/>
        <v/>
      </c>
      <c r="EU241" s="26" t="str">
        <f t="shared" si="340"/>
        <v/>
      </c>
      <c r="EV241" s="26" t="str">
        <f t="shared" si="340"/>
        <v/>
      </c>
      <c r="EW241" s="26" t="str">
        <f t="shared" si="340"/>
        <v/>
      </c>
      <c r="EX241" s="26" t="str">
        <f t="shared" si="340"/>
        <v/>
      </c>
      <c r="EY241" s="26" t="str">
        <f t="shared" si="340"/>
        <v/>
      </c>
      <c r="EZ241" s="26" t="str">
        <f t="shared" si="340"/>
        <v/>
      </c>
      <c r="FA241" s="26" t="str">
        <f t="shared" si="340"/>
        <v/>
      </c>
      <c r="FB241" s="26" t="str">
        <f t="shared" si="340"/>
        <v/>
      </c>
      <c r="FC241" s="26" t="str">
        <f t="shared" si="340"/>
        <v/>
      </c>
      <c r="FD241" s="26" t="str">
        <f t="shared" si="340"/>
        <v/>
      </c>
      <c r="FE241" s="26" t="str">
        <f t="shared" si="340"/>
        <v/>
      </c>
      <c r="FF241" s="26" t="str">
        <f t="shared" si="340"/>
        <v/>
      </c>
      <c r="FG241" s="26" t="str">
        <f t="shared" si="340"/>
        <v/>
      </c>
      <c r="FH241" s="26" t="str">
        <f t="shared" si="340"/>
        <v/>
      </c>
      <c r="FI241" s="26" t="str">
        <f t="shared" si="340"/>
        <v/>
      </c>
    </row>
    <row r="242" spans="1:165" s="8" customFormat="1" ht="15" customHeight="1">
      <c r="A242" s="8" t="str">
        <f t="shared" si="286"/>
        <v>BMIPIDE_BP6_XDC</v>
      </c>
      <c r="B242" s="12" t="s">
        <v>571</v>
      </c>
      <c r="C242" s="13" t="s">
        <v>572</v>
      </c>
      <c r="D242" s="13" t="s">
        <v>573</v>
      </c>
      <c r="E242" s="14" t="str">
        <f>"BMIPIDE_BP6_"&amp;C3</f>
        <v>BMIPIDE_BP6_XDC</v>
      </c>
      <c r="F242" s="26">
        <v>0.62831250000000005</v>
      </c>
      <c r="G242" s="26">
        <v>0.62831250000000005</v>
      </c>
      <c r="H242" s="26">
        <v>0.62831250000000005</v>
      </c>
      <c r="I242" s="26">
        <v>0.8025</v>
      </c>
      <c r="J242" s="26">
        <v>2.6874375000000001</v>
      </c>
      <c r="K242" s="26">
        <v>1.3116013230000001</v>
      </c>
      <c r="L242" s="26">
        <v>1.3003513229999999</v>
      </c>
      <c r="M242" s="26">
        <v>1.460101323</v>
      </c>
      <c r="N242" s="26">
        <v>1.514851323</v>
      </c>
      <c r="O242" s="26">
        <v>5.586905292</v>
      </c>
      <c r="P242" s="26">
        <v>0.381915897</v>
      </c>
      <c r="Q242" s="26">
        <v>0.51466589699999998</v>
      </c>
      <c r="R242" s="26">
        <v>0.21241589699999999</v>
      </c>
      <c r="S242" s="26">
        <v>0.561915897</v>
      </c>
      <c r="T242" s="26">
        <v>1.6709135879999999</v>
      </c>
      <c r="U242" s="26">
        <v>1.489177068</v>
      </c>
      <c r="V242" s="26">
        <v>1.429177068</v>
      </c>
      <c r="W242" s="26">
        <v>1.6129270680000001</v>
      </c>
      <c r="X242" s="26">
        <v>1.785427068</v>
      </c>
      <c r="Y242" s="26">
        <v>6.3167082719999996</v>
      </c>
      <c r="Z242" s="26">
        <v>1.3672740795</v>
      </c>
      <c r="AA242" s="26">
        <v>1.1265240795</v>
      </c>
      <c r="AB242" s="26">
        <v>1.2037740795</v>
      </c>
      <c r="AC242" s="26">
        <v>1.0492740795</v>
      </c>
      <c r="AD242" s="26">
        <v>4.7468463180000002</v>
      </c>
      <c r="AE242" s="26">
        <v>0.47025</v>
      </c>
      <c r="AF242" s="26">
        <v>0.8025</v>
      </c>
      <c r="AG242" s="26">
        <v>0.78075000000000006</v>
      </c>
      <c r="AH242" s="26">
        <v>1.20825</v>
      </c>
      <c r="AI242" s="26">
        <v>3.2617500000000001</v>
      </c>
      <c r="AJ242" s="26">
        <v>1.11975</v>
      </c>
      <c r="AK242" s="26">
        <v>0.99299999999999999</v>
      </c>
      <c r="AL242" s="26">
        <v>0.50625</v>
      </c>
      <c r="AM242" s="26">
        <v>0.504</v>
      </c>
      <c r="AN242" s="26">
        <v>3.1230000000000002</v>
      </c>
      <c r="AO242" s="26" t="str">
        <f>IF(AND(AO245="",AO266=""),"",SUM(AO245,AO266))</f>
        <v/>
      </c>
      <c r="AP242" s="26" t="str">
        <f>IF(AND(AP245="",AP266=""),"",SUM(AP245,AP266))</f>
        <v/>
      </c>
      <c r="AQ242" s="26" t="str">
        <f>IF(AND(AQ245="",AQ266=""),"",SUM(AQ245,AQ266))</f>
        <v/>
      </c>
      <c r="AR242" s="26" t="str">
        <f>IF(AND(AR245="",AR266=""),"",SUM(AR245,AR266))</f>
        <v/>
      </c>
      <c r="AS242" s="26" t="str">
        <f>IF(AND(AS245="",AS266=""),"",SUM(AS245,AS266))</f>
        <v/>
      </c>
      <c r="AT242" s="26" t="str">
        <f>IF(AND(AT245="",AT266=""),"",SUM(AT245,AT266))</f>
        <v/>
      </c>
      <c r="AU242" s="26" t="str">
        <f>IF(AND(AU245="",AU266=""),"",SUM(AU245,AU266))</f>
        <v/>
      </c>
      <c r="AV242" s="26" t="str">
        <f>IF(AND(AV245="",AV266=""),"",SUM(AV245,AV266))</f>
        <v/>
      </c>
      <c r="AW242" s="26" t="str">
        <f>IF(AND(AW245="",AW266=""),"",SUM(AW245,AW266))</f>
        <v/>
      </c>
      <c r="AX242" s="26" t="str">
        <f>IF(AND(AX245="",AX266=""),"",SUM(AX245,AX266))</f>
        <v/>
      </c>
      <c r="AY242" s="26" t="str">
        <f>IF(AND(AY245="",AY266=""),"",SUM(AY245,AY266))</f>
        <v/>
      </c>
      <c r="AZ242" s="26" t="str">
        <f>IF(AND(AZ245="",AZ266=""),"",SUM(AZ245,AZ266))</f>
        <v/>
      </c>
      <c r="BA242" s="26" t="str">
        <f>IF(AND(BA245="",BA266=""),"",SUM(BA245,BA266))</f>
        <v/>
      </c>
      <c r="BB242" s="26" t="str">
        <f>IF(AND(BB245="",BB266=""),"",SUM(BB245,BB266))</f>
        <v/>
      </c>
      <c r="BC242" s="26" t="str">
        <f>IF(AND(BC245="",BC266=""),"",SUM(BC245,BC266))</f>
        <v/>
      </c>
      <c r="BD242" s="26" t="str">
        <f>IF(AND(BD245="",BD266=""),"",SUM(BD245,BD266))</f>
        <v/>
      </c>
      <c r="BE242" s="26" t="str">
        <f>IF(AND(BE245="",BE266=""),"",SUM(BE245,BE266))</f>
        <v/>
      </c>
      <c r="BF242" s="26" t="str">
        <f>IF(AND(BF245="",BF266=""),"",SUM(BF245,BF266))</f>
        <v/>
      </c>
      <c r="BG242" s="26" t="str">
        <f>IF(AND(BG245="",BG266=""),"",SUM(BG245,BG266))</f>
        <v/>
      </c>
      <c r="BH242" s="26" t="str">
        <f>IF(AND(BH245="",BH266=""),"",SUM(BH245,BH266))</f>
        <v/>
      </c>
      <c r="BI242" s="26" t="str">
        <f>IF(AND(BI245="",BI266=""),"",SUM(BI245,BI266))</f>
        <v/>
      </c>
      <c r="BJ242" s="26" t="str">
        <f>IF(AND(BJ245="",BJ266=""),"",SUM(BJ245,BJ266))</f>
        <v/>
      </c>
      <c r="BK242" s="26" t="str">
        <f>IF(AND(BK245="",BK266=""),"",SUM(BK245,BK266))</f>
        <v/>
      </c>
      <c r="BL242" s="26" t="str">
        <f>IF(AND(BL245="",BL266=""),"",SUM(BL245,BL266))</f>
        <v/>
      </c>
      <c r="BM242" s="26" t="str">
        <f>IF(AND(BM245="",BM266=""),"",SUM(BM245,BM266))</f>
        <v/>
      </c>
      <c r="BN242" s="26" t="str">
        <f>IF(AND(BN245="",BN266=""),"",SUM(BN245,BN266))</f>
        <v/>
      </c>
      <c r="BO242" s="26" t="str">
        <f>IF(AND(BO245="",BO266=""),"",SUM(BO245,BO266))</f>
        <v/>
      </c>
      <c r="BP242" s="26" t="str">
        <f>IF(AND(BP245="",BP266=""),"",SUM(BP245,BP266))</f>
        <v/>
      </c>
      <c r="BQ242" s="26" t="str">
        <f>IF(AND(BQ245="",BQ266=""),"",SUM(BQ245,BQ266))</f>
        <v/>
      </c>
      <c r="BR242" s="26" t="str">
        <f>IF(AND(BR245="",BR266=""),"",SUM(BR245,BR266))</f>
        <v/>
      </c>
      <c r="BS242" s="26" t="str">
        <f t="shared" si="341" ref="BS242:ED242">IF(AND(BS245="",BS266=""),"",SUM(BS245,BS266))</f>
        <v/>
      </c>
      <c r="BT242" s="26" t="str">
        <f t="shared" si="341"/>
        <v/>
      </c>
      <c r="BU242" s="26" t="str">
        <f t="shared" si="341"/>
        <v/>
      </c>
      <c r="BV242" s="26" t="str">
        <f t="shared" si="341"/>
        <v/>
      </c>
      <c r="BW242" s="26" t="str">
        <f t="shared" si="341"/>
        <v/>
      </c>
      <c r="BX242" s="26" t="str">
        <f t="shared" si="341"/>
        <v/>
      </c>
      <c r="BY242" s="26" t="str">
        <f t="shared" si="341"/>
        <v/>
      </c>
      <c r="BZ242" s="26" t="str">
        <f t="shared" si="341"/>
        <v/>
      </c>
      <c r="CA242" s="26" t="str">
        <f t="shared" si="341"/>
        <v/>
      </c>
      <c r="CB242" s="26" t="str">
        <f t="shared" si="341"/>
        <v/>
      </c>
      <c r="CC242" s="26" t="str">
        <f t="shared" si="341"/>
        <v/>
      </c>
      <c r="CD242" s="26" t="str">
        <f t="shared" si="341"/>
        <v/>
      </c>
      <c r="CE242" s="26" t="str">
        <f t="shared" si="341"/>
        <v/>
      </c>
      <c r="CF242" s="26" t="str">
        <f t="shared" si="341"/>
        <v/>
      </c>
      <c r="CG242" s="26" t="str">
        <f t="shared" si="341"/>
        <v/>
      </c>
      <c r="CH242" s="26" t="str">
        <f t="shared" si="341"/>
        <v/>
      </c>
      <c r="CI242" s="26" t="str">
        <f t="shared" si="341"/>
        <v/>
      </c>
      <c r="CJ242" s="26" t="str">
        <f t="shared" si="341"/>
        <v/>
      </c>
      <c r="CK242" s="26" t="str">
        <f t="shared" si="341"/>
        <v/>
      </c>
      <c r="CL242" s="26" t="str">
        <f t="shared" si="341"/>
        <v/>
      </c>
      <c r="CM242" s="26" t="str">
        <f t="shared" si="341"/>
        <v/>
      </c>
      <c r="CN242" s="26" t="str">
        <f t="shared" si="341"/>
        <v/>
      </c>
      <c r="CO242" s="26" t="str">
        <f t="shared" si="341"/>
        <v/>
      </c>
      <c r="CP242" s="26" t="str">
        <f t="shared" si="341"/>
        <v/>
      </c>
      <c r="CQ242" s="26" t="str">
        <f t="shared" si="341"/>
        <v/>
      </c>
      <c r="CR242" s="26" t="str">
        <f t="shared" si="341"/>
        <v/>
      </c>
      <c r="CS242" s="26" t="str">
        <f t="shared" si="341"/>
        <v/>
      </c>
      <c r="CT242" s="26" t="str">
        <f t="shared" si="341"/>
        <v/>
      </c>
      <c r="CU242" s="26" t="str">
        <f t="shared" si="341"/>
        <v/>
      </c>
      <c r="CV242" s="26" t="str">
        <f t="shared" si="341"/>
        <v/>
      </c>
      <c r="CW242" s="26" t="str">
        <f t="shared" si="341"/>
        <v/>
      </c>
      <c r="CX242" s="26" t="str">
        <f t="shared" si="341"/>
        <v/>
      </c>
      <c r="CY242" s="26" t="str">
        <f t="shared" si="341"/>
        <v/>
      </c>
      <c r="CZ242" s="26" t="str">
        <f t="shared" si="341"/>
        <v/>
      </c>
      <c r="DA242" s="26" t="str">
        <f t="shared" si="341"/>
        <v/>
      </c>
      <c r="DB242" s="26" t="str">
        <f t="shared" si="341"/>
        <v/>
      </c>
      <c r="DC242" s="26" t="str">
        <f t="shared" si="341"/>
        <v/>
      </c>
      <c r="DD242" s="26" t="str">
        <f t="shared" si="341"/>
        <v/>
      </c>
      <c r="DE242" s="26" t="str">
        <f t="shared" si="341"/>
        <v/>
      </c>
      <c r="DF242" s="26" t="str">
        <f t="shared" si="341"/>
        <v/>
      </c>
      <c r="DG242" s="26" t="str">
        <f t="shared" si="341"/>
        <v/>
      </c>
      <c r="DH242" s="26" t="str">
        <f t="shared" si="341"/>
        <v/>
      </c>
      <c r="DI242" s="26" t="str">
        <f t="shared" si="341"/>
        <v/>
      </c>
      <c r="DJ242" s="26" t="str">
        <f t="shared" si="341"/>
        <v/>
      </c>
      <c r="DK242" s="26" t="str">
        <f t="shared" si="341"/>
        <v/>
      </c>
      <c r="DL242" s="26" t="str">
        <f t="shared" si="341"/>
        <v/>
      </c>
      <c r="DM242" s="26" t="str">
        <f t="shared" si="341"/>
        <v/>
      </c>
      <c r="DN242" s="26" t="str">
        <f t="shared" si="341"/>
        <v/>
      </c>
      <c r="DO242" s="26" t="str">
        <f t="shared" si="341"/>
        <v/>
      </c>
      <c r="DP242" s="26" t="str">
        <f t="shared" si="341"/>
        <v/>
      </c>
      <c r="DQ242" s="26" t="str">
        <f t="shared" si="341"/>
        <v/>
      </c>
      <c r="DR242" s="26" t="str">
        <f t="shared" si="341"/>
        <v/>
      </c>
      <c r="DS242" s="26" t="str">
        <f t="shared" si="341"/>
        <v/>
      </c>
      <c r="DT242" s="26" t="str">
        <f t="shared" si="341"/>
        <v/>
      </c>
      <c r="DU242" s="26" t="str">
        <f t="shared" si="341"/>
        <v/>
      </c>
      <c r="DV242" s="26" t="str">
        <f t="shared" si="341"/>
        <v/>
      </c>
      <c r="DW242" s="26" t="str">
        <f t="shared" si="341"/>
        <v/>
      </c>
      <c r="DX242" s="26" t="str">
        <f t="shared" si="341"/>
        <v/>
      </c>
      <c r="DY242" s="26" t="str">
        <f t="shared" si="341"/>
        <v/>
      </c>
      <c r="DZ242" s="26" t="str">
        <f t="shared" si="341"/>
        <v/>
      </c>
      <c r="EA242" s="26" t="str">
        <f t="shared" si="341"/>
        <v/>
      </c>
      <c r="EB242" s="26" t="str">
        <f t="shared" si="341"/>
        <v/>
      </c>
      <c r="EC242" s="26" t="str">
        <f t="shared" si="341"/>
        <v/>
      </c>
      <c r="ED242" s="26" t="str">
        <f t="shared" si="341"/>
        <v/>
      </c>
      <c r="EE242" s="26" t="str">
        <f t="shared" si="342" ref="EE242:FI242">IF(AND(EE245="",EE266=""),"",SUM(EE245,EE266))</f>
        <v/>
      </c>
      <c r="EF242" s="26" t="str">
        <f t="shared" si="342"/>
        <v/>
      </c>
      <c r="EG242" s="26" t="str">
        <f t="shared" si="342"/>
        <v/>
      </c>
      <c r="EH242" s="26" t="str">
        <f t="shared" si="342"/>
        <v/>
      </c>
      <c r="EI242" s="26" t="str">
        <f t="shared" si="342"/>
        <v/>
      </c>
      <c r="EJ242" s="26" t="str">
        <f t="shared" si="342"/>
        <v/>
      </c>
      <c r="EK242" s="26" t="str">
        <f t="shared" si="342"/>
        <v/>
      </c>
      <c r="EL242" s="26" t="str">
        <f t="shared" si="342"/>
        <v/>
      </c>
      <c r="EM242" s="26" t="str">
        <f t="shared" si="342"/>
        <v/>
      </c>
      <c r="EN242" s="26" t="str">
        <f t="shared" si="342"/>
        <v/>
      </c>
      <c r="EO242" s="26" t="str">
        <f t="shared" si="342"/>
        <v/>
      </c>
      <c r="EP242" s="26" t="str">
        <f t="shared" si="342"/>
        <v/>
      </c>
      <c r="EQ242" s="26" t="str">
        <f t="shared" si="342"/>
        <v/>
      </c>
      <c r="ER242" s="26" t="str">
        <f t="shared" si="342"/>
        <v/>
      </c>
      <c r="ES242" s="26" t="str">
        <f t="shared" si="342"/>
        <v/>
      </c>
      <c r="ET242" s="26" t="str">
        <f t="shared" si="342"/>
        <v/>
      </c>
      <c r="EU242" s="26" t="str">
        <f t="shared" si="342"/>
        <v/>
      </c>
      <c r="EV242" s="26" t="str">
        <f t="shared" si="342"/>
        <v/>
      </c>
      <c r="EW242" s="26" t="str">
        <f t="shared" si="342"/>
        <v/>
      </c>
      <c r="EX242" s="26" t="str">
        <f t="shared" si="342"/>
        <v/>
      </c>
      <c r="EY242" s="26" t="str">
        <f t="shared" si="342"/>
        <v/>
      </c>
      <c r="EZ242" s="26" t="str">
        <f t="shared" si="342"/>
        <v/>
      </c>
      <c r="FA242" s="26" t="str">
        <f t="shared" si="342"/>
        <v/>
      </c>
      <c r="FB242" s="26" t="str">
        <f t="shared" si="342"/>
        <v/>
      </c>
      <c r="FC242" s="26" t="str">
        <f t="shared" si="342"/>
        <v/>
      </c>
      <c r="FD242" s="26" t="str">
        <f t="shared" si="342"/>
        <v/>
      </c>
      <c r="FE242" s="26" t="str">
        <f t="shared" si="342"/>
        <v/>
      </c>
      <c r="FF242" s="26" t="str">
        <f t="shared" si="342"/>
        <v/>
      </c>
      <c r="FG242" s="26" t="str">
        <f t="shared" si="342"/>
        <v/>
      </c>
      <c r="FH242" s="26" t="str">
        <f t="shared" si="342"/>
        <v/>
      </c>
      <c r="FI242" s="26" t="str">
        <f t="shared" si="342"/>
        <v/>
      </c>
    </row>
    <row r="243" spans="1:165" s="8" customFormat="1" ht="15" customHeight="1">
      <c r="A243" s="8" t="str">
        <f t="shared" si="286"/>
        <v>BIPIDED_BP6_XDC</v>
      </c>
      <c r="B243" s="12" t="s">
        <v>574</v>
      </c>
      <c r="C243" s="13" t="s">
        <v>2648</v>
      </c>
      <c r="D243" s="13" t="s">
        <v>575</v>
      </c>
      <c r="E243" s="14" t="str">
        <f>"BIPIDED_BP6_"&amp;C3</f>
        <v>BIPIDED_BP6_XDC</v>
      </c>
      <c r="F243" s="26" t="str">
        <f>IF(AND(F244="",F245=""),"",SUM(F244)-SUM(F245))</f>
        <v/>
      </c>
      <c r="G243" s="26" t="str">
        <f t="shared" si="343" ref="G243:BR243">IF(AND(G244="",G245=""),"",SUM(G244)-SUM(G245))</f>
        <v/>
      </c>
      <c r="H243" s="26">
        <v>-1.91625</v>
      </c>
      <c r="I243" s="26" t="str">
        <f t="shared" si="343"/>
        <v/>
      </c>
      <c r="J243" s="26">
        <v>-1.91625</v>
      </c>
      <c r="K243" s="26">
        <v>-2.78925</v>
      </c>
      <c r="L243" s="26" t="str">
        <f t="shared" si="343"/>
        <v/>
      </c>
      <c r="M243" s="26" t="str">
        <f t="shared" si="343"/>
        <v/>
      </c>
      <c r="N243" s="26" t="str">
        <f t="shared" si="343"/>
        <v/>
      </c>
      <c r="O243" s="26">
        <v>-2.78925</v>
      </c>
      <c r="P243" s="26" t="str">
        <f t="shared" si="343"/>
        <v/>
      </c>
      <c r="Q243" s="26">
        <v>-1.89375</v>
      </c>
      <c r="R243" s="26">
        <v>-0.94650000000000001</v>
      </c>
      <c r="S243" s="26" t="str">
        <f t="shared" si="343"/>
        <v/>
      </c>
      <c r="T243" s="26">
        <v>-2.8402500000000002</v>
      </c>
      <c r="U243" s="26">
        <v>-2.5455000000000001</v>
      </c>
      <c r="V243" s="26">
        <v>-1.5277499999999999</v>
      </c>
      <c r="W243" s="26" t="str">
        <f t="shared" si="343"/>
        <v/>
      </c>
      <c r="X243" s="26" t="str">
        <f t="shared" si="343"/>
        <v/>
      </c>
      <c r="Y243" s="26">
        <v>-4.0732499999999998</v>
      </c>
      <c r="Z243" s="26">
        <v>-2.0797500000000002</v>
      </c>
      <c r="AA243" s="26">
        <v>-1.7017500000000001</v>
      </c>
      <c r="AB243" s="26" t="str">
        <f t="shared" si="343"/>
        <v/>
      </c>
      <c r="AC243" s="26" t="str">
        <f t="shared" si="343"/>
        <v/>
      </c>
      <c r="AD243" s="26">
        <v>-3.7814999999999999</v>
      </c>
      <c r="AE243" s="26">
        <v>0</v>
      </c>
      <c r="AF243" s="26">
        <v>-1.20675</v>
      </c>
      <c r="AG243" s="26">
        <v>-3.6194999999999999</v>
      </c>
      <c r="AH243" s="26">
        <v>0</v>
      </c>
      <c r="AI243" s="26">
        <v>-4.82625</v>
      </c>
      <c r="AJ243" s="26">
        <v>-1.95225</v>
      </c>
      <c r="AK243" s="26">
        <v>-0.97575000000000001</v>
      </c>
      <c r="AL243" s="26">
        <v>-0.97575000000000001</v>
      </c>
      <c r="AM243" s="26" t="str">
        <f t="shared" si="343"/>
        <v/>
      </c>
      <c r="AN243" s="26">
        <v>-3.90375</v>
      </c>
      <c r="AO243" s="26" t="str">
        <f t="shared" si="343"/>
        <v/>
      </c>
      <c r="AP243" s="26" t="str">
        <f t="shared" si="343"/>
        <v/>
      </c>
      <c r="AQ243" s="26" t="str">
        <f t="shared" si="343"/>
        <v/>
      </c>
      <c r="AR243" s="26" t="str">
        <f t="shared" si="343"/>
        <v/>
      </c>
      <c r="AS243" s="26" t="str">
        <f t="shared" si="343"/>
        <v/>
      </c>
      <c r="AT243" s="26" t="str">
        <f t="shared" si="343"/>
        <v/>
      </c>
      <c r="AU243" s="26" t="str">
        <f t="shared" si="343"/>
        <v/>
      </c>
      <c r="AV243" s="26" t="str">
        <f t="shared" si="343"/>
        <v/>
      </c>
      <c r="AW243" s="26" t="str">
        <f t="shared" si="343"/>
        <v/>
      </c>
      <c r="AX243" s="26" t="str">
        <f t="shared" si="343"/>
        <v/>
      </c>
      <c r="AY243" s="26" t="str">
        <f t="shared" si="343"/>
        <v/>
      </c>
      <c r="AZ243" s="26" t="str">
        <f t="shared" si="343"/>
        <v/>
      </c>
      <c r="BA243" s="26" t="str">
        <f t="shared" si="343"/>
        <v/>
      </c>
      <c r="BB243" s="26" t="str">
        <f t="shared" si="343"/>
        <v/>
      </c>
      <c r="BC243" s="26" t="str">
        <f t="shared" si="343"/>
        <v/>
      </c>
      <c r="BD243" s="26" t="str">
        <f t="shared" si="343"/>
        <v/>
      </c>
      <c r="BE243" s="26" t="str">
        <f t="shared" si="343"/>
        <v/>
      </c>
      <c r="BF243" s="26" t="str">
        <f t="shared" si="343"/>
        <v/>
      </c>
      <c r="BG243" s="26" t="str">
        <f t="shared" si="343"/>
        <v/>
      </c>
      <c r="BH243" s="26" t="str">
        <f t="shared" si="343"/>
        <v/>
      </c>
      <c r="BI243" s="26" t="str">
        <f t="shared" si="343"/>
        <v/>
      </c>
      <c r="BJ243" s="26" t="str">
        <f t="shared" si="343"/>
        <v/>
      </c>
      <c r="BK243" s="26" t="str">
        <f t="shared" si="343"/>
        <v/>
      </c>
      <c r="BL243" s="26" t="str">
        <f t="shared" si="343"/>
        <v/>
      </c>
      <c r="BM243" s="26" t="str">
        <f t="shared" si="343"/>
        <v/>
      </c>
      <c r="BN243" s="26" t="str">
        <f t="shared" si="343"/>
        <v/>
      </c>
      <c r="BO243" s="26" t="str">
        <f t="shared" si="343"/>
        <v/>
      </c>
      <c r="BP243" s="26" t="str">
        <f t="shared" si="343"/>
        <v/>
      </c>
      <c r="BQ243" s="26" t="str">
        <f t="shared" si="343"/>
        <v/>
      </c>
      <c r="BR243" s="26" t="str">
        <f t="shared" si="343"/>
        <v/>
      </c>
      <c r="BS243" s="26" t="str">
        <f t="shared" si="344" ref="BS243:ED243">IF(AND(BS244="",BS245=""),"",SUM(BS244)-SUM(BS245))</f>
        <v/>
      </c>
      <c r="BT243" s="26" t="str">
        <f t="shared" si="344"/>
        <v/>
      </c>
      <c r="BU243" s="26" t="str">
        <f t="shared" si="344"/>
        <v/>
      </c>
      <c r="BV243" s="26" t="str">
        <f t="shared" si="344"/>
        <v/>
      </c>
      <c r="BW243" s="26" t="str">
        <f t="shared" si="344"/>
        <v/>
      </c>
      <c r="BX243" s="26" t="str">
        <f t="shared" si="344"/>
        <v/>
      </c>
      <c r="BY243" s="26" t="str">
        <f t="shared" si="344"/>
        <v/>
      </c>
      <c r="BZ243" s="26" t="str">
        <f t="shared" si="344"/>
        <v/>
      </c>
      <c r="CA243" s="26" t="str">
        <f t="shared" si="344"/>
        <v/>
      </c>
      <c r="CB243" s="26" t="str">
        <f t="shared" si="344"/>
        <v/>
      </c>
      <c r="CC243" s="26" t="str">
        <f t="shared" si="344"/>
        <v/>
      </c>
      <c r="CD243" s="26" t="str">
        <f t="shared" si="344"/>
        <v/>
      </c>
      <c r="CE243" s="26" t="str">
        <f t="shared" si="344"/>
        <v/>
      </c>
      <c r="CF243" s="26" t="str">
        <f t="shared" si="344"/>
        <v/>
      </c>
      <c r="CG243" s="26" t="str">
        <f t="shared" si="344"/>
        <v/>
      </c>
      <c r="CH243" s="26" t="str">
        <f t="shared" si="344"/>
        <v/>
      </c>
      <c r="CI243" s="26" t="str">
        <f t="shared" si="344"/>
        <v/>
      </c>
      <c r="CJ243" s="26" t="str">
        <f t="shared" si="344"/>
        <v/>
      </c>
      <c r="CK243" s="26" t="str">
        <f t="shared" si="344"/>
        <v/>
      </c>
      <c r="CL243" s="26" t="str">
        <f t="shared" si="344"/>
        <v/>
      </c>
      <c r="CM243" s="26" t="str">
        <f t="shared" si="344"/>
        <v/>
      </c>
      <c r="CN243" s="26" t="str">
        <f t="shared" si="344"/>
        <v/>
      </c>
      <c r="CO243" s="26" t="str">
        <f t="shared" si="344"/>
        <v/>
      </c>
      <c r="CP243" s="26" t="str">
        <f t="shared" si="344"/>
        <v/>
      </c>
      <c r="CQ243" s="26" t="str">
        <f t="shared" si="344"/>
        <v/>
      </c>
      <c r="CR243" s="26" t="str">
        <f t="shared" si="344"/>
        <v/>
      </c>
      <c r="CS243" s="26" t="str">
        <f t="shared" si="344"/>
        <v/>
      </c>
      <c r="CT243" s="26" t="str">
        <f t="shared" si="344"/>
        <v/>
      </c>
      <c r="CU243" s="26" t="str">
        <f t="shared" si="344"/>
        <v/>
      </c>
      <c r="CV243" s="26" t="str">
        <f t="shared" si="344"/>
        <v/>
      </c>
      <c r="CW243" s="26" t="str">
        <f t="shared" si="344"/>
        <v/>
      </c>
      <c r="CX243" s="26" t="str">
        <f t="shared" si="344"/>
        <v/>
      </c>
      <c r="CY243" s="26" t="str">
        <f t="shared" si="344"/>
        <v/>
      </c>
      <c r="CZ243" s="26" t="str">
        <f t="shared" si="344"/>
        <v/>
      </c>
      <c r="DA243" s="26" t="str">
        <f t="shared" si="344"/>
        <v/>
      </c>
      <c r="DB243" s="26" t="str">
        <f t="shared" si="344"/>
        <v/>
      </c>
      <c r="DC243" s="26" t="str">
        <f t="shared" si="344"/>
        <v/>
      </c>
      <c r="DD243" s="26" t="str">
        <f t="shared" si="344"/>
        <v/>
      </c>
      <c r="DE243" s="26" t="str">
        <f t="shared" si="344"/>
        <v/>
      </c>
      <c r="DF243" s="26" t="str">
        <f t="shared" si="344"/>
        <v/>
      </c>
      <c r="DG243" s="26" t="str">
        <f t="shared" si="344"/>
        <v/>
      </c>
      <c r="DH243" s="26" t="str">
        <f t="shared" si="344"/>
        <v/>
      </c>
      <c r="DI243" s="26" t="str">
        <f t="shared" si="344"/>
        <v/>
      </c>
      <c r="DJ243" s="26" t="str">
        <f t="shared" si="344"/>
        <v/>
      </c>
      <c r="DK243" s="26" t="str">
        <f t="shared" si="344"/>
        <v/>
      </c>
      <c r="DL243" s="26" t="str">
        <f t="shared" si="344"/>
        <v/>
      </c>
      <c r="DM243" s="26" t="str">
        <f t="shared" si="344"/>
        <v/>
      </c>
      <c r="DN243" s="26" t="str">
        <f t="shared" si="344"/>
        <v/>
      </c>
      <c r="DO243" s="26" t="str">
        <f t="shared" si="344"/>
        <v/>
      </c>
      <c r="DP243" s="26" t="str">
        <f t="shared" si="344"/>
        <v/>
      </c>
      <c r="DQ243" s="26" t="str">
        <f t="shared" si="344"/>
        <v/>
      </c>
      <c r="DR243" s="26" t="str">
        <f t="shared" si="344"/>
        <v/>
      </c>
      <c r="DS243" s="26" t="str">
        <f t="shared" si="344"/>
        <v/>
      </c>
      <c r="DT243" s="26" t="str">
        <f t="shared" si="344"/>
        <v/>
      </c>
      <c r="DU243" s="26" t="str">
        <f t="shared" si="344"/>
        <v/>
      </c>
      <c r="DV243" s="26" t="str">
        <f t="shared" si="344"/>
        <v/>
      </c>
      <c r="DW243" s="26" t="str">
        <f t="shared" si="344"/>
        <v/>
      </c>
      <c r="DX243" s="26" t="str">
        <f t="shared" si="344"/>
        <v/>
      </c>
      <c r="DY243" s="26" t="str">
        <f t="shared" si="344"/>
        <v/>
      </c>
      <c r="DZ243" s="26" t="str">
        <f t="shared" si="344"/>
        <v/>
      </c>
      <c r="EA243" s="26" t="str">
        <f t="shared" si="344"/>
        <v/>
      </c>
      <c r="EB243" s="26" t="str">
        <f t="shared" si="344"/>
        <v/>
      </c>
      <c r="EC243" s="26" t="str">
        <f t="shared" si="344"/>
        <v/>
      </c>
      <c r="ED243" s="26" t="str">
        <f t="shared" si="344"/>
        <v/>
      </c>
      <c r="EE243" s="26" t="str">
        <f t="shared" si="345" ref="EE243:FI243">IF(AND(EE244="",EE245=""),"",SUM(EE244)-SUM(EE245))</f>
        <v/>
      </c>
      <c r="EF243" s="26" t="str">
        <f t="shared" si="345"/>
        <v/>
      </c>
      <c r="EG243" s="26" t="str">
        <f t="shared" si="345"/>
        <v/>
      </c>
      <c r="EH243" s="26" t="str">
        <f t="shared" si="345"/>
        <v/>
      </c>
      <c r="EI243" s="26" t="str">
        <f t="shared" si="345"/>
        <v/>
      </c>
      <c r="EJ243" s="26" t="str">
        <f t="shared" si="345"/>
        <v/>
      </c>
      <c r="EK243" s="26" t="str">
        <f t="shared" si="345"/>
        <v/>
      </c>
      <c r="EL243" s="26" t="str">
        <f t="shared" si="345"/>
        <v/>
      </c>
      <c r="EM243" s="26" t="str">
        <f t="shared" si="345"/>
        <v/>
      </c>
      <c r="EN243" s="26" t="str">
        <f t="shared" si="345"/>
        <v/>
      </c>
      <c r="EO243" s="26" t="str">
        <f t="shared" si="345"/>
        <v/>
      </c>
      <c r="EP243" s="26" t="str">
        <f t="shared" si="345"/>
        <v/>
      </c>
      <c r="EQ243" s="26" t="str">
        <f t="shared" si="345"/>
        <v/>
      </c>
      <c r="ER243" s="26" t="str">
        <f t="shared" si="345"/>
        <v/>
      </c>
      <c r="ES243" s="26" t="str">
        <f t="shared" si="345"/>
        <v/>
      </c>
      <c r="ET243" s="26" t="str">
        <f t="shared" si="345"/>
        <v/>
      </c>
      <c r="EU243" s="26" t="str">
        <f t="shared" si="345"/>
        <v/>
      </c>
      <c r="EV243" s="26" t="str">
        <f t="shared" si="345"/>
        <v/>
      </c>
      <c r="EW243" s="26" t="str">
        <f t="shared" si="345"/>
        <v/>
      </c>
      <c r="EX243" s="26" t="str">
        <f t="shared" si="345"/>
        <v/>
      </c>
      <c r="EY243" s="26" t="str">
        <f t="shared" si="345"/>
        <v/>
      </c>
      <c r="EZ243" s="26" t="str">
        <f t="shared" si="345"/>
        <v/>
      </c>
      <c r="FA243" s="26" t="str">
        <f t="shared" si="345"/>
        <v/>
      </c>
      <c r="FB243" s="26" t="str">
        <f t="shared" si="345"/>
        <v/>
      </c>
      <c r="FC243" s="26" t="str">
        <f t="shared" si="345"/>
        <v/>
      </c>
      <c r="FD243" s="26" t="str">
        <f t="shared" si="345"/>
        <v/>
      </c>
      <c r="FE243" s="26" t="str">
        <f t="shared" si="345"/>
        <v/>
      </c>
      <c r="FF243" s="26" t="str">
        <f t="shared" si="345"/>
        <v/>
      </c>
      <c r="FG243" s="26" t="str">
        <f t="shared" si="345"/>
        <v/>
      </c>
      <c r="FH243" s="26" t="str">
        <f t="shared" si="345"/>
        <v/>
      </c>
      <c r="FI243" s="26" t="str">
        <f t="shared" si="345"/>
        <v/>
      </c>
    </row>
    <row r="244" spans="1:165" s="8" customFormat="1" ht="15" customHeight="1">
      <c r="A244" s="8" t="str">
        <f t="shared" si="286"/>
        <v>BXIPIDED_BP6_XDC</v>
      </c>
      <c r="B244" s="12" t="s">
        <v>113</v>
      </c>
      <c r="C244" s="13" t="s">
        <v>576</v>
      </c>
      <c r="D244" s="13" t="s">
        <v>577</v>
      </c>
      <c r="E244" s="14" t="str">
        <f>"BXIPIDED_BP6_"&amp;C3</f>
        <v>BXIPIDED_BP6_XDC</v>
      </c>
      <c r="F244" s="26" t="str">
        <f>IF(AND(F247="",AND(F250="",F253="")),"",SUM(F247,F250,F253))</f>
        <v/>
      </c>
      <c r="G244" s="26" t="str">
        <f t="shared" si="346" ref="G244:BR244">IF(AND(G247="",AND(G250="",G253="")),"",SUM(G247,G250,G253))</f>
        <v/>
      </c>
      <c r="H244" s="26" t="str">
        <f t="shared" si="346"/>
        <v/>
      </c>
      <c r="I244" s="26" t="str">
        <f t="shared" si="346"/>
        <v/>
      </c>
      <c r="J244" s="26" t="str">
        <f t="shared" si="346"/>
        <v/>
      </c>
      <c r="K244" s="26" t="str">
        <f t="shared" si="346"/>
        <v/>
      </c>
      <c r="L244" s="26" t="str">
        <f t="shared" si="346"/>
        <v/>
      </c>
      <c r="M244" s="26" t="str">
        <f t="shared" si="346"/>
        <v/>
      </c>
      <c r="N244" s="26" t="str">
        <f t="shared" si="346"/>
        <v/>
      </c>
      <c r="O244" s="26" t="str">
        <f t="shared" si="346"/>
        <v/>
      </c>
      <c r="P244" s="26" t="str">
        <f t="shared" si="346"/>
        <v/>
      </c>
      <c r="Q244" s="26" t="str">
        <f t="shared" si="346"/>
        <v/>
      </c>
      <c r="R244" s="26" t="str">
        <f t="shared" si="346"/>
        <v/>
      </c>
      <c r="S244" s="26" t="str">
        <f t="shared" si="346"/>
        <v/>
      </c>
      <c r="T244" s="26" t="str">
        <f t="shared" si="346"/>
        <v/>
      </c>
      <c r="U244" s="26" t="str">
        <f t="shared" si="346"/>
        <v/>
      </c>
      <c r="V244" s="26" t="str">
        <f t="shared" si="346"/>
        <v/>
      </c>
      <c r="W244" s="26" t="str">
        <f t="shared" si="346"/>
        <v/>
      </c>
      <c r="X244" s="26" t="str">
        <f t="shared" si="346"/>
        <v/>
      </c>
      <c r="Y244" s="26" t="str">
        <f t="shared" si="346"/>
        <v/>
      </c>
      <c r="Z244" s="26" t="str">
        <f t="shared" si="346"/>
        <v/>
      </c>
      <c r="AA244" s="26" t="str">
        <f t="shared" si="346"/>
        <v/>
      </c>
      <c r="AB244" s="26" t="str">
        <f t="shared" si="346"/>
        <v/>
      </c>
      <c r="AC244" s="26" t="str">
        <f t="shared" si="346"/>
        <v/>
      </c>
      <c r="AD244" s="26" t="str">
        <f t="shared" si="346"/>
        <v/>
      </c>
      <c r="AE244" s="26" t="str">
        <f t="shared" si="346"/>
        <v/>
      </c>
      <c r="AF244" s="26" t="str">
        <f t="shared" si="346"/>
        <v/>
      </c>
      <c r="AG244" s="26" t="str">
        <f t="shared" si="346"/>
        <v/>
      </c>
      <c r="AH244" s="26" t="str">
        <f t="shared" si="346"/>
        <v/>
      </c>
      <c r="AI244" s="26" t="str">
        <f t="shared" si="346"/>
        <v/>
      </c>
      <c r="AJ244" s="26" t="str">
        <f t="shared" si="346"/>
        <v/>
      </c>
      <c r="AK244" s="26" t="str">
        <f t="shared" si="346"/>
        <v/>
      </c>
      <c r="AL244" s="26" t="str">
        <f t="shared" si="346"/>
        <v/>
      </c>
      <c r="AM244" s="26" t="str">
        <f t="shared" si="346"/>
        <v/>
      </c>
      <c r="AN244" s="26" t="str">
        <f t="shared" si="346"/>
        <v/>
      </c>
      <c r="AO244" s="26" t="str">
        <f t="shared" si="346"/>
        <v/>
      </c>
      <c r="AP244" s="26" t="str">
        <f t="shared" si="346"/>
        <v/>
      </c>
      <c r="AQ244" s="26" t="str">
        <f t="shared" si="346"/>
        <v/>
      </c>
      <c r="AR244" s="26" t="str">
        <f t="shared" si="346"/>
        <v/>
      </c>
      <c r="AS244" s="26" t="str">
        <f t="shared" si="346"/>
        <v/>
      </c>
      <c r="AT244" s="26" t="str">
        <f t="shared" si="346"/>
        <v/>
      </c>
      <c r="AU244" s="26" t="str">
        <f t="shared" si="346"/>
        <v/>
      </c>
      <c r="AV244" s="26" t="str">
        <f t="shared" si="346"/>
        <v/>
      </c>
      <c r="AW244" s="26" t="str">
        <f t="shared" si="346"/>
        <v/>
      </c>
      <c r="AX244" s="26" t="str">
        <f t="shared" si="346"/>
        <v/>
      </c>
      <c r="AY244" s="26" t="str">
        <f t="shared" si="346"/>
        <v/>
      </c>
      <c r="AZ244" s="26" t="str">
        <f t="shared" si="346"/>
        <v/>
      </c>
      <c r="BA244" s="26" t="str">
        <f t="shared" si="346"/>
        <v/>
      </c>
      <c r="BB244" s="26" t="str">
        <f t="shared" si="346"/>
        <v/>
      </c>
      <c r="BC244" s="26" t="str">
        <f t="shared" si="346"/>
        <v/>
      </c>
      <c r="BD244" s="26" t="str">
        <f t="shared" si="346"/>
        <v/>
      </c>
      <c r="BE244" s="26" t="str">
        <f t="shared" si="346"/>
        <v/>
      </c>
      <c r="BF244" s="26" t="str">
        <f t="shared" si="346"/>
        <v/>
      </c>
      <c r="BG244" s="26" t="str">
        <f t="shared" si="346"/>
        <v/>
      </c>
      <c r="BH244" s="26" t="str">
        <f t="shared" si="346"/>
        <v/>
      </c>
      <c r="BI244" s="26" t="str">
        <f t="shared" si="346"/>
        <v/>
      </c>
      <c r="BJ244" s="26" t="str">
        <f t="shared" si="346"/>
        <v/>
      </c>
      <c r="BK244" s="26" t="str">
        <f t="shared" si="346"/>
        <v/>
      </c>
      <c r="BL244" s="26" t="str">
        <f t="shared" si="346"/>
        <v/>
      </c>
      <c r="BM244" s="26" t="str">
        <f t="shared" si="346"/>
        <v/>
      </c>
      <c r="BN244" s="26" t="str">
        <f t="shared" si="346"/>
        <v/>
      </c>
      <c r="BO244" s="26" t="str">
        <f t="shared" si="346"/>
        <v/>
      </c>
      <c r="BP244" s="26" t="str">
        <f t="shared" si="346"/>
        <v/>
      </c>
      <c r="BQ244" s="26" t="str">
        <f t="shared" si="346"/>
        <v/>
      </c>
      <c r="BR244" s="26" t="str">
        <f t="shared" si="346"/>
        <v/>
      </c>
      <c r="BS244" s="26" t="str">
        <f t="shared" si="347" ref="BS244:ED244">IF(AND(BS247="",AND(BS250="",BS253="")),"",SUM(BS247,BS250,BS253))</f>
        <v/>
      </c>
      <c r="BT244" s="26" t="str">
        <f t="shared" si="347"/>
        <v/>
      </c>
      <c r="BU244" s="26" t="str">
        <f t="shared" si="347"/>
        <v/>
      </c>
      <c r="BV244" s="26" t="str">
        <f t="shared" si="347"/>
        <v/>
      </c>
      <c r="BW244" s="26" t="str">
        <f t="shared" si="347"/>
        <v/>
      </c>
      <c r="BX244" s="26" t="str">
        <f t="shared" si="347"/>
        <v/>
      </c>
      <c r="BY244" s="26" t="str">
        <f t="shared" si="347"/>
        <v/>
      </c>
      <c r="BZ244" s="26" t="str">
        <f t="shared" si="347"/>
        <v/>
      </c>
      <c r="CA244" s="26" t="str">
        <f t="shared" si="347"/>
        <v/>
      </c>
      <c r="CB244" s="26" t="str">
        <f t="shared" si="347"/>
        <v/>
      </c>
      <c r="CC244" s="26" t="str">
        <f t="shared" si="347"/>
        <v/>
      </c>
      <c r="CD244" s="26" t="str">
        <f t="shared" si="347"/>
        <v/>
      </c>
      <c r="CE244" s="26" t="str">
        <f t="shared" si="347"/>
        <v/>
      </c>
      <c r="CF244" s="26" t="str">
        <f t="shared" si="347"/>
        <v/>
      </c>
      <c r="CG244" s="26" t="str">
        <f t="shared" si="347"/>
        <v/>
      </c>
      <c r="CH244" s="26" t="str">
        <f t="shared" si="347"/>
        <v/>
      </c>
      <c r="CI244" s="26" t="str">
        <f t="shared" si="347"/>
        <v/>
      </c>
      <c r="CJ244" s="26" t="str">
        <f t="shared" si="347"/>
        <v/>
      </c>
      <c r="CK244" s="26" t="str">
        <f t="shared" si="347"/>
        <v/>
      </c>
      <c r="CL244" s="26" t="str">
        <f t="shared" si="347"/>
        <v/>
      </c>
      <c r="CM244" s="26" t="str">
        <f t="shared" si="347"/>
        <v/>
      </c>
      <c r="CN244" s="26" t="str">
        <f t="shared" si="347"/>
        <v/>
      </c>
      <c r="CO244" s="26" t="str">
        <f t="shared" si="347"/>
        <v/>
      </c>
      <c r="CP244" s="26" t="str">
        <f t="shared" si="347"/>
        <v/>
      </c>
      <c r="CQ244" s="26" t="str">
        <f t="shared" si="347"/>
        <v/>
      </c>
      <c r="CR244" s="26" t="str">
        <f t="shared" si="347"/>
        <v/>
      </c>
      <c r="CS244" s="26" t="str">
        <f t="shared" si="347"/>
        <v/>
      </c>
      <c r="CT244" s="26" t="str">
        <f t="shared" si="347"/>
        <v/>
      </c>
      <c r="CU244" s="26" t="str">
        <f t="shared" si="347"/>
        <v/>
      </c>
      <c r="CV244" s="26" t="str">
        <f t="shared" si="347"/>
        <v/>
      </c>
      <c r="CW244" s="26" t="str">
        <f t="shared" si="347"/>
        <v/>
      </c>
      <c r="CX244" s="26" t="str">
        <f t="shared" si="347"/>
        <v/>
      </c>
      <c r="CY244" s="26" t="str">
        <f t="shared" si="347"/>
        <v/>
      </c>
      <c r="CZ244" s="26" t="str">
        <f t="shared" si="347"/>
        <v/>
      </c>
      <c r="DA244" s="26" t="str">
        <f t="shared" si="347"/>
        <v/>
      </c>
      <c r="DB244" s="26" t="str">
        <f t="shared" si="347"/>
        <v/>
      </c>
      <c r="DC244" s="26" t="str">
        <f t="shared" si="347"/>
        <v/>
      </c>
      <c r="DD244" s="26" t="str">
        <f t="shared" si="347"/>
        <v/>
      </c>
      <c r="DE244" s="26" t="str">
        <f t="shared" si="347"/>
        <v/>
      </c>
      <c r="DF244" s="26" t="str">
        <f t="shared" si="347"/>
        <v/>
      </c>
      <c r="DG244" s="26" t="str">
        <f t="shared" si="347"/>
        <v/>
      </c>
      <c r="DH244" s="26" t="str">
        <f t="shared" si="347"/>
        <v/>
      </c>
      <c r="DI244" s="26" t="str">
        <f t="shared" si="347"/>
        <v/>
      </c>
      <c r="DJ244" s="26" t="str">
        <f t="shared" si="347"/>
        <v/>
      </c>
      <c r="DK244" s="26" t="str">
        <f t="shared" si="347"/>
        <v/>
      </c>
      <c r="DL244" s="26" t="str">
        <f t="shared" si="347"/>
        <v/>
      </c>
      <c r="DM244" s="26" t="str">
        <f t="shared" si="347"/>
        <v/>
      </c>
      <c r="DN244" s="26" t="str">
        <f t="shared" si="347"/>
        <v/>
      </c>
      <c r="DO244" s="26" t="str">
        <f t="shared" si="347"/>
        <v/>
      </c>
      <c r="DP244" s="26" t="str">
        <f t="shared" si="347"/>
        <v/>
      </c>
      <c r="DQ244" s="26" t="str">
        <f t="shared" si="347"/>
        <v/>
      </c>
      <c r="DR244" s="26" t="str">
        <f t="shared" si="347"/>
        <v/>
      </c>
      <c r="DS244" s="26" t="str">
        <f t="shared" si="347"/>
        <v/>
      </c>
      <c r="DT244" s="26" t="str">
        <f t="shared" si="347"/>
        <v/>
      </c>
      <c r="DU244" s="26" t="str">
        <f t="shared" si="347"/>
        <v/>
      </c>
      <c r="DV244" s="26" t="str">
        <f t="shared" si="347"/>
        <v/>
      </c>
      <c r="DW244" s="26" t="str">
        <f t="shared" si="347"/>
        <v/>
      </c>
      <c r="DX244" s="26" t="str">
        <f t="shared" si="347"/>
        <v/>
      </c>
      <c r="DY244" s="26" t="str">
        <f t="shared" si="347"/>
        <v/>
      </c>
      <c r="DZ244" s="26" t="str">
        <f t="shared" si="347"/>
        <v/>
      </c>
      <c r="EA244" s="26" t="str">
        <f t="shared" si="347"/>
        <v/>
      </c>
      <c r="EB244" s="26" t="str">
        <f t="shared" si="347"/>
        <v/>
      </c>
      <c r="EC244" s="26" t="str">
        <f t="shared" si="347"/>
        <v/>
      </c>
      <c r="ED244" s="26" t="str">
        <f t="shared" si="347"/>
        <v/>
      </c>
      <c r="EE244" s="26" t="str">
        <f t="shared" si="348" ref="EE244:FI244">IF(AND(EE247="",AND(EE250="",EE253="")),"",SUM(EE247,EE250,EE253))</f>
        <v/>
      </c>
      <c r="EF244" s="26" t="str">
        <f t="shared" si="348"/>
        <v/>
      </c>
      <c r="EG244" s="26" t="str">
        <f t="shared" si="348"/>
        <v/>
      </c>
      <c r="EH244" s="26" t="str">
        <f t="shared" si="348"/>
        <v/>
      </c>
      <c r="EI244" s="26" t="str">
        <f t="shared" si="348"/>
        <v/>
      </c>
      <c r="EJ244" s="26" t="str">
        <f t="shared" si="348"/>
        <v/>
      </c>
      <c r="EK244" s="26" t="str">
        <f t="shared" si="348"/>
        <v/>
      </c>
      <c r="EL244" s="26" t="str">
        <f t="shared" si="348"/>
        <v/>
      </c>
      <c r="EM244" s="26" t="str">
        <f t="shared" si="348"/>
        <v/>
      </c>
      <c r="EN244" s="26" t="str">
        <f t="shared" si="348"/>
        <v/>
      </c>
      <c r="EO244" s="26" t="str">
        <f t="shared" si="348"/>
        <v/>
      </c>
      <c r="EP244" s="26" t="str">
        <f t="shared" si="348"/>
        <v/>
      </c>
      <c r="EQ244" s="26" t="str">
        <f t="shared" si="348"/>
        <v/>
      </c>
      <c r="ER244" s="26" t="str">
        <f t="shared" si="348"/>
        <v/>
      </c>
      <c r="ES244" s="26" t="str">
        <f t="shared" si="348"/>
        <v/>
      </c>
      <c r="ET244" s="26" t="str">
        <f t="shared" si="348"/>
        <v/>
      </c>
      <c r="EU244" s="26" t="str">
        <f t="shared" si="348"/>
        <v/>
      </c>
      <c r="EV244" s="26" t="str">
        <f t="shared" si="348"/>
        <v/>
      </c>
      <c r="EW244" s="26" t="str">
        <f t="shared" si="348"/>
        <v/>
      </c>
      <c r="EX244" s="26" t="str">
        <f t="shared" si="348"/>
        <v/>
      </c>
      <c r="EY244" s="26" t="str">
        <f t="shared" si="348"/>
        <v/>
      </c>
      <c r="EZ244" s="26" t="str">
        <f t="shared" si="348"/>
        <v/>
      </c>
      <c r="FA244" s="26" t="str">
        <f t="shared" si="348"/>
        <v/>
      </c>
      <c r="FB244" s="26" t="str">
        <f t="shared" si="348"/>
        <v/>
      </c>
      <c r="FC244" s="26" t="str">
        <f t="shared" si="348"/>
        <v/>
      </c>
      <c r="FD244" s="26" t="str">
        <f t="shared" si="348"/>
        <v/>
      </c>
      <c r="FE244" s="26" t="str">
        <f t="shared" si="348"/>
        <v/>
      </c>
      <c r="FF244" s="26" t="str">
        <f t="shared" si="348"/>
        <v/>
      </c>
      <c r="FG244" s="26" t="str">
        <f t="shared" si="348"/>
        <v/>
      </c>
      <c r="FH244" s="26" t="str">
        <f t="shared" si="348"/>
        <v/>
      </c>
      <c r="FI244" s="26" t="str">
        <f t="shared" si="348"/>
        <v/>
      </c>
    </row>
    <row r="245" spans="1:165" s="8" customFormat="1" ht="15" customHeight="1">
      <c r="A245" s="8" t="str">
        <f t="shared" si="286"/>
        <v>BMIPIDED_BP6_XDC</v>
      </c>
      <c r="B245" s="12" t="s">
        <v>116</v>
      </c>
      <c r="C245" s="13" t="s">
        <v>578</v>
      </c>
      <c r="D245" s="13" t="s">
        <v>579</v>
      </c>
      <c r="E245" s="14" t="str">
        <f>"BMIPIDED_BP6_"&amp;C3</f>
        <v>BMIPIDED_BP6_XDC</v>
      </c>
      <c r="F245" s="26" t="str">
        <f>IF(AND(F248="",AND(F251="",F254="")),"",SUM(F248,F251,F254))</f>
        <v/>
      </c>
      <c r="G245" s="26" t="str">
        <f t="shared" si="349" ref="G245:BR245">IF(AND(G248="",AND(G251="",G254="")),"",SUM(G248,G251,G254))</f>
        <v/>
      </c>
      <c r="H245" s="26">
        <v>1.91625</v>
      </c>
      <c r="I245" s="26" t="str">
        <f t="shared" si="349"/>
        <v/>
      </c>
      <c r="J245" s="26">
        <v>1.91625</v>
      </c>
      <c r="K245" s="26">
        <v>2.78925</v>
      </c>
      <c r="L245" s="26" t="str">
        <f t="shared" si="349"/>
        <v/>
      </c>
      <c r="M245" s="26" t="str">
        <f t="shared" si="349"/>
        <v/>
      </c>
      <c r="N245" s="26" t="str">
        <f t="shared" si="349"/>
        <v/>
      </c>
      <c r="O245" s="26">
        <v>2.78925</v>
      </c>
      <c r="P245" s="26" t="str">
        <f t="shared" si="349"/>
        <v/>
      </c>
      <c r="Q245" s="26">
        <v>1.89375</v>
      </c>
      <c r="R245" s="26">
        <v>0.94650000000000001</v>
      </c>
      <c r="S245" s="26" t="str">
        <f t="shared" si="349"/>
        <v/>
      </c>
      <c r="T245" s="26">
        <v>2.8402500000000002</v>
      </c>
      <c r="U245" s="26">
        <v>2.5455000000000001</v>
      </c>
      <c r="V245" s="26">
        <v>1.5277499999999999</v>
      </c>
      <c r="W245" s="26" t="str">
        <f t="shared" si="349"/>
        <v/>
      </c>
      <c r="X245" s="26" t="str">
        <f t="shared" si="349"/>
        <v/>
      </c>
      <c r="Y245" s="26">
        <v>4.0732499999999998</v>
      </c>
      <c r="Z245" s="26">
        <v>2.0797500000000002</v>
      </c>
      <c r="AA245" s="26">
        <v>1.7017500000000001</v>
      </c>
      <c r="AB245" s="26" t="str">
        <f t="shared" si="349"/>
        <v/>
      </c>
      <c r="AC245" s="26" t="str">
        <f t="shared" si="349"/>
        <v/>
      </c>
      <c r="AD245" s="26">
        <v>3.7814999999999999</v>
      </c>
      <c r="AE245" s="26">
        <v>0</v>
      </c>
      <c r="AF245" s="26">
        <v>1.20675</v>
      </c>
      <c r="AG245" s="26">
        <v>3.6194999999999999</v>
      </c>
      <c r="AH245" s="26">
        <v>0</v>
      </c>
      <c r="AI245" s="26">
        <v>4.82625</v>
      </c>
      <c r="AJ245" s="26">
        <v>1.95225</v>
      </c>
      <c r="AK245" s="26">
        <v>0.97575000000000001</v>
      </c>
      <c r="AL245" s="26">
        <v>0.97575000000000001</v>
      </c>
      <c r="AM245" s="26" t="str">
        <f t="shared" si="349"/>
        <v/>
      </c>
      <c r="AN245" s="26">
        <v>3.90375</v>
      </c>
      <c r="AO245" s="26" t="str">
        <f t="shared" si="349"/>
        <v/>
      </c>
      <c r="AP245" s="26" t="str">
        <f t="shared" si="349"/>
        <v/>
      </c>
      <c r="AQ245" s="26" t="str">
        <f t="shared" si="349"/>
        <v/>
      </c>
      <c r="AR245" s="26" t="str">
        <f t="shared" si="349"/>
        <v/>
      </c>
      <c r="AS245" s="26" t="str">
        <f t="shared" si="349"/>
        <v/>
      </c>
      <c r="AT245" s="26" t="str">
        <f t="shared" si="349"/>
        <v/>
      </c>
      <c r="AU245" s="26" t="str">
        <f t="shared" si="349"/>
        <v/>
      </c>
      <c r="AV245" s="26" t="str">
        <f t="shared" si="349"/>
        <v/>
      </c>
      <c r="AW245" s="26" t="str">
        <f t="shared" si="349"/>
        <v/>
      </c>
      <c r="AX245" s="26" t="str">
        <f t="shared" si="349"/>
        <v/>
      </c>
      <c r="AY245" s="26" t="str">
        <f t="shared" si="349"/>
        <v/>
      </c>
      <c r="AZ245" s="26" t="str">
        <f t="shared" si="349"/>
        <v/>
      </c>
      <c r="BA245" s="26" t="str">
        <f t="shared" si="349"/>
        <v/>
      </c>
      <c r="BB245" s="26" t="str">
        <f t="shared" si="349"/>
        <v/>
      </c>
      <c r="BC245" s="26" t="str">
        <f t="shared" si="349"/>
        <v/>
      </c>
      <c r="BD245" s="26" t="str">
        <f t="shared" si="349"/>
        <v/>
      </c>
      <c r="BE245" s="26" t="str">
        <f t="shared" si="349"/>
        <v/>
      </c>
      <c r="BF245" s="26" t="str">
        <f t="shared" si="349"/>
        <v/>
      </c>
      <c r="BG245" s="26" t="str">
        <f t="shared" si="349"/>
        <v/>
      </c>
      <c r="BH245" s="26" t="str">
        <f t="shared" si="349"/>
        <v/>
      </c>
      <c r="BI245" s="26" t="str">
        <f t="shared" si="349"/>
        <v/>
      </c>
      <c r="BJ245" s="26" t="str">
        <f t="shared" si="349"/>
        <v/>
      </c>
      <c r="BK245" s="26" t="str">
        <f t="shared" si="349"/>
        <v/>
      </c>
      <c r="BL245" s="26" t="str">
        <f t="shared" si="349"/>
        <v/>
      </c>
      <c r="BM245" s="26" t="str">
        <f t="shared" si="349"/>
        <v/>
      </c>
      <c r="BN245" s="26" t="str">
        <f t="shared" si="349"/>
        <v/>
      </c>
      <c r="BO245" s="26" t="str">
        <f t="shared" si="349"/>
        <v/>
      </c>
      <c r="BP245" s="26" t="str">
        <f t="shared" si="349"/>
        <v/>
      </c>
      <c r="BQ245" s="26" t="str">
        <f t="shared" si="349"/>
        <v/>
      </c>
      <c r="BR245" s="26" t="str">
        <f t="shared" si="349"/>
        <v/>
      </c>
      <c r="BS245" s="26" t="str">
        <f t="shared" si="350" ref="BS245:ED245">IF(AND(BS248="",AND(BS251="",BS254="")),"",SUM(BS248,BS251,BS254))</f>
        <v/>
      </c>
      <c r="BT245" s="26" t="str">
        <f t="shared" si="350"/>
        <v/>
      </c>
      <c r="BU245" s="26" t="str">
        <f t="shared" si="350"/>
        <v/>
      </c>
      <c r="BV245" s="26" t="str">
        <f t="shared" si="350"/>
        <v/>
      </c>
      <c r="BW245" s="26" t="str">
        <f t="shared" si="350"/>
        <v/>
      </c>
      <c r="BX245" s="26" t="str">
        <f t="shared" si="350"/>
        <v/>
      </c>
      <c r="BY245" s="26" t="str">
        <f t="shared" si="350"/>
        <v/>
      </c>
      <c r="BZ245" s="26" t="str">
        <f t="shared" si="350"/>
        <v/>
      </c>
      <c r="CA245" s="26" t="str">
        <f t="shared" si="350"/>
        <v/>
      </c>
      <c r="CB245" s="26" t="str">
        <f t="shared" si="350"/>
        <v/>
      </c>
      <c r="CC245" s="26" t="str">
        <f t="shared" si="350"/>
        <v/>
      </c>
      <c r="CD245" s="26" t="str">
        <f t="shared" si="350"/>
        <v/>
      </c>
      <c r="CE245" s="26" t="str">
        <f t="shared" si="350"/>
        <v/>
      </c>
      <c r="CF245" s="26" t="str">
        <f t="shared" si="350"/>
        <v/>
      </c>
      <c r="CG245" s="26" t="str">
        <f t="shared" si="350"/>
        <v/>
      </c>
      <c r="CH245" s="26" t="str">
        <f t="shared" si="350"/>
        <v/>
      </c>
      <c r="CI245" s="26" t="str">
        <f t="shared" si="350"/>
        <v/>
      </c>
      <c r="CJ245" s="26" t="str">
        <f t="shared" si="350"/>
        <v/>
      </c>
      <c r="CK245" s="26" t="str">
        <f t="shared" si="350"/>
        <v/>
      </c>
      <c r="CL245" s="26" t="str">
        <f t="shared" si="350"/>
        <v/>
      </c>
      <c r="CM245" s="26" t="str">
        <f t="shared" si="350"/>
        <v/>
      </c>
      <c r="CN245" s="26" t="str">
        <f t="shared" si="350"/>
        <v/>
      </c>
      <c r="CO245" s="26" t="str">
        <f t="shared" si="350"/>
        <v/>
      </c>
      <c r="CP245" s="26" t="str">
        <f t="shared" si="350"/>
        <v/>
      </c>
      <c r="CQ245" s="26" t="str">
        <f t="shared" si="350"/>
        <v/>
      </c>
      <c r="CR245" s="26" t="str">
        <f t="shared" si="350"/>
        <v/>
      </c>
      <c r="CS245" s="26" t="str">
        <f t="shared" si="350"/>
        <v/>
      </c>
      <c r="CT245" s="26" t="str">
        <f t="shared" si="350"/>
        <v/>
      </c>
      <c r="CU245" s="26" t="str">
        <f t="shared" si="350"/>
        <v/>
      </c>
      <c r="CV245" s="26" t="str">
        <f t="shared" si="350"/>
        <v/>
      </c>
      <c r="CW245" s="26" t="str">
        <f t="shared" si="350"/>
        <v/>
      </c>
      <c r="CX245" s="26" t="str">
        <f t="shared" si="350"/>
        <v/>
      </c>
      <c r="CY245" s="26" t="str">
        <f t="shared" si="350"/>
        <v/>
      </c>
      <c r="CZ245" s="26" t="str">
        <f t="shared" si="350"/>
        <v/>
      </c>
      <c r="DA245" s="26" t="str">
        <f t="shared" si="350"/>
        <v/>
      </c>
      <c r="DB245" s="26" t="str">
        <f t="shared" si="350"/>
        <v/>
      </c>
      <c r="DC245" s="26" t="str">
        <f t="shared" si="350"/>
        <v/>
      </c>
      <c r="DD245" s="26" t="str">
        <f t="shared" si="350"/>
        <v/>
      </c>
      <c r="DE245" s="26" t="str">
        <f t="shared" si="350"/>
        <v/>
      </c>
      <c r="DF245" s="26" t="str">
        <f t="shared" si="350"/>
        <v/>
      </c>
      <c r="DG245" s="26" t="str">
        <f t="shared" si="350"/>
        <v/>
      </c>
      <c r="DH245" s="26" t="str">
        <f t="shared" si="350"/>
        <v/>
      </c>
      <c r="DI245" s="26" t="str">
        <f t="shared" si="350"/>
        <v/>
      </c>
      <c r="DJ245" s="26" t="str">
        <f t="shared" si="350"/>
        <v/>
      </c>
      <c r="DK245" s="26" t="str">
        <f t="shared" si="350"/>
        <v/>
      </c>
      <c r="DL245" s="26" t="str">
        <f t="shared" si="350"/>
        <v/>
      </c>
      <c r="DM245" s="26" t="str">
        <f t="shared" si="350"/>
        <v/>
      </c>
      <c r="DN245" s="26" t="str">
        <f t="shared" si="350"/>
        <v/>
      </c>
      <c r="DO245" s="26" t="str">
        <f t="shared" si="350"/>
        <v/>
      </c>
      <c r="DP245" s="26" t="str">
        <f t="shared" si="350"/>
        <v/>
      </c>
      <c r="DQ245" s="26" t="str">
        <f t="shared" si="350"/>
        <v/>
      </c>
      <c r="DR245" s="26" t="str">
        <f t="shared" si="350"/>
        <v/>
      </c>
      <c r="DS245" s="26" t="str">
        <f t="shared" si="350"/>
        <v/>
      </c>
      <c r="DT245" s="26" t="str">
        <f t="shared" si="350"/>
        <v/>
      </c>
      <c r="DU245" s="26" t="str">
        <f t="shared" si="350"/>
        <v/>
      </c>
      <c r="DV245" s="26" t="str">
        <f t="shared" si="350"/>
        <v/>
      </c>
      <c r="DW245" s="26" t="str">
        <f t="shared" si="350"/>
        <v/>
      </c>
      <c r="DX245" s="26" t="str">
        <f t="shared" si="350"/>
        <v/>
      </c>
      <c r="DY245" s="26" t="str">
        <f t="shared" si="350"/>
        <v/>
      </c>
      <c r="DZ245" s="26" t="str">
        <f t="shared" si="350"/>
        <v/>
      </c>
      <c r="EA245" s="26" t="str">
        <f t="shared" si="350"/>
        <v/>
      </c>
      <c r="EB245" s="26" t="str">
        <f t="shared" si="350"/>
        <v/>
      </c>
      <c r="EC245" s="26" t="str">
        <f t="shared" si="350"/>
        <v/>
      </c>
      <c r="ED245" s="26" t="str">
        <f t="shared" si="350"/>
        <v/>
      </c>
      <c r="EE245" s="26" t="str">
        <f t="shared" si="351" ref="EE245:FI245">IF(AND(EE248="",AND(EE251="",EE254="")),"",SUM(EE248,EE251,EE254))</f>
        <v/>
      </c>
      <c r="EF245" s="26" t="str">
        <f t="shared" si="351"/>
        <v/>
      </c>
      <c r="EG245" s="26" t="str">
        <f t="shared" si="351"/>
        <v/>
      </c>
      <c r="EH245" s="26" t="str">
        <f t="shared" si="351"/>
        <v/>
      </c>
      <c r="EI245" s="26" t="str">
        <f t="shared" si="351"/>
        <v/>
      </c>
      <c r="EJ245" s="26" t="str">
        <f t="shared" si="351"/>
        <v/>
      </c>
      <c r="EK245" s="26" t="str">
        <f t="shared" si="351"/>
        <v/>
      </c>
      <c r="EL245" s="26" t="str">
        <f t="shared" si="351"/>
        <v/>
      </c>
      <c r="EM245" s="26" t="str">
        <f t="shared" si="351"/>
        <v/>
      </c>
      <c r="EN245" s="26" t="str">
        <f t="shared" si="351"/>
        <v/>
      </c>
      <c r="EO245" s="26" t="str">
        <f t="shared" si="351"/>
        <v/>
      </c>
      <c r="EP245" s="26" t="str">
        <f t="shared" si="351"/>
        <v/>
      </c>
      <c r="EQ245" s="26" t="str">
        <f t="shared" si="351"/>
        <v/>
      </c>
      <c r="ER245" s="26" t="str">
        <f t="shared" si="351"/>
        <v/>
      </c>
      <c r="ES245" s="26" t="str">
        <f t="shared" si="351"/>
        <v/>
      </c>
      <c r="ET245" s="26" t="str">
        <f t="shared" si="351"/>
        <v/>
      </c>
      <c r="EU245" s="26" t="str">
        <f t="shared" si="351"/>
        <v/>
      </c>
      <c r="EV245" s="26" t="str">
        <f t="shared" si="351"/>
        <v/>
      </c>
      <c r="EW245" s="26" t="str">
        <f t="shared" si="351"/>
        <v/>
      </c>
      <c r="EX245" s="26" t="str">
        <f t="shared" si="351"/>
        <v/>
      </c>
      <c r="EY245" s="26" t="str">
        <f t="shared" si="351"/>
        <v/>
      </c>
      <c r="EZ245" s="26" t="str">
        <f t="shared" si="351"/>
        <v/>
      </c>
      <c r="FA245" s="26" t="str">
        <f t="shared" si="351"/>
        <v/>
      </c>
      <c r="FB245" s="26" t="str">
        <f t="shared" si="351"/>
        <v/>
      </c>
      <c r="FC245" s="26" t="str">
        <f t="shared" si="351"/>
        <v/>
      </c>
      <c r="FD245" s="26" t="str">
        <f t="shared" si="351"/>
        <v/>
      </c>
      <c r="FE245" s="26" t="str">
        <f t="shared" si="351"/>
        <v/>
      </c>
      <c r="FF245" s="26" t="str">
        <f t="shared" si="351"/>
        <v/>
      </c>
      <c r="FG245" s="26" t="str">
        <f t="shared" si="351"/>
        <v/>
      </c>
      <c r="FH245" s="26" t="str">
        <f t="shared" si="351"/>
        <v/>
      </c>
      <c r="FI245" s="26" t="str">
        <f t="shared" si="351"/>
        <v/>
      </c>
    </row>
    <row r="246" spans="1:165" s="8" customFormat="1" ht="15" customHeight="1">
      <c r="A246" s="8" t="str">
        <f t="shared" si="286"/>
        <v>BIPIDEDD_BP6_XDC</v>
      </c>
      <c r="B246" s="12" t="s">
        <v>580</v>
      </c>
      <c r="C246" s="13" t="s">
        <v>581</v>
      </c>
      <c r="D246" s="13" t="s">
        <v>582</v>
      </c>
      <c r="E246" s="14" t="str">
        <f>"BIPIDEDD_BP6_"&amp;C3</f>
        <v>BIPIDEDD_BP6_XDC</v>
      </c>
      <c r="F246" s="26" t="str">
        <f>IF(AND(F247="",F248=""),"",SUM(F247)-SUM(F248))</f>
        <v/>
      </c>
      <c r="G246" s="26" t="str">
        <f t="shared" si="352" ref="G246:BR246">IF(AND(G247="",G248=""),"",SUM(G247)-SUM(G248))</f>
        <v/>
      </c>
      <c r="H246" s="26">
        <v>-1.91625</v>
      </c>
      <c r="I246" s="26" t="str">
        <f t="shared" si="352"/>
        <v/>
      </c>
      <c r="J246" s="26">
        <v>-1.91625</v>
      </c>
      <c r="K246" s="26">
        <v>-2.78925</v>
      </c>
      <c r="L246" s="26" t="str">
        <f t="shared" si="352"/>
        <v/>
      </c>
      <c r="M246" s="26" t="str">
        <f t="shared" si="352"/>
        <v/>
      </c>
      <c r="N246" s="26" t="str">
        <f t="shared" si="352"/>
        <v/>
      </c>
      <c r="O246" s="26">
        <v>-2.78925</v>
      </c>
      <c r="P246" s="26" t="str">
        <f t="shared" si="352"/>
        <v/>
      </c>
      <c r="Q246" s="26">
        <v>-1.89375</v>
      </c>
      <c r="R246" s="26">
        <v>-0.94650000000000001</v>
      </c>
      <c r="S246" s="26" t="str">
        <f t="shared" si="352"/>
        <v/>
      </c>
      <c r="T246" s="26">
        <v>-2.8402500000000002</v>
      </c>
      <c r="U246" s="26">
        <v>-2.5455000000000001</v>
      </c>
      <c r="V246" s="26">
        <v>-1.5277499999999999</v>
      </c>
      <c r="W246" s="26" t="str">
        <f t="shared" si="352"/>
        <v/>
      </c>
      <c r="X246" s="26" t="str">
        <f t="shared" si="352"/>
        <v/>
      </c>
      <c r="Y246" s="26">
        <v>-4.0732499999999998</v>
      </c>
      <c r="Z246" s="26">
        <v>-2.0797500000000002</v>
      </c>
      <c r="AA246" s="26">
        <v>-1.7017500000000001</v>
      </c>
      <c r="AB246" s="26" t="str">
        <f t="shared" si="352"/>
        <v/>
      </c>
      <c r="AC246" s="26" t="str">
        <f t="shared" si="352"/>
        <v/>
      </c>
      <c r="AD246" s="26">
        <v>-3.7814999999999999</v>
      </c>
      <c r="AE246" s="26">
        <v>0</v>
      </c>
      <c r="AF246" s="26">
        <v>-1.20675</v>
      </c>
      <c r="AG246" s="26">
        <v>-3.6194999999999999</v>
      </c>
      <c r="AH246" s="26">
        <v>0</v>
      </c>
      <c r="AI246" s="26">
        <v>-4.82625</v>
      </c>
      <c r="AJ246" s="26">
        <v>-1.95225</v>
      </c>
      <c r="AK246" s="26">
        <v>-0.97575000000000001</v>
      </c>
      <c r="AL246" s="26">
        <v>-0.97575000000000001</v>
      </c>
      <c r="AM246" s="26" t="str">
        <f t="shared" si="352"/>
        <v/>
      </c>
      <c r="AN246" s="26">
        <v>-3.90375</v>
      </c>
      <c r="AO246" s="26" t="str">
        <f t="shared" si="352"/>
        <v/>
      </c>
      <c r="AP246" s="26" t="str">
        <f t="shared" si="352"/>
        <v/>
      </c>
      <c r="AQ246" s="26" t="str">
        <f t="shared" si="352"/>
        <v/>
      </c>
      <c r="AR246" s="26" t="str">
        <f t="shared" si="352"/>
        <v/>
      </c>
      <c r="AS246" s="26" t="str">
        <f t="shared" si="352"/>
        <v/>
      </c>
      <c r="AT246" s="26" t="str">
        <f t="shared" si="352"/>
        <v/>
      </c>
      <c r="AU246" s="26" t="str">
        <f t="shared" si="352"/>
        <v/>
      </c>
      <c r="AV246" s="26" t="str">
        <f t="shared" si="352"/>
        <v/>
      </c>
      <c r="AW246" s="26" t="str">
        <f t="shared" si="352"/>
        <v/>
      </c>
      <c r="AX246" s="26" t="str">
        <f t="shared" si="352"/>
        <v/>
      </c>
      <c r="AY246" s="26" t="str">
        <f t="shared" si="352"/>
        <v/>
      </c>
      <c r="AZ246" s="26" t="str">
        <f t="shared" si="352"/>
        <v/>
      </c>
      <c r="BA246" s="26" t="str">
        <f t="shared" si="352"/>
        <v/>
      </c>
      <c r="BB246" s="26" t="str">
        <f t="shared" si="352"/>
        <v/>
      </c>
      <c r="BC246" s="26" t="str">
        <f t="shared" si="352"/>
        <v/>
      </c>
      <c r="BD246" s="26" t="str">
        <f t="shared" si="352"/>
        <v/>
      </c>
      <c r="BE246" s="26" t="str">
        <f t="shared" si="352"/>
        <v/>
      </c>
      <c r="BF246" s="26" t="str">
        <f t="shared" si="352"/>
        <v/>
      </c>
      <c r="BG246" s="26" t="str">
        <f t="shared" si="352"/>
        <v/>
      </c>
      <c r="BH246" s="26" t="str">
        <f t="shared" si="352"/>
        <v/>
      </c>
      <c r="BI246" s="26" t="str">
        <f t="shared" si="352"/>
        <v/>
      </c>
      <c r="BJ246" s="26" t="str">
        <f t="shared" si="352"/>
        <v/>
      </c>
      <c r="BK246" s="26" t="str">
        <f t="shared" si="352"/>
        <v/>
      </c>
      <c r="BL246" s="26" t="str">
        <f t="shared" si="352"/>
        <v/>
      </c>
      <c r="BM246" s="26" t="str">
        <f t="shared" si="352"/>
        <v/>
      </c>
      <c r="BN246" s="26" t="str">
        <f t="shared" si="352"/>
        <v/>
      </c>
      <c r="BO246" s="26" t="str">
        <f t="shared" si="352"/>
        <v/>
      </c>
      <c r="BP246" s="26" t="str">
        <f t="shared" si="352"/>
        <v/>
      </c>
      <c r="BQ246" s="26" t="str">
        <f t="shared" si="352"/>
        <v/>
      </c>
      <c r="BR246" s="26" t="str">
        <f t="shared" si="352"/>
        <v/>
      </c>
      <c r="BS246" s="26" t="str">
        <f t="shared" si="353" ref="BS246:ED246">IF(AND(BS247="",BS248=""),"",SUM(BS247)-SUM(BS248))</f>
        <v/>
      </c>
      <c r="BT246" s="26" t="str">
        <f t="shared" si="353"/>
        <v/>
      </c>
      <c r="BU246" s="26" t="str">
        <f t="shared" si="353"/>
        <v/>
      </c>
      <c r="BV246" s="26" t="str">
        <f t="shared" si="353"/>
        <v/>
      </c>
      <c r="BW246" s="26" t="str">
        <f t="shared" si="353"/>
        <v/>
      </c>
      <c r="BX246" s="26" t="str">
        <f t="shared" si="353"/>
        <v/>
      </c>
      <c r="BY246" s="26" t="str">
        <f t="shared" si="353"/>
        <v/>
      </c>
      <c r="BZ246" s="26" t="str">
        <f t="shared" si="353"/>
        <v/>
      </c>
      <c r="CA246" s="26" t="str">
        <f t="shared" si="353"/>
        <v/>
      </c>
      <c r="CB246" s="26" t="str">
        <f t="shared" si="353"/>
        <v/>
      </c>
      <c r="CC246" s="26" t="str">
        <f t="shared" si="353"/>
        <v/>
      </c>
      <c r="CD246" s="26" t="str">
        <f t="shared" si="353"/>
        <v/>
      </c>
      <c r="CE246" s="26" t="str">
        <f t="shared" si="353"/>
        <v/>
      </c>
      <c r="CF246" s="26" t="str">
        <f t="shared" si="353"/>
        <v/>
      </c>
      <c r="CG246" s="26" t="str">
        <f t="shared" si="353"/>
        <v/>
      </c>
      <c r="CH246" s="26" t="str">
        <f t="shared" si="353"/>
        <v/>
      </c>
      <c r="CI246" s="26" t="str">
        <f t="shared" si="353"/>
        <v/>
      </c>
      <c r="CJ246" s="26" t="str">
        <f t="shared" si="353"/>
        <v/>
      </c>
      <c r="CK246" s="26" t="str">
        <f t="shared" si="353"/>
        <v/>
      </c>
      <c r="CL246" s="26" t="str">
        <f t="shared" si="353"/>
        <v/>
      </c>
      <c r="CM246" s="26" t="str">
        <f t="shared" si="353"/>
        <v/>
      </c>
      <c r="CN246" s="26" t="str">
        <f t="shared" si="353"/>
        <v/>
      </c>
      <c r="CO246" s="26" t="str">
        <f t="shared" si="353"/>
        <v/>
      </c>
      <c r="CP246" s="26" t="str">
        <f t="shared" si="353"/>
        <v/>
      </c>
      <c r="CQ246" s="26" t="str">
        <f t="shared" si="353"/>
        <v/>
      </c>
      <c r="CR246" s="26" t="str">
        <f t="shared" si="353"/>
        <v/>
      </c>
      <c r="CS246" s="26" t="str">
        <f t="shared" si="353"/>
        <v/>
      </c>
      <c r="CT246" s="26" t="str">
        <f t="shared" si="353"/>
        <v/>
      </c>
      <c r="CU246" s="26" t="str">
        <f t="shared" si="353"/>
        <v/>
      </c>
      <c r="CV246" s="26" t="str">
        <f t="shared" si="353"/>
        <v/>
      </c>
      <c r="CW246" s="26" t="str">
        <f t="shared" si="353"/>
        <v/>
      </c>
      <c r="CX246" s="26" t="str">
        <f t="shared" si="353"/>
        <v/>
      </c>
      <c r="CY246" s="26" t="str">
        <f t="shared" si="353"/>
        <v/>
      </c>
      <c r="CZ246" s="26" t="str">
        <f t="shared" si="353"/>
        <v/>
      </c>
      <c r="DA246" s="26" t="str">
        <f t="shared" si="353"/>
        <v/>
      </c>
      <c r="DB246" s="26" t="str">
        <f t="shared" si="353"/>
        <v/>
      </c>
      <c r="DC246" s="26" t="str">
        <f t="shared" si="353"/>
        <v/>
      </c>
      <c r="DD246" s="26" t="str">
        <f t="shared" si="353"/>
        <v/>
      </c>
      <c r="DE246" s="26" t="str">
        <f t="shared" si="353"/>
        <v/>
      </c>
      <c r="DF246" s="26" t="str">
        <f t="shared" si="353"/>
        <v/>
      </c>
      <c r="DG246" s="26" t="str">
        <f t="shared" si="353"/>
        <v/>
      </c>
      <c r="DH246" s="26" t="str">
        <f t="shared" si="353"/>
        <v/>
      </c>
      <c r="DI246" s="26" t="str">
        <f t="shared" si="353"/>
        <v/>
      </c>
      <c r="DJ246" s="26" t="str">
        <f t="shared" si="353"/>
        <v/>
      </c>
      <c r="DK246" s="26" t="str">
        <f t="shared" si="353"/>
        <v/>
      </c>
      <c r="DL246" s="26" t="str">
        <f t="shared" si="353"/>
        <v/>
      </c>
      <c r="DM246" s="26" t="str">
        <f t="shared" si="353"/>
        <v/>
      </c>
      <c r="DN246" s="26" t="str">
        <f t="shared" si="353"/>
        <v/>
      </c>
      <c r="DO246" s="26" t="str">
        <f t="shared" si="353"/>
        <v/>
      </c>
      <c r="DP246" s="26" t="str">
        <f t="shared" si="353"/>
        <v/>
      </c>
      <c r="DQ246" s="26" t="str">
        <f t="shared" si="353"/>
        <v/>
      </c>
      <c r="DR246" s="26" t="str">
        <f t="shared" si="353"/>
        <v/>
      </c>
      <c r="DS246" s="26" t="str">
        <f t="shared" si="353"/>
        <v/>
      </c>
      <c r="DT246" s="26" t="str">
        <f t="shared" si="353"/>
        <v/>
      </c>
      <c r="DU246" s="26" t="str">
        <f t="shared" si="353"/>
        <v/>
      </c>
      <c r="DV246" s="26" t="str">
        <f t="shared" si="353"/>
        <v/>
      </c>
      <c r="DW246" s="26" t="str">
        <f t="shared" si="353"/>
        <v/>
      </c>
      <c r="DX246" s="26" t="str">
        <f t="shared" si="353"/>
        <v/>
      </c>
      <c r="DY246" s="26" t="str">
        <f t="shared" si="353"/>
        <v/>
      </c>
      <c r="DZ246" s="26" t="str">
        <f t="shared" si="353"/>
        <v/>
      </c>
      <c r="EA246" s="26" t="str">
        <f t="shared" si="353"/>
        <v/>
      </c>
      <c r="EB246" s="26" t="str">
        <f t="shared" si="353"/>
        <v/>
      </c>
      <c r="EC246" s="26" t="str">
        <f t="shared" si="353"/>
        <v/>
      </c>
      <c r="ED246" s="26" t="str">
        <f t="shared" si="353"/>
        <v/>
      </c>
      <c r="EE246" s="26" t="str">
        <f t="shared" si="354" ref="EE246:FI246">IF(AND(EE247="",EE248=""),"",SUM(EE247)-SUM(EE248))</f>
        <v/>
      </c>
      <c r="EF246" s="26" t="str">
        <f t="shared" si="354"/>
        <v/>
      </c>
      <c r="EG246" s="26" t="str">
        <f t="shared" si="354"/>
        <v/>
      </c>
      <c r="EH246" s="26" t="str">
        <f t="shared" si="354"/>
        <v/>
      </c>
      <c r="EI246" s="26" t="str">
        <f t="shared" si="354"/>
        <v/>
      </c>
      <c r="EJ246" s="26" t="str">
        <f t="shared" si="354"/>
        <v/>
      </c>
      <c r="EK246" s="26" t="str">
        <f t="shared" si="354"/>
        <v/>
      </c>
      <c r="EL246" s="26" t="str">
        <f t="shared" si="354"/>
        <v/>
      </c>
      <c r="EM246" s="26" t="str">
        <f t="shared" si="354"/>
        <v/>
      </c>
      <c r="EN246" s="26" t="str">
        <f t="shared" si="354"/>
        <v/>
      </c>
      <c r="EO246" s="26" t="str">
        <f t="shared" si="354"/>
        <v/>
      </c>
      <c r="EP246" s="26" t="str">
        <f t="shared" si="354"/>
        <v/>
      </c>
      <c r="EQ246" s="26" t="str">
        <f t="shared" si="354"/>
        <v/>
      </c>
      <c r="ER246" s="26" t="str">
        <f t="shared" si="354"/>
        <v/>
      </c>
      <c r="ES246" s="26" t="str">
        <f t="shared" si="354"/>
        <v/>
      </c>
      <c r="ET246" s="26" t="str">
        <f t="shared" si="354"/>
        <v/>
      </c>
      <c r="EU246" s="26" t="str">
        <f t="shared" si="354"/>
        <v/>
      </c>
      <c r="EV246" s="26" t="str">
        <f t="shared" si="354"/>
        <v/>
      </c>
      <c r="EW246" s="26" t="str">
        <f t="shared" si="354"/>
        <v/>
      </c>
      <c r="EX246" s="26" t="str">
        <f t="shared" si="354"/>
        <v/>
      </c>
      <c r="EY246" s="26" t="str">
        <f t="shared" si="354"/>
        <v/>
      </c>
      <c r="EZ246" s="26" t="str">
        <f t="shared" si="354"/>
        <v/>
      </c>
      <c r="FA246" s="26" t="str">
        <f t="shared" si="354"/>
        <v/>
      </c>
      <c r="FB246" s="26" t="str">
        <f t="shared" si="354"/>
        <v/>
      </c>
      <c r="FC246" s="26" t="str">
        <f t="shared" si="354"/>
        <v/>
      </c>
      <c r="FD246" s="26" t="str">
        <f t="shared" si="354"/>
        <v/>
      </c>
      <c r="FE246" s="26" t="str">
        <f t="shared" si="354"/>
        <v/>
      </c>
      <c r="FF246" s="26" t="str">
        <f t="shared" si="354"/>
        <v/>
      </c>
      <c r="FG246" s="26" t="str">
        <f t="shared" si="354"/>
        <v/>
      </c>
      <c r="FH246" s="26" t="str">
        <f t="shared" si="354"/>
        <v/>
      </c>
      <c r="FI246" s="26" t="str">
        <f t="shared" si="354"/>
        <v/>
      </c>
    </row>
    <row r="247" spans="1:165" s="8" customFormat="1" ht="15" customHeight="1">
      <c r="A247" s="8" t="str">
        <f t="shared" si="286"/>
        <v>BXIPIDEDD_BP6_XDC</v>
      </c>
      <c r="B247" s="12" t="s">
        <v>583</v>
      </c>
      <c r="C247" s="13" t="s">
        <v>584</v>
      </c>
      <c r="D247" s="13" t="s">
        <v>585</v>
      </c>
      <c r="E247" s="14" t="str">
        <f>"BXIPIDEDD_BP6_"&amp;C3</f>
        <v>BXIPIDEDD_BP6_XDC</v>
      </c>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165" s="8" customFormat="1" ht="15" customHeight="1">
      <c r="A248" s="8" t="str">
        <f t="shared" si="286"/>
        <v>BMIPIDEDD_BP6_XDC</v>
      </c>
      <c r="B248" s="12" t="s">
        <v>586</v>
      </c>
      <c r="C248" s="13" t="s">
        <v>587</v>
      </c>
      <c r="D248" s="13" t="s">
        <v>588</v>
      </c>
      <c r="E248" s="14" t="str">
        <f>"BMIPIDEDD_BP6_"&amp;C3</f>
        <v>BMIPIDEDD_BP6_XDC</v>
      </c>
      <c r="F248" s="1"/>
      <c r="G248" s="1"/>
      <c r="H248" s="1">
        <v>1.91625</v>
      </c>
      <c r="I248" s="1"/>
      <c r="J248" s="1">
        <v>1.91625</v>
      </c>
      <c r="K248" s="1">
        <v>2.78925</v>
      </c>
      <c r="L248" s="1"/>
      <c r="M248" s="1"/>
      <c r="N248" s="1"/>
      <c r="O248" s="1">
        <v>2.78925</v>
      </c>
      <c r="P248" s="1"/>
      <c r="Q248" s="1">
        <v>1.89375</v>
      </c>
      <c r="R248" s="1">
        <v>0.94650000000000001</v>
      </c>
      <c r="S248" s="1"/>
      <c r="T248" s="1">
        <v>2.8402500000000002</v>
      </c>
      <c r="U248" s="1">
        <v>2.5455000000000001</v>
      </c>
      <c r="V248" s="1">
        <v>1.5277499999999999</v>
      </c>
      <c r="W248" s="1"/>
      <c r="X248" s="1"/>
      <c r="Y248" s="1">
        <v>4.0732499999999998</v>
      </c>
      <c r="Z248" s="1">
        <v>2.0797500000000002</v>
      </c>
      <c r="AA248" s="1">
        <v>1.7017500000000001</v>
      </c>
      <c r="AB248" s="1"/>
      <c r="AC248" s="1"/>
      <c r="AD248" s="1">
        <v>3.7814999999999999</v>
      </c>
      <c r="AE248" s="1">
        <v>0</v>
      </c>
      <c r="AF248" s="1">
        <v>1.20675</v>
      </c>
      <c r="AG248" s="1">
        <v>3.6194999999999999</v>
      </c>
      <c r="AH248" s="1">
        <v>0</v>
      </c>
      <c r="AI248" s="1">
        <v>4.82625</v>
      </c>
      <c r="AJ248" s="1">
        <v>1.95225</v>
      </c>
      <c r="AK248" s="1">
        <v>0.97575000000000001</v>
      </c>
      <c r="AL248" s="1">
        <v>0.97575000000000001</v>
      </c>
      <c r="AM248" s="1"/>
      <c r="AN248" s="1">
        <v>3.90375</v>
      </c>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165" s="8" customFormat="1" ht="15" customHeight="1">
      <c r="A249" s="8" t="str">
        <f t="shared" si="286"/>
        <v>BIPIDEDR_BP6_XDC</v>
      </c>
      <c r="B249" s="12" t="s">
        <v>589</v>
      </c>
      <c r="C249" s="13" t="s">
        <v>590</v>
      </c>
      <c r="D249" s="13" t="s">
        <v>591</v>
      </c>
      <c r="E249" s="14" t="str">
        <f>"BIPIDEDR_BP6_"&amp;C3</f>
        <v>BIPIDEDR_BP6_XDC</v>
      </c>
      <c r="F249" s="26" t="str">
        <f>IF(AND(F250="",F251=""),"",SUM(F250)-SUM(F251))</f>
        <v/>
      </c>
      <c r="G249" s="26" t="str">
        <f t="shared" si="355" ref="G249:BR249">IF(AND(G250="",G251=""),"",SUM(G250)-SUM(G251))</f>
        <v/>
      </c>
      <c r="H249" s="26" t="str">
        <f t="shared" si="355"/>
        <v/>
      </c>
      <c r="I249" s="26" t="str">
        <f t="shared" si="355"/>
        <v/>
      </c>
      <c r="J249" s="26" t="str">
        <f t="shared" si="355"/>
        <v/>
      </c>
      <c r="K249" s="26" t="str">
        <f t="shared" si="355"/>
        <v/>
      </c>
      <c r="L249" s="26" t="str">
        <f t="shared" si="355"/>
        <v/>
      </c>
      <c r="M249" s="26" t="str">
        <f t="shared" si="355"/>
        <v/>
      </c>
      <c r="N249" s="26" t="str">
        <f t="shared" si="355"/>
        <v/>
      </c>
      <c r="O249" s="26" t="str">
        <f t="shared" si="355"/>
        <v/>
      </c>
      <c r="P249" s="26" t="str">
        <f t="shared" si="355"/>
        <v/>
      </c>
      <c r="Q249" s="26" t="str">
        <f t="shared" si="355"/>
        <v/>
      </c>
      <c r="R249" s="26" t="str">
        <f t="shared" si="355"/>
        <v/>
      </c>
      <c r="S249" s="26" t="str">
        <f t="shared" si="355"/>
        <v/>
      </c>
      <c r="T249" s="26" t="str">
        <f t="shared" si="355"/>
        <v/>
      </c>
      <c r="U249" s="26" t="str">
        <f t="shared" si="355"/>
        <v/>
      </c>
      <c r="V249" s="26" t="str">
        <f t="shared" si="355"/>
        <v/>
      </c>
      <c r="W249" s="26" t="str">
        <f t="shared" si="355"/>
        <v/>
      </c>
      <c r="X249" s="26" t="str">
        <f t="shared" si="355"/>
        <v/>
      </c>
      <c r="Y249" s="26" t="str">
        <f t="shared" si="355"/>
        <v/>
      </c>
      <c r="Z249" s="26" t="str">
        <f t="shared" si="355"/>
        <v/>
      </c>
      <c r="AA249" s="26" t="str">
        <f t="shared" si="355"/>
        <v/>
      </c>
      <c r="AB249" s="26" t="str">
        <f t="shared" si="355"/>
        <v/>
      </c>
      <c r="AC249" s="26" t="str">
        <f t="shared" si="355"/>
        <v/>
      </c>
      <c r="AD249" s="26" t="str">
        <f t="shared" si="355"/>
        <v/>
      </c>
      <c r="AE249" s="26" t="str">
        <f t="shared" si="355"/>
        <v/>
      </c>
      <c r="AF249" s="26" t="str">
        <f t="shared" si="355"/>
        <v/>
      </c>
      <c r="AG249" s="26" t="str">
        <f t="shared" si="355"/>
        <v/>
      </c>
      <c r="AH249" s="26" t="str">
        <f t="shared" si="355"/>
        <v/>
      </c>
      <c r="AI249" s="26" t="str">
        <f t="shared" si="355"/>
        <v/>
      </c>
      <c r="AJ249" s="26" t="str">
        <f t="shared" si="355"/>
        <v/>
      </c>
      <c r="AK249" s="26" t="str">
        <f t="shared" si="355"/>
        <v/>
      </c>
      <c r="AL249" s="26" t="str">
        <f t="shared" si="355"/>
        <v/>
      </c>
      <c r="AM249" s="26" t="str">
        <f t="shared" si="355"/>
        <v/>
      </c>
      <c r="AN249" s="26" t="str">
        <f t="shared" si="355"/>
        <v/>
      </c>
      <c r="AO249" s="26" t="str">
        <f t="shared" si="355"/>
        <v/>
      </c>
      <c r="AP249" s="26" t="str">
        <f t="shared" si="355"/>
        <v/>
      </c>
      <c r="AQ249" s="26" t="str">
        <f t="shared" si="355"/>
        <v/>
      </c>
      <c r="AR249" s="26" t="str">
        <f t="shared" si="355"/>
        <v/>
      </c>
      <c r="AS249" s="26" t="str">
        <f t="shared" si="355"/>
        <v/>
      </c>
      <c r="AT249" s="26" t="str">
        <f t="shared" si="355"/>
        <v/>
      </c>
      <c r="AU249" s="26" t="str">
        <f t="shared" si="355"/>
        <v/>
      </c>
      <c r="AV249" s="26" t="str">
        <f t="shared" si="355"/>
        <v/>
      </c>
      <c r="AW249" s="26" t="str">
        <f t="shared" si="355"/>
        <v/>
      </c>
      <c r="AX249" s="26" t="str">
        <f t="shared" si="355"/>
        <v/>
      </c>
      <c r="AY249" s="26" t="str">
        <f t="shared" si="355"/>
        <v/>
      </c>
      <c r="AZ249" s="26" t="str">
        <f t="shared" si="355"/>
        <v/>
      </c>
      <c r="BA249" s="26" t="str">
        <f t="shared" si="355"/>
        <v/>
      </c>
      <c r="BB249" s="26" t="str">
        <f t="shared" si="355"/>
        <v/>
      </c>
      <c r="BC249" s="26" t="str">
        <f t="shared" si="355"/>
        <v/>
      </c>
      <c r="BD249" s="26" t="str">
        <f t="shared" si="355"/>
        <v/>
      </c>
      <c r="BE249" s="26" t="str">
        <f t="shared" si="355"/>
        <v/>
      </c>
      <c r="BF249" s="26" t="str">
        <f t="shared" si="355"/>
        <v/>
      </c>
      <c r="BG249" s="26" t="str">
        <f t="shared" si="355"/>
        <v/>
      </c>
      <c r="BH249" s="26" t="str">
        <f t="shared" si="355"/>
        <v/>
      </c>
      <c r="BI249" s="26" t="str">
        <f t="shared" si="355"/>
        <v/>
      </c>
      <c r="BJ249" s="26" t="str">
        <f t="shared" si="355"/>
        <v/>
      </c>
      <c r="BK249" s="26" t="str">
        <f t="shared" si="355"/>
        <v/>
      </c>
      <c r="BL249" s="26" t="str">
        <f t="shared" si="355"/>
        <v/>
      </c>
      <c r="BM249" s="26" t="str">
        <f t="shared" si="355"/>
        <v/>
      </c>
      <c r="BN249" s="26" t="str">
        <f t="shared" si="355"/>
        <v/>
      </c>
      <c r="BO249" s="26" t="str">
        <f t="shared" si="355"/>
        <v/>
      </c>
      <c r="BP249" s="26" t="str">
        <f t="shared" si="355"/>
        <v/>
      </c>
      <c r="BQ249" s="26" t="str">
        <f t="shared" si="355"/>
        <v/>
      </c>
      <c r="BR249" s="26" t="str">
        <f t="shared" si="355"/>
        <v/>
      </c>
      <c r="BS249" s="26" t="str">
        <f t="shared" si="356" ref="BS249:ED249">IF(AND(BS250="",BS251=""),"",SUM(BS250)-SUM(BS251))</f>
        <v/>
      </c>
      <c r="BT249" s="26" t="str">
        <f t="shared" si="356"/>
        <v/>
      </c>
      <c r="BU249" s="26" t="str">
        <f t="shared" si="356"/>
        <v/>
      </c>
      <c r="BV249" s="26" t="str">
        <f t="shared" si="356"/>
        <v/>
      </c>
      <c r="BW249" s="26" t="str">
        <f t="shared" si="356"/>
        <v/>
      </c>
      <c r="BX249" s="26" t="str">
        <f t="shared" si="356"/>
        <v/>
      </c>
      <c r="BY249" s="26" t="str">
        <f t="shared" si="356"/>
        <v/>
      </c>
      <c r="BZ249" s="26" t="str">
        <f t="shared" si="356"/>
        <v/>
      </c>
      <c r="CA249" s="26" t="str">
        <f t="shared" si="356"/>
        <v/>
      </c>
      <c r="CB249" s="26" t="str">
        <f t="shared" si="356"/>
        <v/>
      </c>
      <c r="CC249" s="26" t="str">
        <f t="shared" si="356"/>
        <v/>
      </c>
      <c r="CD249" s="26" t="str">
        <f t="shared" si="356"/>
        <v/>
      </c>
      <c r="CE249" s="26" t="str">
        <f t="shared" si="356"/>
        <v/>
      </c>
      <c r="CF249" s="26" t="str">
        <f t="shared" si="356"/>
        <v/>
      </c>
      <c r="CG249" s="26" t="str">
        <f t="shared" si="356"/>
        <v/>
      </c>
      <c r="CH249" s="26" t="str">
        <f t="shared" si="356"/>
        <v/>
      </c>
      <c r="CI249" s="26" t="str">
        <f t="shared" si="356"/>
        <v/>
      </c>
      <c r="CJ249" s="26" t="str">
        <f t="shared" si="356"/>
        <v/>
      </c>
      <c r="CK249" s="26" t="str">
        <f t="shared" si="356"/>
        <v/>
      </c>
      <c r="CL249" s="26" t="str">
        <f t="shared" si="356"/>
        <v/>
      </c>
      <c r="CM249" s="26" t="str">
        <f t="shared" si="356"/>
        <v/>
      </c>
      <c r="CN249" s="26" t="str">
        <f t="shared" si="356"/>
        <v/>
      </c>
      <c r="CO249" s="26" t="str">
        <f t="shared" si="356"/>
        <v/>
      </c>
      <c r="CP249" s="26" t="str">
        <f t="shared" si="356"/>
        <v/>
      </c>
      <c r="CQ249" s="26" t="str">
        <f t="shared" si="356"/>
        <v/>
      </c>
      <c r="CR249" s="26" t="str">
        <f t="shared" si="356"/>
        <v/>
      </c>
      <c r="CS249" s="26" t="str">
        <f t="shared" si="356"/>
        <v/>
      </c>
      <c r="CT249" s="26" t="str">
        <f t="shared" si="356"/>
        <v/>
      </c>
      <c r="CU249" s="26" t="str">
        <f t="shared" si="356"/>
        <v/>
      </c>
      <c r="CV249" s="26" t="str">
        <f t="shared" si="356"/>
        <v/>
      </c>
      <c r="CW249" s="26" t="str">
        <f t="shared" si="356"/>
        <v/>
      </c>
      <c r="CX249" s="26" t="str">
        <f t="shared" si="356"/>
        <v/>
      </c>
      <c r="CY249" s="26" t="str">
        <f t="shared" si="356"/>
        <v/>
      </c>
      <c r="CZ249" s="26" t="str">
        <f t="shared" si="356"/>
        <v/>
      </c>
      <c r="DA249" s="26" t="str">
        <f t="shared" si="356"/>
        <v/>
      </c>
      <c r="DB249" s="26" t="str">
        <f t="shared" si="356"/>
        <v/>
      </c>
      <c r="DC249" s="26" t="str">
        <f t="shared" si="356"/>
        <v/>
      </c>
      <c r="DD249" s="26" t="str">
        <f t="shared" si="356"/>
        <v/>
      </c>
      <c r="DE249" s="26" t="str">
        <f t="shared" si="356"/>
        <v/>
      </c>
      <c r="DF249" s="26" t="str">
        <f t="shared" si="356"/>
        <v/>
      </c>
      <c r="DG249" s="26" t="str">
        <f t="shared" si="356"/>
        <v/>
      </c>
      <c r="DH249" s="26" t="str">
        <f t="shared" si="356"/>
        <v/>
      </c>
      <c r="DI249" s="26" t="str">
        <f t="shared" si="356"/>
        <v/>
      </c>
      <c r="DJ249" s="26" t="str">
        <f t="shared" si="356"/>
        <v/>
      </c>
      <c r="DK249" s="26" t="str">
        <f t="shared" si="356"/>
        <v/>
      </c>
      <c r="DL249" s="26" t="str">
        <f t="shared" si="356"/>
        <v/>
      </c>
      <c r="DM249" s="26" t="str">
        <f t="shared" si="356"/>
        <v/>
      </c>
      <c r="DN249" s="26" t="str">
        <f t="shared" si="356"/>
        <v/>
      </c>
      <c r="DO249" s="26" t="str">
        <f t="shared" si="356"/>
        <v/>
      </c>
      <c r="DP249" s="26" t="str">
        <f t="shared" si="356"/>
        <v/>
      </c>
      <c r="DQ249" s="26" t="str">
        <f t="shared" si="356"/>
        <v/>
      </c>
      <c r="DR249" s="26" t="str">
        <f t="shared" si="356"/>
        <v/>
      </c>
      <c r="DS249" s="26" t="str">
        <f t="shared" si="356"/>
        <v/>
      </c>
      <c r="DT249" s="26" t="str">
        <f t="shared" si="356"/>
        <v/>
      </c>
      <c r="DU249" s="26" t="str">
        <f t="shared" si="356"/>
        <v/>
      </c>
      <c r="DV249" s="26" t="str">
        <f t="shared" si="356"/>
        <v/>
      </c>
      <c r="DW249" s="26" t="str">
        <f t="shared" si="356"/>
        <v/>
      </c>
      <c r="DX249" s="26" t="str">
        <f t="shared" si="356"/>
        <v/>
      </c>
      <c r="DY249" s="26" t="str">
        <f t="shared" si="356"/>
        <v/>
      </c>
      <c r="DZ249" s="26" t="str">
        <f t="shared" si="356"/>
        <v/>
      </c>
      <c r="EA249" s="26" t="str">
        <f t="shared" si="356"/>
        <v/>
      </c>
      <c r="EB249" s="26" t="str">
        <f t="shared" si="356"/>
        <v/>
      </c>
      <c r="EC249" s="26" t="str">
        <f t="shared" si="356"/>
        <v/>
      </c>
      <c r="ED249" s="26" t="str">
        <f t="shared" si="356"/>
        <v/>
      </c>
      <c r="EE249" s="26" t="str">
        <f t="shared" si="357" ref="EE249:FI249">IF(AND(EE250="",EE251=""),"",SUM(EE250)-SUM(EE251))</f>
        <v/>
      </c>
      <c r="EF249" s="26" t="str">
        <f t="shared" si="357"/>
        <v/>
      </c>
      <c r="EG249" s="26" t="str">
        <f t="shared" si="357"/>
        <v/>
      </c>
      <c r="EH249" s="26" t="str">
        <f t="shared" si="357"/>
        <v/>
      </c>
      <c r="EI249" s="26" t="str">
        <f t="shared" si="357"/>
        <v/>
      </c>
      <c r="EJ249" s="26" t="str">
        <f t="shared" si="357"/>
        <v/>
      </c>
      <c r="EK249" s="26" t="str">
        <f t="shared" si="357"/>
        <v/>
      </c>
      <c r="EL249" s="26" t="str">
        <f t="shared" si="357"/>
        <v/>
      </c>
      <c r="EM249" s="26" t="str">
        <f t="shared" si="357"/>
        <v/>
      </c>
      <c r="EN249" s="26" t="str">
        <f t="shared" si="357"/>
        <v/>
      </c>
      <c r="EO249" s="26" t="str">
        <f t="shared" si="357"/>
        <v/>
      </c>
      <c r="EP249" s="26" t="str">
        <f t="shared" si="357"/>
        <v/>
      </c>
      <c r="EQ249" s="26" t="str">
        <f t="shared" si="357"/>
        <v/>
      </c>
      <c r="ER249" s="26" t="str">
        <f t="shared" si="357"/>
        <v/>
      </c>
      <c r="ES249" s="26" t="str">
        <f t="shared" si="357"/>
        <v/>
      </c>
      <c r="ET249" s="26" t="str">
        <f t="shared" si="357"/>
        <v/>
      </c>
      <c r="EU249" s="26" t="str">
        <f t="shared" si="357"/>
        <v/>
      </c>
      <c r="EV249" s="26" t="str">
        <f t="shared" si="357"/>
        <v/>
      </c>
      <c r="EW249" s="26" t="str">
        <f t="shared" si="357"/>
        <v/>
      </c>
      <c r="EX249" s="26" t="str">
        <f t="shared" si="357"/>
        <v/>
      </c>
      <c r="EY249" s="26" t="str">
        <f t="shared" si="357"/>
        <v/>
      </c>
      <c r="EZ249" s="26" t="str">
        <f t="shared" si="357"/>
        <v/>
      </c>
      <c r="FA249" s="26" t="str">
        <f t="shared" si="357"/>
        <v/>
      </c>
      <c r="FB249" s="26" t="str">
        <f t="shared" si="357"/>
        <v/>
      </c>
      <c r="FC249" s="26" t="str">
        <f t="shared" si="357"/>
        <v/>
      </c>
      <c r="FD249" s="26" t="str">
        <f t="shared" si="357"/>
        <v/>
      </c>
      <c r="FE249" s="26" t="str">
        <f t="shared" si="357"/>
        <v/>
      </c>
      <c r="FF249" s="26" t="str">
        <f t="shared" si="357"/>
        <v/>
      </c>
      <c r="FG249" s="26" t="str">
        <f t="shared" si="357"/>
        <v/>
      </c>
      <c r="FH249" s="26" t="str">
        <f t="shared" si="357"/>
        <v/>
      </c>
      <c r="FI249" s="26" t="str">
        <f t="shared" si="357"/>
        <v/>
      </c>
    </row>
    <row r="250" spans="1:165" s="8" customFormat="1" ht="15" customHeight="1">
      <c r="A250" s="8" t="str">
        <f t="shared" si="286"/>
        <v>BXIPIDEDR_BP6_XDC</v>
      </c>
      <c r="B250" s="12" t="s">
        <v>583</v>
      </c>
      <c r="C250" s="13" t="s">
        <v>592</v>
      </c>
      <c r="D250" s="13" t="s">
        <v>593</v>
      </c>
      <c r="E250" s="14" t="str">
        <f>"BXIPIDEDR_BP6_"&amp;C3</f>
        <v>BXIPIDEDR_BP6_XDC</v>
      </c>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165" s="8" customFormat="1" ht="15" customHeight="1">
      <c r="A251" s="8" t="str">
        <f t="shared" si="286"/>
        <v>BMIPIDEDR_BP6_XDC</v>
      </c>
      <c r="B251" s="12" t="s">
        <v>586</v>
      </c>
      <c r="C251" s="13" t="s">
        <v>594</v>
      </c>
      <c r="D251" s="13" t="s">
        <v>595</v>
      </c>
      <c r="E251" s="14" t="str">
        <f>"BMIPIDEDR_BP6_"&amp;C3</f>
        <v>BMIPIDEDR_BP6_XDC</v>
      </c>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165" s="8" customFormat="1" ht="15" customHeight="1">
      <c r="A252" s="8" t="str">
        <f t="shared" si="286"/>
        <v>BIPIDEDF_BP6_XDC</v>
      </c>
      <c r="B252" s="12" t="s">
        <v>596</v>
      </c>
      <c r="C252" s="13" t="s">
        <v>597</v>
      </c>
      <c r="D252" s="13" t="s">
        <v>598</v>
      </c>
      <c r="E252" s="14" t="str">
        <f>"BIPIDEDF_BP6_"&amp;C3</f>
        <v>BIPIDEDF_BP6_XDC</v>
      </c>
      <c r="F252" s="26" t="str">
        <f>IF(AND(F253="",F254=""),"",SUM(F253)-SUM(F254))</f>
        <v/>
      </c>
      <c r="G252" s="26" t="str">
        <f t="shared" si="358" ref="G252:BR252">IF(AND(G253="",G254=""),"",SUM(G253)-SUM(G254))</f>
        <v/>
      </c>
      <c r="H252" s="26" t="str">
        <f t="shared" si="358"/>
        <v/>
      </c>
      <c r="I252" s="26" t="str">
        <f t="shared" si="358"/>
        <v/>
      </c>
      <c r="J252" s="26" t="str">
        <f t="shared" si="358"/>
        <v/>
      </c>
      <c r="K252" s="26" t="str">
        <f t="shared" si="358"/>
        <v/>
      </c>
      <c r="L252" s="26" t="str">
        <f t="shared" si="358"/>
        <v/>
      </c>
      <c r="M252" s="26" t="str">
        <f t="shared" si="358"/>
        <v/>
      </c>
      <c r="N252" s="26" t="str">
        <f t="shared" si="358"/>
        <v/>
      </c>
      <c r="O252" s="26" t="str">
        <f t="shared" si="358"/>
        <v/>
      </c>
      <c r="P252" s="26" t="str">
        <f t="shared" si="358"/>
        <v/>
      </c>
      <c r="Q252" s="26" t="str">
        <f t="shared" si="358"/>
        <v/>
      </c>
      <c r="R252" s="26" t="str">
        <f t="shared" si="358"/>
        <v/>
      </c>
      <c r="S252" s="26" t="str">
        <f t="shared" si="358"/>
        <v/>
      </c>
      <c r="T252" s="26" t="str">
        <f t="shared" si="358"/>
        <v/>
      </c>
      <c r="U252" s="26" t="str">
        <f t="shared" si="358"/>
        <v/>
      </c>
      <c r="V252" s="26" t="str">
        <f t="shared" si="358"/>
        <v/>
      </c>
      <c r="W252" s="26" t="str">
        <f t="shared" si="358"/>
        <v/>
      </c>
      <c r="X252" s="26" t="str">
        <f t="shared" si="358"/>
        <v/>
      </c>
      <c r="Y252" s="26" t="str">
        <f t="shared" si="358"/>
        <v/>
      </c>
      <c r="Z252" s="26" t="str">
        <f t="shared" si="358"/>
        <v/>
      </c>
      <c r="AA252" s="26" t="str">
        <f t="shared" si="358"/>
        <v/>
      </c>
      <c r="AB252" s="26" t="str">
        <f t="shared" si="358"/>
        <v/>
      </c>
      <c r="AC252" s="26" t="str">
        <f t="shared" si="358"/>
        <v/>
      </c>
      <c r="AD252" s="26" t="str">
        <f t="shared" si="358"/>
        <v/>
      </c>
      <c r="AE252" s="26" t="str">
        <f t="shared" si="358"/>
        <v/>
      </c>
      <c r="AF252" s="26" t="str">
        <f t="shared" si="358"/>
        <v/>
      </c>
      <c r="AG252" s="26" t="str">
        <f t="shared" si="358"/>
        <v/>
      </c>
      <c r="AH252" s="26" t="str">
        <f t="shared" si="358"/>
        <v/>
      </c>
      <c r="AI252" s="26" t="str">
        <f t="shared" si="358"/>
        <v/>
      </c>
      <c r="AJ252" s="26" t="str">
        <f t="shared" si="358"/>
        <v/>
      </c>
      <c r="AK252" s="26" t="str">
        <f t="shared" si="358"/>
        <v/>
      </c>
      <c r="AL252" s="26" t="str">
        <f t="shared" si="358"/>
        <v/>
      </c>
      <c r="AM252" s="26" t="str">
        <f t="shared" si="358"/>
        <v/>
      </c>
      <c r="AN252" s="26" t="str">
        <f t="shared" si="358"/>
        <v/>
      </c>
      <c r="AO252" s="26" t="str">
        <f t="shared" si="358"/>
        <v/>
      </c>
      <c r="AP252" s="26" t="str">
        <f t="shared" si="358"/>
        <v/>
      </c>
      <c r="AQ252" s="26" t="str">
        <f t="shared" si="358"/>
        <v/>
      </c>
      <c r="AR252" s="26" t="str">
        <f t="shared" si="358"/>
        <v/>
      </c>
      <c r="AS252" s="26" t="str">
        <f t="shared" si="358"/>
        <v/>
      </c>
      <c r="AT252" s="26" t="str">
        <f t="shared" si="358"/>
        <v/>
      </c>
      <c r="AU252" s="26" t="str">
        <f t="shared" si="358"/>
        <v/>
      </c>
      <c r="AV252" s="26" t="str">
        <f t="shared" si="358"/>
        <v/>
      </c>
      <c r="AW252" s="26" t="str">
        <f t="shared" si="358"/>
        <v/>
      </c>
      <c r="AX252" s="26" t="str">
        <f t="shared" si="358"/>
        <v/>
      </c>
      <c r="AY252" s="26" t="str">
        <f t="shared" si="358"/>
        <v/>
      </c>
      <c r="AZ252" s="26" t="str">
        <f t="shared" si="358"/>
        <v/>
      </c>
      <c r="BA252" s="26" t="str">
        <f t="shared" si="358"/>
        <v/>
      </c>
      <c r="BB252" s="26" t="str">
        <f t="shared" si="358"/>
        <v/>
      </c>
      <c r="BC252" s="26" t="str">
        <f t="shared" si="358"/>
        <v/>
      </c>
      <c r="BD252" s="26" t="str">
        <f t="shared" si="358"/>
        <v/>
      </c>
      <c r="BE252" s="26" t="str">
        <f t="shared" si="358"/>
        <v/>
      </c>
      <c r="BF252" s="26" t="str">
        <f t="shared" si="358"/>
        <v/>
      </c>
      <c r="BG252" s="26" t="str">
        <f t="shared" si="358"/>
        <v/>
      </c>
      <c r="BH252" s="26" t="str">
        <f t="shared" si="358"/>
        <v/>
      </c>
      <c r="BI252" s="26" t="str">
        <f t="shared" si="358"/>
        <v/>
      </c>
      <c r="BJ252" s="26" t="str">
        <f t="shared" si="358"/>
        <v/>
      </c>
      <c r="BK252" s="26" t="str">
        <f t="shared" si="358"/>
        <v/>
      </c>
      <c r="BL252" s="26" t="str">
        <f t="shared" si="358"/>
        <v/>
      </c>
      <c r="BM252" s="26" t="str">
        <f t="shared" si="358"/>
        <v/>
      </c>
      <c r="BN252" s="26" t="str">
        <f t="shared" si="358"/>
        <v/>
      </c>
      <c r="BO252" s="26" t="str">
        <f t="shared" si="358"/>
        <v/>
      </c>
      <c r="BP252" s="26" t="str">
        <f t="shared" si="358"/>
        <v/>
      </c>
      <c r="BQ252" s="26" t="str">
        <f t="shared" si="358"/>
        <v/>
      </c>
      <c r="BR252" s="26" t="str">
        <f t="shared" si="358"/>
        <v/>
      </c>
      <c r="BS252" s="26" t="str">
        <f t="shared" si="359" ref="BS252:ED252">IF(AND(BS253="",BS254=""),"",SUM(BS253)-SUM(BS254))</f>
        <v/>
      </c>
      <c r="BT252" s="26" t="str">
        <f t="shared" si="359"/>
        <v/>
      </c>
      <c r="BU252" s="26" t="str">
        <f t="shared" si="359"/>
        <v/>
      </c>
      <c r="BV252" s="26" t="str">
        <f t="shared" si="359"/>
        <v/>
      </c>
      <c r="BW252" s="26" t="str">
        <f t="shared" si="359"/>
        <v/>
      </c>
      <c r="BX252" s="26" t="str">
        <f t="shared" si="359"/>
        <v/>
      </c>
      <c r="BY252" s="26" t="str">
        <f t="shared" si="359"/>
        <v/>
      </c>
      <c r="BZ252" s="26" t="str">
        <f t="shared" si="359"/>
        <v/>
      </c>
      <c r="CA252" s="26" t="str">
        <f t="shared" si="359"/>
        <v/>
      </c>
      <c r="CB252" s="26" t="str">
        <f t="shared" si="359"/>
        <v/>
      </c>
      <c r="CC252" s="26" t="str">
        <f t="shared" si="359"/>
        <v/>
      </c>
      <c r="CD252" s="26" t="str">
        <f t="shared" si="359"/>
        <v/>
      </c>
      <c r="CE252" s="26" t="str">
        <f t="shared" si="359"/>
        <v/>
      </c>
      <c r="CF252" s="26" t="str">
        <f t="shared" si="359"/>
        <v/>
      </c>
      <c r="CG252" s="26" t="str">
        <f t="shared" si="359"/>
        <v/>
      </c>
      <c r="CH252" s="26" t="str">
        <f t="shared" si="359"/>
        <v/>
      </c>
      <c r="CI252" s="26" t="str">
        <f t="shared" si="359"/>
        <v/>
      </c>
      <c r="CJ252" s="26" t="str">
        <f t="shared" si="359"/>
        <v/>
      </c>
      <c r="CK252" s="26" t="str">
        <f t="shared" si="359"/>
        <v/>
      </c>
      <c r="CL252" s="26" t="str">
        <f t="shared" si="359"/>
        <v/>
      </c>
      <c r="CM252" s="26" t="str">
        <f t="shared" si="359"/>
        <v/>
      </c>
      <c r="CN252" s="26" t="str">
        <f t="shared" si="359"/>
        <v/>
      </c>
      <c r="CO252" s="26" t="str">
        <f t="shared" si="359"/>
        <v/>
      </c>
      <c r="CP252" s="26" t="str">
        <f t="shared" si="359"/>
        <v/>
      </c>
      <c r="CQ252" s="26" t="str">
        <f t="shared" si="359"/>
        <v/>
      </c>
      <c r="CR252" s="26" t="str">
        <f t="shared" si="359"/>
        <v/>
      </c>
      <c r="CS252" s="26" t="str">
        <f t="shared" si="359"/>
        <v/>
      </c>
      <c r="CT252" s="26" t="str">
        <f t="shared" si="359"/>
        <v/>
      </c>
      <c r="CU252" s="26" t="str">
        <f t="shared" si="359"/>
        <v/>
      </c>
      <c r="CV252" s="26" t="str">
        <f t="shared" si="359"/>
        <v/>
      </c>
      <c r="CW252" s="26" t="str">
        <f t="shared" si="359"/>
        <v/>
      </c>
      <c r="CX252" s="26" t="str">
        <f t="shared" si="359"/>
        <v/>
      </c>
      <c r="CY252" s="26" t="str">
        <f t="shared" si="359"/>
        <v/>
      </c>
      <c r="CZ252" s="26" t="str">
        <f t="shared" si="359"/>
        <v/>
      </c>
      <c r="DA252" s="26" t="str">
        <f t="shared" si="359"/>
        <v/>
      </c>
      <c r="DB252" s="26" t="str">
        <f t="shared" si="359"/>
        <v/>
      </c>
      <c r="DC252" s="26" t="str">
        <f t="shared" si="359"/>
        <v/>
      </c>
      <c r="DD252" s="26" t="str">
        <f t="shared" si="359"/>
        <v/>
      </c>
      <c r="DE252" s="26" t="str">
        <f t="shared" si="359"/>
        <v/>
      </c>
      <c r="DF252" s="26" t="str">
        <f t="shared" si="359"/>
        <v/>
      </c>
      <c r="DG252" s="26" t="str">
        <f t="shared" si="359"/>
        <v/>
      </c>
      <c r="DH252" s="26" t="str">
        <f t="shared" si="359"/>
        <v/>
      </c>
      <c r="DI252" s="26" t="str">
        <f t="shared" si="359"/>
        <v/>
      </c>
      <c r="DJ252" s="26" t="str">
        <f t="shared" si="359"/>
        <v/>
      </c>
      <c r="DK252" s="26" t="str">
        <f t="shared" si="359"/>
        <v/>
      </c>
      <c r="DL252" s="26" t="str">
        <f t="shared" si="359"/>
        <v/>
      </c>
      <c r="DM252" s="26" t="str">
        <f t="shared" si="359"/>
        <v/>
      </c>
      <c r="DN252" s="26" t="str">
        <f t="shared" si="359"/>
        <v/>
      </c>
      <c r="DO252" s="26" t="str">
        <f t="shared" si="359"/>
        <v/>
      </c>
      <c r="DP252" s="26" t="str">
        <f t="shared" si="359"/>
        <v/>
      </c>
      <c r="DQ252" s="26" t="str">
        <f t="shared" si="359"/>
        <v/>
      </c>
      <c r="DR252" s="26" t="str">
        <f t="shared" si="359"/>
        <v/>
      </c>
      <c r="DS252" s="26" t="str">
        <f t="shared" si="359"/>
        <v/>
      </c>
      <c r="DT252" s="26" t="str">
        <f t="shared" si="359"/>
        <v/>
      </c>
      <c r="DU252" s="26" t="str">
        <f t="shared" si="359"/>
        <v/>
      </c>
      <c r="DV252" s="26" t="str">
        <f t="shared" si="359"/>
        <v/>
      </c>
      <c r="DW252" s="26" t="str">
        <f t="shared" si="359"/>
        <v/>
      </c>
      <c r="DX252" s="26" t="str">
        <f t="shared" si="359"/>
        <v/>
      </c>
      <c r="DY252" s="26" t="str">
        <f t="shared" si="359"/>
        <v/>
      </c>
      <c r="DZ252" s="26" t="str">
        <f t="shared" si="359"/>
        <v/>
      </c>
      <c r="EA252" s="26" t="str">
        <f t="shared" si="359"/>
        <v/>
      </c>
      <c r="EB252" s="26" t="str">
        <f t="shared" si="359"/>
        <v/>
      </c>
      <c r="EC252" s="26" t="str">
        <f t="shared" si="359"/>
        <v/>
      </c>
      <c r="ED252" s="26" t="str">
        <f t="shared" si="359"/>
        <v/>
      </c>
      <c r="EE252" s="26" t="str">
        <f t="shared" si="360" ref="EE252:FI252">IF(AND(EE253="",EE254=""),"",SUM(EE253)-SUM(EE254))</f>
        <v/>
      </c>
      <c r="EF252" s="26" t="str">
        <f t="shared" si="360"/>
        <v/>
      </c>
      <c r="EG252" s="26" t="str">
        <f t="shared" si="360"/>
        <v/>
      </c>
      <c r="EH252" s="26" t="str">
        <f t="shared" si="360"/>
        <v/>
      </c>
      <c r="EI252" s="26" t="str">
        <f t="shared" si="360"/>
        <v/>
      </c>
      <c r="EJ252" s="26" t="str">
        <f t="shared" si="360"/>
        <v/>
      </c>
      <c r="EK252" s="26" t="str">
        <f t="shared" si="360"/>
        <v/>
      </c>
      <c r="EL252" s="26" t="str">
        <f t="shared" si="360"/>
        <v/>
      </c>
      <c r="EM252" s="26" t="str">
        <f t="shared" si="360"/>
        <v/>
      </c>
      <c r="EN252" s="26" t="str">
        <f t="shared" si="360"/>
        <v/>
      </c>
      <c r="EO252" s="26" t="str">
        <f t="shared" si="360"/>
        <v/>
      </c>
      <c r="EP252" s="26" t="str">
        <f t="shared" si="360"/>
        <v/>
      </c>
      <c r="EQ252" s="26" t="str">
        <f t="shared" si="360"/>
        <v/>
      </c>
      <c r="ER252" s="26" t="str">
        <f t="shared" si="360"/>
        <v/>
      </c>
      <c r="ES252" s="26" t="str">
        <f t="shared" si="360"/>
        <v/>
      </c>
      <c r="ET252" s="26" t="str">
        <f t="shared" si="360"/>
        <v/>
      </c>
      <c r="EU252" s="26" t="str">
        <f t="shared" si="360"/>
        <v/>
      </c>
      <c r="EV252" s="26" t="str">
        <f t="shared" si="360"/>
        <v/>
      </c>
      <c r="EW252" s="26" t="str">
        <f t="shared" si="360"/>
        <v/>
      </c>
      <c r="EX252" s="26" t="str">
        <f t="shared" si="360"/>
        <v/>
      </c>
      <c r="EY252" s="26" t="str">
        <f t="shared" si="360"/>
        <v/>
      </c>
      <c r="EZ252" s="26" t="str">
        <f t="shared" si="360"/>
        <v/>
      </c>
      <c r="FA252" s="26" t="str">
        <f t="shared" si="360"/>
        <v/>
      </c>
      <c r="FB252" s="26" t="str">
        <f t="shared" si="360"/>
        <v/>
      </c>
      <c r="FC252" s="26" t="str">
        <f t="shared" si="360"/>
        <v/>
      </c>
      <c r="FD252" s="26" t="str">
        <f t="shared" si="360"/>
        <v/>
      </c>
      <c r="FE252" s="26" t="str">
        <f t="shared" si="360"/>
        <v/>
      </c>
      <c r="FF252" s="26" t="str">
        <f t="shared" si="360"/>
        <v/>
      </c>
      <c r="FG252" s="26" t="str">
        <f t="shared" si="360"/>
        <v/>
      </c>
      <c r="FH252" s="26" t="str">
        <f t="shared" si="360"/>
        <v/>
      </c>
      <c r="FI252" s="26" t="str">
        <f t="shared" si="360"/>
        <v/>
      </c>
    </row>
    <row r="253" spans="1:165" s="8" customFormat="1" ht="15" customHeight="1">
      <c r="A253" s="8" t="str">
        <f t="shared" si="286"/>
        <v>BXIPIDEDF_BP6_XDC</v>
      </c>
      <c r="B253" s="12" t="s">
        <v>599</v>
      </c>
      <c r="C253" s="13" t="s">
        <v>600</v>
      </c>
      <c r="D253" s="13" t="s">
        <v>601</v>
      </c>
      <c r="E253" s="14" t="str">
        <f>"BXIPIDEDF_BP6_"&amp;C3</f>
        <v>BXIPIDEDF_BP6_XDC</v>
      </c>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165" s="8" customFormat="1" ht="15" customHeight="1">
      <c r="A254" s="8" t="str">
        <f t="shared" si="286"/>
        <v>BMIPIDEDF_BP6_XDC</v>
      </c>
      <c r="B254" s="12" t="s">
        <v>602</v>
      </c>
      <c r="C254" s="13" t="s">
        <v>603</v>
      </c>
      <c r="D254" s="13" t="s">
        <v>604</v>
      </c>
      <c r="E254" s="14" t="str">
        <f>"BMIPIDEDF_BP6_"&amp;C3</f>
        <v>BMIPIDEDF_BP6_XDC</v>
      </c>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165" s="8" customFormat="1" ht="15" customHeight="1">
      <c r="A255" s="8" t="str">
        <f t="shared" si="286"/>
        <v>BIPIDEDFR_BP6_XDC</v>
      </c>
      <c r="B255" s="15" t="s">
        <v>605</v>
      </c>
      <c r="C255" s="13" t="s">
        <v>606</v>
      </c>
      <c r="D255" s="13" t="s">
        <v>607</v>
      </c>
      <c r="E255" s="14" t="str">
        <f>"BIPIDEDFR_BP6_"&amp;C3</f>
        <v>BIPIDEDFR_BP6_XDC</v>
      </c>
      <c r="F255" s="26" t="str">
        <f>IF(AND(F256="",F257=""),"",SUM(F256)-SUM(F257))</f>
        <v/>
      </c>
      <c r="G255" s="26" t="str">
        <f t="shared" si="361" ref="G255:BR255">IF(AND(G256="",G257=""),"",SUM(G256)-SUM(G257))</f>
        <v/>
      </c>
      <c r="H255" s="26" t="str">
        <f t="shared" si="361"/>
        <v/>
      </c>
      <c r="I255" s="26" t="str">
        <f t="shared" si="361"/>
        <v/>
      </c>
      <c r="J255" s="26" t="str">
        <f t="shared" si="361"/>
        <v/>
      </c>
      <c r="K255" s="26" t="str">
        <f t="shared" si="361"/>
        <v/>
      </c>
      <c r="L255" s="26" t="str">
        <f t="shared" si="361"/>
        <v/>
      </c>
      <c r="M255" s="26" t="str">
        <f t="shared" si="361"/>
        <v/>
      </c>
      <c r="N255" s="26" t="str">
        <f t="shared" si="361"/>
        <v/>
      </c>
      <c r="O255" s="26" t="str">
        <f t="shared" si="361"/>
        <v/>
      </c>
      <c r="P255" s="26" t="str">
        <f t="shared" si="361"/>
        <v/>
      </c>
      <c r="Q255" s="26" t="str">
        <f t="shared" si="361"/>
        <v/>
      </c>
      <c r="R255" s="26" t="str">
        <f t="shared" si="361"/>
        <v/>
      </c>
      <c r="S255" s="26" t="str">
        <f t="shared" si="361"/>
        <v/>
      </c>
      <c r="T255" s="26" t="str">
        <f t="shared" si="361"/>
        <v/>
      </c>
      <c r="U255" s="26" t="str">
        <f t="shared" si="361"/>
        <v/>
      </c>
      <c r="V255" s="26" t="str">
        <f t="shared" si="361"/>
        <v/>
      </c>
      <c r="W255" s="26" t="str">
        <f t="shared" si="361"/>
        <v/>
      </c>
      <c r="X255" s="26" t="str">
        <f t="shared" si="361"/>
        <v/>
      </c>
      <c r="Y255" s="26" t="str">
        <f t="shared" si="361"/>
        <v/>
      </c>
      <c r="Z255" s="26" t="str">
        <f t="shared" si="361"/>
        <v/>
      </c>
      <c r="AA255" s="26" t="str">
        <f t="shared" si="361"/>
        <v/>
      </c>
      <c r="AB255" s="26" t="str">
        <f t="shared" si="361"/>
        <v/>
      </c>
      <c r="AC255" s="26" t="str">
        <f t="shared" si="361"/>
        <v/>
      </c>
      <c r="AD255" s="26" t="str">
        <f t="shared" si="361"/>
        <v/>
      </c>
      <c r="AE255" s="26" t="str">
        <f t="shared" si="361"/>
        <v/>
      </c>
      <c r="AF255" s="26" t="str">
        <f t="shared" si="361"/>
        <v/>
      </c>
      <c r="AG255" s="26" t="str">
        <f t="shared" si="361"/>
        <v/>
      </c>
      <c r="AH255" s="26" t="str">
        <f t="shared" si="361"/>
        <v/>
      </c>
      <c r="AI255" s="26" t="str">
        <f t="shared" si="361"/>
        <v/>
      </c>
      <c r="AJ255" s="26" t="str">
        <f t="shared" si="361"/>
        <v/>
      </c>
      <c r="AK255" s="26" t="str">
        <f t="shared" si="361"/>
        <v/>
      </c>
      <c r="AL255" s="26" t="str">
        <f t="shared" si="361"/>
        <v/>
      </c>
      <c r="AM255" s="26" t="str">
        <f t="shared" si="361"/>
        <v/>
      </c>
      <c r="AN255" s="26" t="str">
        <f t="shared" si="361"/>
        <v/>
      </c>
      <c r="AO255" s="26" t="str">
        <f t="shared" si="361"/>
        <v/>
      </c>
      <c r="AP255" s="26" t="str">
        <f t="shared" si="361"/>
        <v/>
      </c>
      <c r="AQ255" s="26" t="str">
        <f t="shared" si="361"/>
        <v/>
      </c>
      <c r="AR255" s="26" t="str">
        <f t="shared" si="361"/>
        <v/>
      </c>
      <c r="AS255" s="26" t="str">
        <f t="shared" si="361"/>
        <v/>
      </c>
      <c r="AT255" s="26" t="str">
        <f t="shared" si="361"/>
        <v/>
      </c>
      <c r="AU255" s="26" t="str">
        <f t="shared" si="361"/>
        <v/>
      </c>
      <c r="AV255" s="26" t="str">
        <f t="shared" si="361"/>
        <v/>
      </c>
      <c r="AW255" s="26" t="str">
        <f t="shared" si="361"/>
        <v/>
      </c>
      <c r="AX255" s="26" t="str">
        <f t="shared" si="361"/>
        <v/>
      </c>
      <c r="AY255" s="26" t="str">
        <f t="shared" si="361"/>
        <v/>
      </c>
      <c r="AZ255" s="26" t="str">
        <f t="shared" si="361"/>
        <v/>
      </c>
      <c r="BA255" s="26" t="str">
        <f t="shared" si="361"/>
        <v/>
      </c>
      <c r="BB255" s="26" t="str">
        <f t="shared" si="361"/>
        <v/>
      </c>
      <c r="BC255" s="26" t="str">
        <f t="shared" si="361"/>
        <v/>
      </c>
      <c r="BD255" s="26" t="str">
        <f t="shared" si="361"/>
        <v/>
      </c>
      <c r="BE255" s="26" t="str">
        <f t="shared" si="361"/>
        <v/>
      </c>
      <c r="BF255" s="26" t="str">
        <f t="shared" si="361"/>
        <v/>
      </c>
      <c r="BG255" s="26" t="str">
        <f t="shared" si="361"/>
        <v/>
      </c>
      <c r="BH255" s="26" t="str">
        <f t="shared" si="361"/>
        <v/>
      </c>
      <c r="BI255" s="26" t="str">
        <f t="shared" si="361"/>
        <v/>
      </c>
      <c r="BJ255" s="26" t="str">
        <f t="shared" si="361"/>
        <v/>
      </c>
      <c r="BK255" s="26" t="str">
        <f t="shared" si="361"/>
        <v/>
      </c>
      <c r="BL255" s="26" t="str">
        <f t="shared" si="361"/>
        <v/>
      </c>
      <c r="BM255" s="26" t="str">
        <f t="shared" si="361"/>
        <v/>
      </c>
      <c r="BN255" s="26" t="str">
        <f t="shared" si="361"/>
        <v/>
      </c>
      <c r="BO255" s="26" t="str">
        <f t="shared" si="361"/>
        <v/>
      </c>
      <c r="BP255" s="26" t="str">
        <f t="shared" si="361"/>
        <v/>
      </c>
      <c r="BQ255" s="26" t="str">
        <f t="shared" si="361"/>
        <v/>
      </c>
      <c r="BR255" s="26" t="str">
        <f t="shared" si="361"/>
        <v/>
      </c>
      <c r="BS255" s="26" t="str">
        <f t="shared" si="362" ref="BS255:ED255">IF(AND(BS256="",BS257=""),"",SUM(BS256)-SUM(BS257))</f>
        <v/>
      </c>
      <c r="BT255" s="26" t="str">
        <f t="shared" si="362"/>
        <v/>
      </c>
      <c r="BU255" s="26" t="str">
        <f t="shared" si="362"/>
        <v/>
      </c>
      <c r="BV255" s="26" t="str">
        <f t="shared" si="362"/>
        <v/>
      </c>
      <c r="BW255" s="26" t="str">
        <f t="shared" si="362"/>
        <v/>
      </c>
      <c r="BX255" s="26" t="str">
        <f t="shared" si="362"/>
        <v/>
      </c>
      <c r="BY255" s="26" t="str">
        <f t="shared" si="362"/>
        <v/>
      </c>
      <c r="BZ255" s="26" t="str">
        <f t="shared" si="362"/>
        <v/>
      </c>
      <c r="CA255" s="26" t="str">
        <f t="shared" si="362"/>
        <v/>
      </c>
      <c r="CB255" s="26" t="str">
        <f t="shared" si="362"/>
        <v/>
      </c>
      <c r="CC255" s="26" t="str">
        <f t="shared" si="362"/>
        <v/>
      </c>
      <c r="CD255" s="26" t="str">
        <f t="shared" si="362"/>
        <v/>
      </c>
      <c r="CE255" s="26" t="str">
        <f t="shared" si="362"/>
        <v/>
      </c>
      <c r="CF255" s="26" t="str">
        <f t="shared" si="362"/>
        <v/>
      </c>
      <c r="CG255" s="26" t="str">
        <f t="shared" si="362"/>
        <v/>
      </c>
      <c r="CH255" s="26" t="str">
        <f t="shared" si="362"/>
        <v/>
      </c>
      <c r="CI255" s="26" t="str">
        <f t="shared" si="362"/>
        <v/>
      </c>
      <c r="CJ255" s="26" t="str">
        <f t="shared" si="362"/>
        <v/>
      </c>
      <c r="CK255" s="26" t="str">
        <f t="shared" si="362"/>
        <v/>
      </c>
      <c r="CL255" s="26" t="str">
        <f t="shared" si="362"/>
        <v/>
      </c>
      <c r="CM255" s="26" t="str">
        <f t="shared" si="362"/>
        <v/>
      </c>
      <c r="CN255" s="26" t="str">
        <f t="shared" si="362"/>
        <v/>
      </c>
      <c r="CO255" s="26" t="str">
        <f t="shared" si="362"/>
        <v/>
      </c>
      <c r="CP255" s="26" t="str">
        <f t="shared" si="362"/>
        <v/>
      </c>
      <c r="CQ255" s="26" t="str">
        <f t="shared" si="362"/>
        <v/>
      </c>
      <c r="CR255" s="26" t="str">
        <f t="shared" si="362"/>
        <v/>
      </c>
      <c r="CS255" s="26" t="str">
        <f t="shared" si="362"/>
        <v/>
      </c>
      <c r="CT255" s="26" t="str">
        <f t="shared" si="362"/>
        <v/>
      </c>
      <c r="CU255" s="26" t="str">
        <f t="shared" si="362"/>
        <v/>
      </c>
      <c r="CV255" s="26" t="str">
        <f t="shared" si="362"/>
        <v/>
      </c>
      <c r="CW255" s="26" t="str">
        <f t="shared" si="362"/>
        <v/>
      </c>
      <c r="CX255" s="26" t="str">
        <f t="shared" si="362"/>
        <v/>
      </c>
      <c r="CY255" s="26" t="str">
        <f t="shared" si="362"/>
        <v/>
      </c>
      <c r="CZ255" s="26" t="str">
        <f t="shared" si="362"/>
        <v/>
      </c>
      <c r="DA255" s="26" t="str">
        <f t="shared" si="362"/>
        <v/>
      </c>
      <c r="DB255" s="26" t="str">
        <f t="shared" si="362"/>
        <v/>
      </c>
      <c r="DC255" s="26" t="str">
        <f t="shared" si="362"/>
        <v/>
      </c>
      <c r="DD255" s="26" t="str">
        <f t="shared" si="362"/>
        <v/>
      </c>
      <c r="DE255" s="26" t="str">
        <f t="shared" si="362"/>
        <v/>
      </c>
      <c r="DF255" s="26" t="str">
        <f t="shared" si="362"/>
        <v/>
      </c>
      <c r="DG255" s="26" t="str">
        <f t="shared" si="362"/>
        <v/>
      </c>
      <c r="DH255" s="26" t="str">
        <f t="shared" si="362"/>
        <v/>
      </c>
      <c r="DI255" s="26" t="str">
        <f t="shared" si="362"/>
        <v/>
      </c>
      <c r="DJ255" s="26" t="str">
        <f t="shared" si="362"/>
        <v/>
      </c>
      <c r="DK255" s="26" t="str">
        <f t="shared" si="362"/>
        <v/>
      </c>
      <c r="DL255" s="26" t="str">
        <f t="shared" si="362"/>
        <v/>
      </c>
      <c r="DM255" s="26" t="str">
        <f t="shared" si="362"/>
        <v/>
      </c>
      <c r="DN255" s="26" t="str">
        <f t="shared" si="362"/>
        <v/>
      </c>
      <c r="DO255" s="26" t="str">
        <f t="shared" si="362"/>
        <v/>
      </c>
      <c r="DP255" s="26" t="str">
        <f t="shared" si="362"/>
        <v/>
      </c>
      <c r="DQ255" s="26" t="str">
        <f t="shared" si="362"/>
        <v/>
      </c>
      <c r="DR255" s="26" t="str">
        <f t="shared" si="362"/>
        <v/>
      </c>
      <c r="DS255" s="26" t="str">
        <f t="shared" si="362"/>
        <v/>
      </c>
      <c r="DT255" s="26" t="str">
        <f t="shared" si="362"/>
        <v/>
      </c>
      <c r="DU255" s="26" t="str">
        <f t="shared" si="362"/>
        <v/>
      </c>
      <c r="DV255" s="26" t="str">
        <f t="shared" si="362"/>
        <v/>
      </c>
      <c r="DW255" s="26" t="str">
        <f t="shared" si="362"/>
        <v/>
      </c>
      <c r="DX255" s="26" t="str">
        <f t="shared" si="362"/>
        <v/>
      </c>
      <c r="DY255" s="26" t="str">
        <f t="shared" si="362"/>
        <v/>
      </c>
      <c r="DZ255" s="26" t="str">
        <f t="shared" si="362"/>
        <v/>
      </c>
      <c r="EA255" s="26" t="str">
        <f t="shared" si="362"/>
        <v/>
      </c>
      <c r="EB255" s="26" t="str">
        <f t="shared" si="362"/>
        <v/>
      </c>
      <c r="EC255" s="26" t="str">
        <f t="shared" si="362"/>
        <v/>
      </c>
      <c r="ED255" s="26" t="str">
        <f t="shared" si="362"/>
        <v/>
      </c>
      <c r="EE255" s="26" t="str">
        <f t="shared" si="363" ref="EE255:FI255">IF(AND(EE256="",EE257=""),"",SUM(EE256)-SUM(EE257))</f>
        <v/>
      </c>
      <c r="EF255" s="26" t="str">
        <f t="shared" si="363"/>
        <v/>
      </c>
      <c r="EG255" s="26" t="str">
        <f t="shared" si="363"/>
        <v/>
      </c>
      <c r="EH255" s="26" t="str">
        <f t="shared" si="363"/>
        <v/>
      </c>
      <c r="EI255" s="26" t="str">
        <f t="shared" si="363"/>
        <v/>
      </c>
      <c r="EJ255" s="26" t="str">
        <f t="shared" si="363"/>
        <v/>
      </c>
      <c r="EK255" s="26" t="str">
        <f t="shared" si="363"/>
        <v/>
      </c>
      <c r="EL255" s="26" t="str">
        <f t="shared" si="363"/>
        <v/>
      </c>
      <c r="EM255" s="26" t="str">
        <f t="shared" si="363"/>
        <v/>
      </c>
      <c r="EN255" s="26" t="str">
        <f t="shared" si="363"/>
        <v/>
      </c>
      <c r="EO255" s="26" t="str">
        <f t="shared" si="363"/>
        <v/>
      </c>
      <c r="EP255" s="26" t="str">
        <f t="shared" si="363"/>
        <v/>
      </c>
      <c r="EQ255" s="26" t="str">
        <f t="shared" si="363"/>
        <v/>
      </c>
      <c r="ER255" s="26" t="str">
        <f t="shared" si="363"/>
        <v/>
      </c>
      <c r="ES255" s="26" t="str">
        <f t="shared" si="363"/>
        <v/>
      </c>
      <c r="ET255" s="26" t="str">
        <f t="shared" si="363"/>
        <v/>
      </c>
      <c r="EU255" s="26" t="str">
        <f t="shared" si="363"/>
        <v/>
      </c>
      <c r="EV255" s="26" t="str">
        <f t="shared" si="363"/>
        <v/>
      </c>
      <c r="EW255" s="26" t="str">
        <f t="shared" si="363"/>
        <v/>
      </c>
      <c r="EX255" s="26" t="str">
        <f t="shared" si="363"/>
        <v/>
      </c>
      <c r="EY255" s="26" t="str">
        <f t="shared" si="363"/>
        <v/>
      </c>
      <c r="EZ255" s="26" t="str">
        <f t="shared" si="363"/>
        <v/>
      </c>
      <c r="FA255" s="26" t="str">
        <f t="shared" si="363"/>
        <v/>
      </c>
      <c r="FB255" s="26" t="str">
        <f t="shared" si="363"/>
        <v/>
      </c>
      <c r="FC255" s="26" t="str">
        <f t="shared" si="363"/>
        <v/>
      </c>
      <c r="FD255" s="26" t="str">
        <f t="shared" si="363"/>
        <v/>
      </c>
      <c r="FE255" s="26" t="str">
        <f t="shared" si="363"/>
        <v/>
      </c>
      <c r="FF255" s="26" t="str">
        <f t="shared" si="363"/>
        <v/>
      </c>
      <c r="FG255" s="26" t="str">
        <f t="shared" si="363"/>
        <v/>
      </c>
      <c r="FH255" s="26" t="str">
        <f t="shared" si="363"/>
        <v/>
      </c>
      <c r="FI255" s="26" t="str">
        <f t="shared" si="363"/>
        <v/>
      </c>
    </row>
    <row r="256" spans="1:165" s="8" customFormat="1" ht="15" customHeight="1">
      <c r="A256" s="8" t="str">
        <f t="shared" si="286"/>
        <v>BXIPIDEDFR_BP6_XDC</v>
      </c>
      <c r="B256" s="15" t="s">
        <v>608</v>
      </c>
      <c r="C256" s="13" t="s">
        <v>609</v>
      </c>
      <c r="D256" s="13" t="s">
        <v>610</v>
      </c>
      <c r="E256" s="14" t="str">
        <f>"BXIPIDEDFR_BP6_"&amp;C3</f>
        <v>BXIPIDEDFR_BP6_XDC</v>
      </c>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165" s="8" customFormat="1" ht="15" customHeight="1">
      <c r="A257" s="8" t="str">
        <f t="shared" si="286"/>
        <v>BMIPIDEDFR_BP6_XDC</v>
      </c>
      <c r="B257" s="15" t="s">
        <v>611</v>
      </c>
      <c r="C257" s="13" t="s">
        <v>612</v>
      </c>
      <c r="D257" s="13" t="s">
        <v>613</v>
      </c>
      <c r="E257" s="14" t="str">
        <f>"BMIPIDEDFR_BP6_"&amp;C3</f>
        <v>BMIPIDEDFR_BP6_XDC</v>
      </c>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165" s="8" customFormat="1" ht="15" customHeight="1">
      <c r="A258" s="8" t="str">
        <f t="shared" si="286"/>
        <v>BIPIDEDFN_BP6_XDC</v>
      </c>
      <c r="B258" s="15" t="s">
        <v>614</v>
      </c>
      <c r="C258" s="13" t="s">
        <v>615</v>
      </c>
      <c r="D258" s="13" t="s">
        <v>616</v>
      </c>
      <c r="E258" s="14" t="str">
        <f>"BIPIDEDFN_BP6_"&amp;C3</f>
        <v>BIPIDEDFN_BP6_XDC</v>
      </c>
      <c r="F258" s="26" t="str">
        <f>IF(AND(F259="",F260=""),"",SUM(F259)-SUM(F260))</f>
        <v/>
      </c>
      <c r="G258" s="26" t="str">
        <f t="shared" si="364" ref="G258:BR258">IF(AND(G259="",G260=""),"",SUM(G259)-SUM(G260))</f>
        <v/>
      </c>
      <c r="H258" s="26" t="str">
        <f t="shared" si="364"/>
        <v/>
      </c>
      <c r="I258" s="26" t="str">
        <f t="shared" si="364"/>
        <v/>
      </c>
      <c r="J258" s="26" t="str">
        <f t="shared" si="364"/>
        <v/>
      </c>
      <c r="K258" s="26" t="str">
        <f t="shared" si="364"/>
        <v/>
      </c>
      <c r="L258" s="26" t="str">
        <f t="shared" si="364"/>
        <v/>
      </c>
      <c r="M258" s="26" t="str">
        <f t="shared" si="364"/>
        <v/>
      </c>
      <c r="N258" s="26" t="str">
        <f t="shared" si="364"/>
        <v/>
      </c>
      <c r="O258" s="26" t="str">
        <f t="shared" si="364"/>
        <v/>
      </c>
      <c r="P258" s="26" t="str">
        <f t="shared" si="364"/>
        <v/>
      </c>
      <c r="Q258" s="26" t="str">
        <f t="shared" si="364"/>
        <v/>
      </c>
      <c r="R258" s="26" t="str">
        <f t="shared" si="364"/>
        <v/>
      </c>
      <c r="S258" s="26" t="str">
        <f t="shared" si="364"/>
        <v/>
      </c>
      <c r="T258" s="26" t="str">
        <f t="shared" si="364"/>
        <v/>
      </c>
      <c r="U258" s="26" t="str">
        <f t="shared" si="364"/>
        <v/>
      </c>
      <c r="V258" s="26" t="str">
        <f t="shared" si="364"/>
        <v/>
      </c>
      <c r="W258" s="26" t="str">
        <f t="shared" si="364"/>
        <v/>
      </c>
      <c r="X258" s="26" t="str">
        <f t="shared" si="364"/>
        <v/>
      </c>
      <c r="Y258" s="26" t="str">
        <f t="shared" si="364"/>
        <v/>
      </c>
      <c r="Z258" s="26" t="str">
        <f t="shared" si="364"/>
        <v/>
      </c>
      <c r="AA258" s="26" t="str">
        <f t="shared" si="364"/>
        <v/>
      </c>
      <c r="AB258" s="26" t="str">
        <f t="shared" si="364"/>
        <v/>
      </c>
      <c r="AC258" s="26" t="str">
        <f t="shared" si="364"/>
        <v/>
      </c>
      <c r="AD258" s="26" t="str">
        <f t="shared" si="364"/>
        <v/>
      </c>
      <c r="AE258" s="26" t="str">
        <f t="shared" si="364"/>
        <v/>
      </c>
      <c r="AF258" s="26" t="str">
        <f t="shared" si="364"/>
        <v/>
      </c>
      <c r="AG258" s="26" t="str">
        <f t="shared" si="364"/>
        <v/>
      </c>
      <c r="AH258" s="26" t="str">
        <f t="shared" si="364"/>
        <v/>
      </c>
      <c r="AI258" s="26" t="str">
        <f t="shared" si="364"/>
        <v/>
      </c>
      <c r="AJ258" s="26" t="str">
        <f t="shared" si="364"/>
        <v/>
      </c>
      <c r="AK258" s="26" t="str">
        <f t="shared" si="364"/>
        <v/>
      </c>
      <c r="AL258" s="26" t="str">
        <f t="shared" si="364"/>
        <v/>
      </c>
      <c r="AM258" s="26" t="str">
        <f t="shared" si="364"/>
        <v/>
      </c>
      <c r="AN258" s="26" t="str">
        <f t="shared" si="364"/>
        <v/>
      </c>
      <c r="AO258" s="26" t="str">
        <f t="shared" si="364"/>
        <v/>
      </c>
      <c r="AP258" s="26" t="str">
        <f t="shared" si="364"/>
        <v/>
      </c>
      <c r="AQ258" s="26" t="str">
        <f t="shared" si="364"/>
        <v/>
      </c>
      <c r="AR258" s="26" t="str">
        <f t="shared" si="364"/>
        <v/>
      </c>
      <c r="AS258" s="26" t="str">
        <f t="shared" si="364"/>
        <v/>
      </c>
      <c r="AT258" s="26" t="str">
        <f t="shared" si="364"/>
        <v/>
      </c>
      <c r="AU258" s="26" t="str">
        <f t="shared" si="364"/>
        <v/>
      </c>
      <c r="AV258" s="26" t="str">
        <f t="shared" si="364"/>
        <v/>
      </c>
      <c r="AW258" s="26" t="str">
        <f t="shared" si="364"/>
        <v/>
      </c>
      <c r="AX258" s="26" t="str">
        <f t="shared" si="364"/>
        <v/>
      </c>
      <c r="AY258" s="26" t="str">
        <f t="shared" si="364"/>
        <v/>
      </c>
      <c r="AZ258" s="26" t="str">
        <f t="shared" si="364"/>
        <v/>
      </c>
      <c r="BA258" s="26" t="str">
        <f t="shared" si="364"/>
        <v/>
      </c>
      <c r="BB258" s="26" t="str">
        <f t="shared" si="364"/>
        <v/>
      </c>
      <c r="BC258" s="26" t="str">
        <f t="shared" si="364"/>
        <v/>
      </c>
      <c r="BD258" s="26" t="str">
        <f t="shared" si="364"/>
        <v/>
      </c>
      <c r="BE258" s="26" t="str">
        <f t="shared" si="364"/>
        <v/>
      </c>
      <c r="BF258" s="26" t="str">
        <f t="shared" si="364"/>
        <v/>
      </c>
      <c r="BG258" s="26" t="str">
        <f t="shared" si="364"/>
        <v/>
      </c>
      <c r="BH258" s="26" t="str">
        <f t="shared" si="364"/>
        <v/>
      </c>
      <c r="BI258" s="26" t="str">
        <f t="shared" si="364"/>
        <v/>
      </c>
      <c r="BJ258" s="26" t="str">
        <f t="shared" si="364"/>
        <v/>
      </c>
      <c r="BK258" s="26" t="str">
        <f t="shared" si="364"/>
        <v/>
      </c>
      <c r="BL258" s="26" t="str">
        <f t="shared" si="364"/>
        <v/>
      </c>
      <c r="BM258" s="26" t="str">
        <f t="shared" si="364"/>
        <v/>
      </c>
      <c r="BN258" s="26" t="str">
        <f t="shared" si="364"/>
        <v/>
      </c>
      <c r="BO258" s="26" t="str">
        <f t="shared" si="364"/>
        <v/>
      </c>
      <c r="BP258" s="26" t="str">
        <f t="shared" si="364"/>
        <v/>
      </c>
      <c r="BQ258" s="26" t="str">
        <f t="shared" si="364"/>
        <v/>
      </c>
      <c r="BR258" s="26" t="str">
        <f t="shared" si="364"/>
        <v/>
      </c>
      <c r="BS258" s="26" t="str">
        <f t="shared" si="365" ref="BS258:ED258">IF(AND(BS259="",BS260=""),"",SUM(BS259)-SUM(BS260))</f>
        <v/>
      </c>
      <c r="BT258" s="26" t="str">
        <f t="shared" si="365"/>
        <v/>
      </c>
      <c r="BU258" s="26" t="str">
        <f t="shared" si="365"/>
        <v/>
      </c>
      <c r="BV258" s="26" t="str">
        <f t="shared" si="365"/>
        <v/>
      </c>
      <c r="BW258" s="26" t="str">
        <f t="shared" si="365"/>
        <v/>
      </c>
      <c r="BX258" s="26" t="str">
        <f t="shared" si="365"/>
        <v/>
      </c>
      <c r="BY258" s="26" t="str">
        <f t="shared" si="365"/>
        <v/>
      </c>
      <c r="BZ258" s="26" t="str">
        <f t="shared" si="365"/>
        <v/>
      </c>
      <c r="CA258" s="26" t="str">
        <f t="shared" si="365"/>
        <v/>
      </c>
      <c r="CB258" s="26" t="str">
        <f t="shared" si="365"/>
        <v/>
      </c>
      <c r="CC258" s="26" t="str">
        <f t="shared" si="365"/>
        <v/>
      </c>
      <c r="CD258" s="26" t="str">
        <f t="shared" si="365"/>
        <v/>
      </c>
      <c r="CE258" s="26" t="str">
        <f t="shared" si="365"/>
        <v/>
      </c>
      <c r="CF258" s="26" t="str">
        <f t="shared" si="365"/>
        <v/>
      </c>
      <c r="CG258" s="26" t="str">
        <f t="shared" si="365"/>
        <v/>
      </c>
      <c r="CH258" s="26" t="str">
        <f t="shared" si="365"/>
        <v/>
      </c>
      <c r="CI258" s="26" t="str">
        <f t="shared" si="365"/>
        <v/>
      </c>
      <c r="CJ258" s="26" t="str">
        <f t="shared" si="365"/>
        <v/>
      </c>
      <c r="CK258" s="26" t="str">
        <f t="shared" si="365"/>
        <v/>
      </c>
      <c r="CL258" s="26" t="str">
        <f t="shared" si="365"/>
        <v/>
      </c>
      <c r="CM258" s="26" t="str">
        <f t="shared" si="365"/>
        <v/>
      </c>
      <c r="CN258" s="26" t="str">
        <f t="shared" si="365"/>
        <v/>
      </c>
      <c r="CO258" s="26" t="str">
        <f t="shared" si="365"/>
        <v/>
      </c>
      <c r="CP258" s="26" t="str">
        <f t="shared" si="365"/>
        <v/>
      </c>
      <c r="CQ258" s="26" t="str">
        <f t="shared" si="365"/>
        <v/>
      </c>
      <c r="CR258" s="26" t="str">
        <f t="shared" si="365"/>
        <v/>
      </c>
      <c r="CS258" s="26" t="str">
        <f t="shared" si="365"/>
        <v/>
      </c>
      <c r="CT258" s="26" t="str">
        <f t="shared" si="365"/>
        <v/>
      </c>
      <c r="CU258" s="26" t="str">
        <f t="shared" si="365"/>
        <v/>
      </c>
      <c r="CV258" s="26" t="str">
        <f t="shared" si="365"/>
        <v/>
      </c>
      <c r="CW258" s="26" t="str">
        <f t="shared" si="365"/>
        <v/>
      </c>
      <c r="CX258" s="26" t="str">
        <f t="shared" si="365"/>
        <v/>
      </c>
      <c r="CY258" s="26" t="str">
        <f t="shared" si="365"/>
        <v/>
      </c>
      <c r="CZ258" s="26" t="str">
        <f t="shared" si="365"/>
        <v/>
      </c>
      <c r="DA258" s="26" t="str">
        <f t="shared" si="365"/>
        <v/>
      </c>
      <c r="DB258" s="26" t="str">
        <f t="shared" si="365"/>
        <v/>
      </c>
      <c r="DC258" s="26" t="str">
        <f t="shared" si="365"/>
        <v/>
      </c>
      <c r="DD258" s="26" t="str">
        <f t="shared" si="365"/>
        <v/>
      </c>
      <c r="DE258" s="26" t="str">
        <f t="shared" si="365"/>
        <v/>
      </c>
      <c r="DF258" s="26" t="str">
        <f t="shared" si="365"/>
        <v/>
      </c>
      <c r="DG258" s="26" t="str">
        <f t="shared" si="365"/>
        <v/>
      </c>
      <c r="DH258" s="26" t="str">
        <f t="shared" si="365"/>
        <v/>
      </c>
      <c r="DI258" s="26" t="str">
        <f t="shared" si="365"/>
        <v/>
      </c>
      <c r="DJ258" s="26" t="str">
        <f t="shared" si="365"/>
        <v/>
      </c>
      <c r="DK258" s="26" t="str">
        <f t="shared" si="365"/>
        <v/>
      </c>
      <c r="DL258" s="26" t="str">
        <f t="shared" si="365"/>
        <v/>
      </c>
      <c r="DM258" s="26" t="str">
        <f t="shared" si="365"/>
        <v/>
      </c>
      <c r="DN258" s="26" t="str">
        <f t="shared" si="365"/>
        <v/>
      </c>
      <c r="DO258" s="26" t="str">
        <f t="shared" si="365"/>
        <v/>
      </c>
      <c r="DP258" s="26" t="str">
        <f t="shared" si="365"/>
        <v/>
      </c>
      <c r="DQ258" s="26" t="str">
        <f t="shared" si="365"/>
        <v/>
      </c>
      <c r="DR258" s="26" t="str">
        <f t="shared" si="365"/>
        <v/>
      </c>
      <c r="DS258" s="26" t="str">
        <f t="shared" si="365"/>
        <v/>
      </c>
      <c r="DT258" s="26" t="str">
        <f t="shared" si="365"/>
        <v/>
      </c>
      <c r="DU258" s="26" t="str">
        <f t="shared" si="365"/>
        <v/>
      </c>
      <c r="DV258" s="26" t="str">
        <f t="shared" si="365"/>
        <v/>
      </c>
      <c r="DW258" s="26" t="str">
        <f t="shared" si="365"/>
        <v/>
      </c>
      <c r="DX258" s="26" t="str">
        <f t="shared" si="365"/>
        <v/>
      </c>
      <c r="DY258" s="26" t="str">
        <f t="shared" si="365"/>
        <v/>
      </c>
      <c r="DZ258" s="26" t="str">
        <f t="shared" si="365"/>
        <v/>
      </c>
      <c r="EA258" s="26" t="str">
        <f t="shared" si="365"/>
        <v/>
      </c>
      <c r="EB258" s="26" t="str">
        <f t="shared" si="365"/>
        <v/>
      </c>
      <c r="EC258" s="26" t="str">
        <f t="shared" si="365"/>
        <v/>
      </c>
      <c r="ED258" s="26" t="str">
        <f t="shared" si="365"/>
        <v/>
      </c>
      <c r="EE258" s="26" t="str">
        <f t="shared" si="366" ref="EE258:FI258">IF(AND(EE259="",EE260=""),"",SUM(EE259)-SUM(EE260))</f>
        <v/>
      </c>
      <c r="EF258" s="26" t="str">
        <f t="shared" si="366"/>
        <v/>
      </c>
      <c r="EG258" s="26" t="str">
        <f t="shared" si="366"/>
        <v/>
      </c>
      <c r="EH258" s="26" t="str">
        <f t="shared" si="366"/>
        <v/>
      </c>
      <c r="EI258" s="26" t="str">
        <f t="shared" si="366"/>
        <v/>
      </c>
      <c r="EJ258" s="26" t="str">
        <f t="shared" si="366"/>
        <v/>
      </c>
      <c r="EK258" s="26" t="str">
        <f t="shared" si="366"/>
        <v/>
      </c>
      <c r="EL258" s="26" t="str">
        <f t="shared" si="366"/>
        <v/>
      </c>
      <c r="EM258" s="26" t="str">
        <f t="shared" si="366"/>
        <v/>
      </c>
      <c r="EN258" s="26" t="str">
        <f t="shared" si="366"/>
        <v/>
      </c>
      <c r="EO258" s="26" t="str">
        <f t="shared" si="366"/>
        <v/>
      </c>
      <c r="EP258" s="26" t="str">
        <f t="shared" si="366"/>
        <v/>
      </c>
      <c r="EQ258" s="26" t="str">
        <f t="shared" si="366"/>
        <v/>
      </c>
      <c r="ER258" s="26" t="str">
        <f t="shared" si="366"/>
        <v/>
      </c>
      <c r="ES258" s="26" t="str">
        <f t="shared" si="366"/>
        <v/>
      </c>
      <c r="ET258" s="26" t="str">
        <f t="shared" si="366"/>
        <v/>
      </c>
      <c r="EU258" s="26" t="str">
        <f t="shared" si="366"/>
        <v/>
      </c>
      <c r="EV258" s="26" t="str">
        <f t="shared" si="366"/>
        <v/>
      </c>
      <c r="EW258" s="26" t="str">
        <f t="shared" si="366"/>
        <v/>
      </c>
      <c r="EX258" s="26" t="str">
        <f t="shared" si="366"/>
        <v/>
      </c>
      <c r="EY258" s="26" t="str">
        <f t="shared" si="366"/>
        <v/>
      </c>
      <c r="EZ258" s="26" t="str">
        <f t="shared" si="366"/>
        <v/>
      </c>
      <c r="FA258" s="26" t="str">
        <f t="shared" si="366"/>
        <v/>
      </c>
      <c r="FB258" s="26" t="str">
        <f t="shared" si="366"/>
        <v/>
      </c>
      <c r="FC258" s="26" t="str">
        <f t="shared" si="366"/>
        <v/>
      </c>
      <c r="FD258" s="26" t="str">
        <f t="shared" si="366"/>
        <v/>
      </c>
      <c r="FE258" s="26" t="str">
        <f t="shared" si="366"/>
        <v/>
      </c>
      <c r="FF258" s="26" t="str">
        <f t="shared" si="366"/>
        <v/>
      </c>
      <c r="FG258" s="26" t="str">
        <f t="shared" si="366"/>
        <v/>
      </c>
      <c r="FH258" s="26" t="str">
        <f t="shared" si="366"/>
        <v/>
      </c>
      <c r="FI258" s="26" t="str">
        <f t="shared" si="366"/>
        <v/>
      </c>
    </row>
    <row r="259" spans="1:165" s="8" customFormat="1" ht="15" customHeight="1">
      <c r="A259" s="8" t="str">
        <f t="shared" si="286"/>
        <v>BXIPIDEDFN_BP6_XDC</v>
      </c>
      <c r="B259" s="15" t="s">
        <v>608</v>
      </c>
      <c r="C259" s="13" t="s">
        <v>617</v>
      </c>
      <c r="D259" s="13" t="s">
        <v>618</v>
      </c>
      <c r="E259" s="14" t="str">
        <f>"BXIPIDEDFN_BP6_"&amp;C3</f>
        <v>BXIPIDEDFN_BP6_XDC</v>
      </c>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165" s="8" customFormat="1" ht="15" customHeight="1">
      <c r="A260" s="8" t="str">
        <f t="shared" si="286"/>
        <v>BMIPIDEDFN_BP6_XDC</v>
      </c>
      <c r="B260" s="15" t="s">
        <v>611</v>
      </c>
      <c r="C260" s="13" t="s">
        <v>619</v>
      </c>
      <c r="D260" s="13" t="s">
        <v>620</v>
      </c>
      <c r="E260" s="14" t="str">
        <f>"BMIPIDEDFN_BP6_"&amp;C3</f>
        <v>BMIPIDEDFN_BP6_XDC</v>
      </c>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165" s="8" customFormat="1" ht="15" customHeight="1">
      <c r="A261" s="8" t="str">
        <f t="shared" si="286"/>
        <v>BIPIDEDFU_BP6_XDC</v>
      </c>
      <c r="B261" s="15" t="s">
        <v>621</v>
      </c>
      <c r="C261" s="13" t="s">
        <v>622</v>
      </c>
      <c r="D261" s="13" t="s">
        <v>623</v>
      </c>
      <c r="E261" s="14" t="str">
        <f>"BIPIDEDFU_BP6_"&amp;C3</f>
        <v>BIPIDEDFU_BP6_XDC</v>
      </c>
      <c r="F261" s="26" t="str">
        <f>IF(AND(F262="",F263=""),"",SUM(F262)-SUM(F263))</f>
        <v/>
      </c>
      <c r="G261" s="26" t="str">
        <f t="shared" si="367" ref="G261:BR261">IF(AND(G262="",G263=""),"",SUM(G262)-SUM(G263))</f>
        <v/>
      </c>
      <c r="H261" s="26" t="str">
        <f t="shared" si="367"/>
        <v/>
      </c>
      <c r="I261" s="26" t="str">
        <f t="shared" si="367"/>
        <v/>
      </c>
      <c r="J261" s="26" t="str">
        <f t="shared" si="367"/>
        <v/>
      </c>
      <c r="K261" s="26" t="str">
        <f t="shared" si="367"/>
        <v/>
      </c>
      <c r="L261" s="26" t="str">
        <f t="shared" si="367"/>
        <v/>
      </c>
      <c r="M261" s="26" t="str">
        <f t="shared" si="367"/>
        <v/>
      </c>
      <c r="N261" s="26" t="str">
        <f t="shared" si="367"/>
        <v/>
      </c>
      <c r="O261" s="26" t="str">
        <f t="shared" si="367"/>
        <v/>
      </c>
      <c r="P261" s="26" t="str">
        <f t="shared" si="367"/>
        <v/>
      </c>
      <c r="Q261" s="26" t="str">
        <f t="shared" si="367"/>
        <v/>
      </c>
      <c r="R261" s="26" t="str">
        <f t="shared" si="367"/>
        <v/>
      </c>
      <c r="S261" s="26" t="str">
        <f t="shared" si="367"/>
        <v/>
      </c>
      <c r="T261" s="26" t="str">
        <f t="shared" si="367"/>
        <v/>
      </c>
      <c r="U261" s="26" t="str">
        <f t="shared" si="367"/>
        <v/>
      </c>
      <c r="V261" s="26" t="str">
        <f t="shared" si="367"/>
        <v/>
      </c>
      <c r="W261" s="26" t="str">
        <f t="shared" si="367"/>
        <v/>
      </c>
      <c r="X261" s="26" t="str">
        <f t="shared" si="367"/>
        <v/>
      </c>
      <c r="Y261" s="26" t="str">
        <f t="shared" si="367"/>
        <v/>
      </c>
      <c r="Z261" s="26" t="str">
        <f t="shared" si="367"/>
        <v/>
      </c>
      <c r="AA261" s="26" t="str">
        <f t="shared" si="367"/>
        <v/>
      </c>
      <c r="AB261" s="26" t="str">
        <f t="shared" si="367"/>
        <v/>
      </c>
      <c r="AC261" s="26" t="str">
        <f t="shared" si="367"/>
        <v/>
      </c>
      <c r="AD261" s="26" t="str">
        <f t="shared" si="367"/>
        <v/>
      </c>
      <c r="AE261" s="26" t="str">
        <f t="shared" si="367"/>
        <v/>
      </c>
      <c r="AF261" s="26" t="str">
        <f t="shared" si="367"/>
        <v/>
      </c>
      <c r="AG261" s="26" t="str">
        <f t="shared" si="367"/>
        <v/>
      </c>
      <c r="AH261" s="26" t="str">
        <f t="shared" si="367"/>
        <v/>
      </c>
      <c r="AI261" s="26" t="str">
        <f t="shared" si="367"/>
        <v/>
      </c>
      <c r="AJ261" s="26" t="str">
        <f t="shared" si="367"/>
        <v/>
      </c>
      <c r="AK261" s="26" t="str">
        <f t="shared" si="367"/>
        <v/>
      </c>
      <c r="AL261" s="26" t="str">
        <f t="shared" si="367"/>
        <v/>
      </c>
      <c r="AM261" s="26" t="str">
        <f t="shared" si="367"/>
        <v/>
      </c>
      <c r="AN261" s="26" t="str">
        <f t="shared" si="367"/>
        <v/>
      </c>
      <c r="AO261" s="26" t="str">
        <f t="shared" si="367"/>
        <v/>
      </c>
      <c r="AP261" s="26" t="str">
        <f t="shared" si="367"/>
        <v/>
      </c>
      <c r="AQ261" s="26" t="str">
        <f t="shared" si="367"/>
        <v/>
      </c>
      <c r="AR261" s="26" t="str">
        <f t="shared" si="367"/>
        <v/>
      </c>
      <c r="AS261" s="26" t="str">
        <f t="shared" si="367"/>
        <v/>
      </c>
      <c r="AT261" s="26" t="str">
        <f t="shared" si="367"/>
        <v/>
      </c>
      <c r="AU261" s="26" t="str">
        <f t="shared" si="367"/>
        <v/>
      </c>
      <c r="AV261" s="26" t="str">
        <f t="shared" si="367"/>
        <v/>
      </c>
      <c r="AW261" s="26" t="str">
        <f t="shared" si="367"/>
        <v/>
      </c>
      <c r="AX261" s="26" t="str">
        <f t="shared" si="367"/>
        <v/>
      </c>
      <c r="AY261" s="26" t="str">
        <f t="shared" si="367"/>
        <v/>
      </c>
      <c r="AZ261" s="26" t="str">
        <f t="shared" si="367"/>
        <v/>
      </c>
      <c r="BA261" s="26" t="str">
        <f t="shared" si="367"/>
        <v/>
      </c>
      <c r="BB261" s="26" t="str">
        <f t="shared" si="367"/>
        <v/>
      </c>
      <c r="BC261" s="26" t="str">
        <f t="shared" si="367"/>
        <v/>
      </c>
      <c r="BD261" s="26" t="str">
        <f t="shared" si="367"/>
        <v/>
      </c>
      <c r="BE261" s="26" t="str">
        <f t="shared" si="367"/>
        <v/>
      </c>
      <c r="BF261" s="26" t="str">
        <f t="shared" si="367"/>
        <v/>
      </c>
      <c r="BG261" s="26" t="str">
        <f t="shared" si="367"/>
        <v/>
      </c>
      <c r="BH261" s="26" t="str">
        <f t="shared" si="367"/>
        <v/>
      </c>
      <c r="BI261" s="26" t="str">
        <f t="shared" si="367"/>
        <v/>
      </c>
      <c r="BJ261" s="26" t="str">
        <f t="shared" si="367"/>
        <v/>
      </c>
      <c r="BK261" s="26" t="str">
        <f t="shared" si="367"/>
        <v/>
      </c>
      <c r="BL261" s="26" t="str">
        <f t="shared" si="367"/>
        <v/>
      </c>
      <c r="BM261" s="26" t="str">
        <f t="shared" si="367"/>
        <v/>
      </c>
      <c r="BN261" s="26" t="str">
        <f t="shared" si="367"/>
        <v/>
      </c>
      <c r="BO261" s="26" t="str">
        <f t="shared" si="367"/>
        <v/>
      </c>
      <c r="BP261" s="26" t="str">
        <f t="shared" si="367"/>
        <v/>
      </c>
      <c r="BQ261" s="26" t="str">
        <f t="shared" si="367"/>
        <v/>
      </c>
      <c r="BR261" s="26" t="str">
        <f t="shared" si="367"/>
        <v/>
      </c>
      <c r="BS261" s="26" t="str">
        <f t="shared" si="368" ref="BS261:ED261">IF(AND(BS262="",BS263=""),"",SUM(BS262)-SUM(BS263))</f>
        <v/>
      </c>
      <c r="BT261" s="26" t="str">
        <f t="shared" si="368"/>
        <v/>
      </c>
      <c r="BU261" s="26" t="str">
        <f t="shared" si="368"/>
        <v/>
      </c>
      <c r="BV261" s="26" t="str">
        <f t="shared" si="368"/>
        <v/>
      </c>
      <c r="BW261" s="26" t="str">
        <f t="shared" si="368"/>
        <v/>
      </c>
      <c r="BX261" s="26" t="str">
        <f t="shared" si="368"/>
        <v/>
      </c>
      <c r="BY261" s="26" t="str">
        <f t="shared" si="368"/>
        <v/>
      </c>
      <c r="BZ261" s="26" t="str">
        <f t="shared" si="368"/>
        <v/>
      </c>
      <c r="CA261" s="26" t="str">
        <f t="shared" si="368"/>
        <v/>
      </c>
      <c r="CB261" s="26" t="str">
        <f t="shared" si="368"/>
        <v/>
      </c>
      <c r="CC261" s="26" t="str">
        <f t="shared" si="368"/>
        <v/>
      </c>
      <c r="CD261" s="26" t="str">
        <f t="shared" si="368"/>
        <v/>
      </c>
      <c r="CE261" s="26" t="str">
        <f t="shared" si="368"/>
        <v/>
      </c>
      <c r="CF261" s="26" t="str">
        <f t="shared" si="368"/>
        <v/>
      </c>
      <c r="CG261" s="26" t="str">
        <f t="shared" si="368"/>
        <v/>
      </c>
      <c r="CH261" s="26" t="str">
        <f t="shared" si="368"/>
        <v/>
      </c>
      <c r="CI261" s="26" t="str">
        <f t="shared" si="368"/>
        <v/>
      </c>
      <c r="CJ261" s="26" t="str">
        <f t="shared" si="368"/>
        <v/>
      </c>
      <c r="CK261" s="26" t="str">
        <f t="shared" si="368"/>
        <v/>
      </c>
      <c r="CL261" s="26" t="str">
        <f t="shared" si="368"/>
        <v/>
      </c>
      <c r="CM261" s="26" t="str">
        <f t="shared" si="368"/>
        <v/>
      </c>
      <c r="CN261" s="26" t="str">
        <f t="shared" si="368"/>
        <v/>
      </c>
      <c r="CO261" s="26" t="str">
        <f t="shared" si="368"/>
        <v/>
      </c>
      <c r="CP261" s="26" t="str">
        <f t="shared" si="368"/>
        <v/>
      </c>
      <c r="CQ261" s="26" t="str">
        <f t="shared" si="368"/>
        <v/>
      </c>
      <c r="CR261" s="26" t="str">
        <f t="shared" si="368"/>
        <v/>
      </c>
      <c r="CS261" s="26" t="str">
        <f t="shared" si="368"/>
        <v/>
      </c>
      <c r="CT261" s="26" t="str">
        <f t="shared" si="368"/>
        <v/>
      </c>
      <c r="CU261" s="26" t="str">
        <f t="shared" si="368"/>
        <v/>
      </c>
      <c r="CV261" s="26" t="str">
        <f t="shared" si="368"/>
        <v/>
      </c>
      <c r="CW261" s="26" t="str">
        <f t="shared" si="368"/>
        <v/>
      </c>
      <c r="CX261" s="26" t="str">
        <f t="shared" si="368"/>
        <v/>
      </c>
      <c r="CY261" s="26" t="str">
        <f t="shared" si="368"/>
        <v/>
      </c>
      <c r="CZ261" s="26" t="str">
        <f t="shared" si="368"/>
        <v/>
      </c>
      <c r="DA261" s="26" t="str">
        <f t="shared" si="368"/>
        <v/>
      </c>
      <c r="DB261" s="26" t="str">
        <f t="shared" si="368"/>
        <v/>
      </c>
      <c r="DC261" s="26" t="str">
        <f t="shared" si="368"/>
        <v/>
      </c>
      <c r="DD261" s="26" t="str">
        <f t="shared" si="368"/>
        <v/>
      </c>
      <c r="DE261" s="26" t="str">
        <f t="shared" si="368"/>
        <v/>
      </c>
      <c r="DF261" s="26" t="str">
        <f t="shared" si="368"/>
        <v/>
      </c>
      <c r="DG261" s="26" t="str">
        <f t="shared" si="368"/>
        <v/>
      </c>
      <c r="DH261" s="26" t="str">
        <f t="shared" si="368"/>
        <v/>
      </c>
      <c r="DI261" s="26" t="str">
        <f t="shared" si="368"/>
        <v/>
      </c>
      <c r="DJ261" s="26" t="str">
        <f t="shared" si="368"/>
        <v/>
      </c>
      <c r="DK261" s="26" t="str">
        <f t="shared" si="368"/>
        <v/>
      </c>
      <c r="DL261" s="26" t="str">
        <f t="shared" si="368"/>
        <v/>
      </c>
      <c r="DM261" s="26" t="str">
        <f t="shared" si="368"/>
        <v/>
      </c>
      <c r="DN261" s="26" t="str">
        <f t="shared" si="368"/>
        <v/>
      </c>
      <c r="DO261" s="26" t="str">
        <f t="shared" si="368"/>
        <v/>
      </c>
      <c r="DP261" s="26" t="str">
        <f t="shared" si="368"/>
        <v/>
      </c>
      <c r="DQ261" s="26" t="str">
        <f t="shared" si="368"/>
        <v/>
      </c>
      <c r="DR261" s="26" t="str">
        <f t="shared" si="368"/>
        <v/>
      </c>
      <c r="DS261" s="26" t="str">
        <f t="shared" si="368"/>
        <v/>
      </c>
      <c r="DT261" s="26" t="str">
        <f t="shared" si="368"/>
        <v/>
      </c>
      <c r="DU261" s="26" t="str">
        <f t="shared" si="368"/>
        <v/>
      </c>
      <c r="DV261" s="26" t="str">
        <f t="shared" si="368"/>
        <v/>
      </c>
      <c r="DW261" s="26" t="str">
        <f t="shared" si="368"/>
        <v/>
      </c>
      <c r="DX261" s="26" t="str">
        <f t="shared" si="368"/>
        <v/>
      </c>
      <c r="DY261" s="26" t="str">
        <f t="shared" si="368"/>
        <v/>
      </c>
      <c r="DZ261" s="26" t="str">
        <f t="shared" si="368"/>
        <v/>
      </c>
      <c r="EA261" s="26" t="str">
        <f t="shared" si="368"/>
        <v/>
      </c>
      <c r="EB261" s="26" t="str">
        <f t="shared" si="368"/>
        <v/>
      </c>
      <c r="EC261" s="26" t="str">
        <f t="shared" si="368"/>
        <v/>
      </c>
      <c r="ED261" s="26" t="str">
        <f t="shared" si="368"/>
        <v/>
      </c>
      <c r="EE261" s="26" t="str">
        <f t="shared" si="369" ref="EE261:FI261">IF(AND(EE262="",EE263=""),"",SUM(EE262)-SUM(EE263))</f>
        <v/>
      </c>
      <c r="EF261" s="26" t="str">
        <f t="shared" si="369"/>
        <v/>
      </c>
      <c r="EG261" s="26" t="str">
        <f t="shared" si="369"/>
        <v/>
      </c>
      <c r="EH261" s="26" t="str">
        <f t="shared" si="369"/>
        <v/>
      </c>
      <c r="EI261" s="26" t="str">
        <f t="shared" si="369"/>
        <v/>
      </c>
      <c r="EJ261" s="26" t="str">
        <f t="shared" si="369"/>
        <v/>
      </c>
      <c r="EK261" s="26" t="str">
        <f t="shared" si="369"/>
        <v/>
      </c>
      <c r="EL261" s="26" t="str">
        <f t="shared" si="369"/>
        <v/>
      </c>
      <c r="EM261" s="26" t="str">
        <f t="shared" si="369"/>
        <v/>
      </c>
      <c r="EN261" s="26" t="str">
        <f t="shared" si="369"/>
        <v/>
      </c>
      <c r="EO261" s="26" t="str">
        <f t="shared" si="369"/>
        <v/>
      </c>
      <c r="EP261" s="26" t="str">
        <f t="shared" si="369"/>
        <v/>
      </c>
      <c r="EQ261" s="26" t="str">
        <f t="shared" si="369"/>
        <v/>
      </c>
      <c r="ER261" s="26" t="str">
        <f t="shared" si="369"/>
        <v/>
      </c>
      <c r="ES261" s="26" t="str">
        <f t="shared" si="369"/>
        <v/>
      </c>
      <c r="ET261" s="26" t="str">
        <f t="shared" si="369"/>
        <v/>
      </c>
      <c r="EU261" s="26" t="str">
        <f t="shared" si="369"/>
        <v/>
      </c>
      <c r="EV261" s="26" t="str">
        <f t="shared" si="369"/>
        <v/>
      </c>
      <c r="EW261" s="26" t="str">
        <f t="shared" si="369"/>
        <v/>
      </c>
      <c r="EX261" s="26" t="str">
        <f t="shared" si="369"/>
        <v/>
      </c>
      <c r="EY261" s="26" t="str">
        <f t="shared" si="369"/>
        <v/>
      </c>
      <c r="EZ261" s="26" t="str">
        <f t="shared" si="369"/>
        <v/>
      </c>
      <c r="FA261" s="26" t="str">
        <f t="shared" si="369"/>
        <v/>
      </c>
      <c r="FB261" s="26" t="str">
        <f t="shared" si="369"/>
        <v/>
      </c>
      <c r="FC261" s="26" t="str">
        <f t="shared" si="369"/>
        <v/>
      </c>
      <c r="FD261" s="26" t="str">
        <f t="shared" si="369"/>
        <v/>
      </c>
      <c r="FE261" s="26" t="str">
        <f t="shared" si="369"/>
        <v/>
      </c>
      <c r="FF261" s="26" t="str">
        <f t="shared" si="369"/>
        <v/>
      </c>
      <c r="FG261" s="26" t="str">
        <f t="shared" si="369"/>
        <v/>
      </c>
      <c r="FH261" s="26" t="str">
        <f t="shared" si="369"/>
        <v/>
      </c>
      <c r="FI261" s="26" t="str">
        <f t="shared" si="369"/>
        <v/>
      </c>
    </row>
    <row r="262" spans="1:165" s="8" customFormat="1" ht="15" customHeight="1">
      <c r="A262" s="8" t="str">
        <f t="shared" si="286"/>
        <v>BXIPIDEDFU_BP6_XDC</v>
      </c>
      <c r="B262" s="15" t="s">
        <v>608</v>
      </c>
      <c r="C262" s="13" t="s">
        <v>624</v>
      </c>
      <c r="D262" s="13" t="s">
        <v>625</v>
      </c>
      <c r="E262" s="14" t="str">
        <f>"BXIPIDEDFU_BP6_"&amp;C3</f>
        <v>BXIPIDEDFU_BP6_XDC</v>
      </c>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165" s="8" customFormat="1" ht="15" customHeight="1">
      <c r="A263" s="8" t="str">
        <f t="shared" si="286"/>
        <v>BMIPIDEDFU_BP6_XDC</v>
      </c>
      <c r="B263" s="15" t="s">
        <v>611</v>
      </c>
      <c r="C263" s="13" t="s">
        <v>626</v>
      </c>
      <c r="D263" s="13" t="s">
        <v>627</v>
      </c>
      <c r="E263" s="14" t="str">
        <f>"BMIPIDEDFU_BP6_"&amp;C3</f>
        <v>BMIPIDEDFU_BP6_XDC</v>
      </c>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165" s="8" customFormat="1" ht="15" customHeight="1">
      <c r="A264" s="8" t="str">
        <f t="shared" si="286"/>
        <v>BIPIDER_BP6_XDC</v>
      </c>
      <c r="B264" s="12" t="s">
        <v>628</v>
      </c>
      <c r="C264" s="13" t="s">
        <v>2647</v>
      </c>
      <c r="D264" s="13" t="s">
        <v>629</v>
      </c>
      <c r="E264" s="14" t="str">
        <f>"BIPIDER_BP6_"&amp;C3</f>
        <v>BIPIDER_BP6_XDC</v>
      </c>
      <c r="F264" s="26">
        <v>-0.61277060000000005</v>
      </c>
      <c r="G264" s="26">
        <v>-0.61277060000000005</v>
      </c>
      <c r="H264" s="26">
        <v>1.3034794000000001</v>
      </c>
      <c r="I264" s="26">
        <v>-0.78695809999999999</v>
      </c>
      <c r="J264" s="26">
        <v>-0.70901990000000004</v>
      </c>
      <c r="K264" s="26">
        <v>1.493190577</v>
      </c>
      <c r="L264" s="26">
        <v>-1.284809423</v>
      </c>
      <c r="M264" s="26">
        <v>-1.4445594230000001</v>
      </c>
      <c r="N264" s="26">
        <v>-1.4993094229999999</v>
      </c>
      <c r="O264" s="26">
        <v>-2.735487692</v>
      </c>
      <c r="P264" s="26">
        <v>-0.36637399700000001</v>
      </c>
      <c r="Q264" s="26">
        <v>1.3946260029999999</v>
      </c>
      <c r="R264" s="26">
        <v>0.74962600300000004</v>
      </c>
      <c r="S264" s="26">
        <v>-0.546373997</v>
      </c>
      <c r="T264" s="26">
        <v>1.231504012</v>
      </c>
      <c r="U264" s="26">
        <v>1.0718648319999999</v>
      </c>
      <c r="V264" s="26">
        <v>0.114114832</v>
      </c>
      <c r="W264" s="26">
        <v>-1.597385168</v>
      </c>
      <c r="X264" s="26">
        <v>-1.7698851680000001</v>
      </c>
      <c r="Y264" s="26">
        <v>-2.1812906719999998</v>
      </c>
      <c r="Z264" s="26">
        <v>0.72801782049999997</v>
      </c>
      <c r="AA264" s="26">
        <v>0.59076782049999998</v>
      </c>
      <c r="AB264" s="26">
        <v>-1.1882321794999999</v>
      </c>
      <c r="AC264" s="26">
        <v>-1.0337321795000001</v>
      </c>
      <c r="AD264" s="26">
        <v>-0.90317871800000005</v>
      </c>
      <c r="AE264" s="26">
        <v>-0.4547081</v>
      </c>
      <c r="AF264" s="26">
        <v>0.4197919</v>
      </c>
      <c r="AG264" s="26">
        <v>2.8542919000000002</v>
      </c>
      <c r="AH264" s="26">
        <v>-1.1927080999999999</v>
      </c>
      <c r="AI264" s="26">
        <v>1.6266676</v>
      </c>
      <c r="AJ264" s="26">
        <v>0.84804190000000002</v>
      </c>
      <c r="AK264" s="26">
        <v>-0.0017081000000000301</v>
      </c>
      <c r="AL264" s="26">
        <v>0.48504190000000003</v>
      </c>
      <c r="AM264" s="26">
        <v>-0.48845810000000001</v>
      </c>
      <c r="AN264" s="26">
        <v>0.84291760000000004</v>
      </c>
      <c r="AO264" s="26" t="str">
        <f>IF(AND(AO265="",AO266=""),"",SUM(AO265)-SUM(AO266))</f>
        <v/>
      </c>
      <c r="AP264" s="26" t="str">
        <f>IF(AND(AP265="",AP266=""),"",SUM(AP265)-SUM(AP266))</f>
        <v/>
      </c>
      <c r="AQ264" s="26" t="str">
        <f>IF(AND(AQ265="",AQ266=""),"",SUM(AQ265)-SUM(AQ266))</f>
        <v/>
      </c>
      <c r="AR264" s="26" t="str">
        <f>IF(AND(AR265="",AR266=""),"",SUM(AR265)-SUM(AR266))</f>
        <v/>
      </c>
      <c r="AS264" s="26" t="str">
        <f>IF(AND(AS265="",AS266=""),"",SUM(AS265)-SUM(AS266))</f>
        <v/>
      </c>
      <c r="AT264" s="26" t="str">
        <f>IF(AND(AT265="",AT266=""),"",SUM(AT265)-SUM(AT266))</f>
        <v/>
      </c>
      <c r="AU264" s="26" t="str">
        <f>IF(AND(AU265="",AU266=""),"",SUM(AU265)-SUM(AU266))</f>
        <v/>
      </c>
      <c r="AV264" s="26" t="str">
        <f>IF(AND(AV265="",AV266=""),"",SUM(AV265)-SUM(AV266))</f>
        <v/>
      </c>
      <c r="AW264" s="26" t="str">
        <f>IF(AND(AW265="",AW266=""),"",SUM(AW265)-SUM(AW266))</f>
        <v/>
      </c>
      <c r="AX264" s="26" t="str">
        <f>IF(AND(AX265="",AX266=""),"",SUM(AX265)-SUM(AX266))</f>
        <v/>
      </c>
      <c r="AY264" s="26" t="str">
        <f>IF(AND(AY265="",AY266=""),"",SUM(AY265)-SUM(AY266))</f>
        <v/>
      </c>
      <c r="AZ264" s="26" t="str">
        <f>IF(AND(AZ265="",AZ266=""),"",SUM(AZ265)-SUM(AZ266))</f>
        <v/>
      </c>
      <c r="BA264" s="26" t="str">
        <f>IF(AND(BA265="",BA266=""),"",SUM(BA265)-SUM(BA266))</f>
        <v/>
      </c>
      <c r="BB264" s="26" t="str">
        <f>IF(AND(BB265="",BB266=""),"",SUM(BB265)-SUM(BB266))</f>
        <v/>
      </c>
      <c r="BC264" s="26" t="str">
        <f>IF(AND(BC265="",BC266=""),"",SUM(BC265)-SUM(BC266))</f>
        <v/>
      </c>
      <c r="BD264" s="26" t="str">
        <f>IF(AND(BD265="",BD266=""),"",SUM(BD265)-SUM(BD266))</f>
        <v/>
      </c>
      <c r="BE264" s="26" t="str">
        <f>IF(AND(BE265="",BE266=""),"",SUM(BE265)-SUM(BE266))</f>
        <v/>
      </c>
      <c r="BF264" s="26" t="str">
        <f>IF(AND(BF265="",BF266=""),"",SUM(BF265)-SUM(BF266))</f>
        <v/>
      </c>
      <c r="BG264" s="26" t="str">
        <f>IF(AND(BG265="",BG266=""),"",SUM(BG265)-SUM(BG266))</f>
        <v/>
      </c>
      <c r="BH264" s="26" t="str">
        <f>IF(AND(BH265="",BH266=""),"",SUM(BH265)-SUM(BH266))</f>
        <v/>
      </c>
      <c r="BI264" s="26" t="str">
        <f>IF(AND(BI265="",BI266=""),"",SUM(BI265)-SUM(BI266))</f>
        <v/>
      </c>
      <c r="BJ264" s="26" t="str">
        <f>IF(AND(BJ265="",BJ266=""),"",SUM(BJ265)-SUM(BJ266))</f>
        <v/>
      </c>
      <c r="BK264" s="26" t="str">
        <f>IF(AND(BK265="",BK266=""),"",SUM(BK265)-SUM(BK266))</f>
        <v/>
      </c>
      <c r="BL264" s="26" t="str">
        <f>IF(AND(BL265="",BL266=""),"",SUM(BL265)-SUM(BL266))</f>
        <v/>
      </c>
      <c r="BM264" s="26" t="str">
        <f>IF(AND(BM265="",BM266=""),"",SUM(BM265)-SUM(BM266))</f>
        <v/>
      </c>
      <c r="BN264" s="26" t="str">
        <f>IF(AND(BN265="",BN266=""),"",SUM(BN265)-SUM(BN266))</f>
        <v/>
      </c>
      <c r="BO264" s="26" t="str">
        <f>IF(AND(BO265="",BO266=""),"",SUM(BO265)-SUM(BO266))</f>
        <v/>
      </c>
      <c r="BP264" s="26" t="str">
        <f>IF(AND(BP265="",BP266=""),"",SUM(BP265)-SUM(BP266))</f>
        <v/>
      </c>
      <c r="BQ264" s="26" t="str">
        <f>IF(AND(BQ265="",BQ266=""),"",SUM(BQ265)-SUM(BQ266))</f>
        <v/>
      </c>
      <c r="BR264" s="26" t="str">
        <f>IF(AND(BR265="",BR266=""),"",SUM(BR265)-SUM(BR266))</f>
        <v/>
      </c>
      <c r="BS264" s="26" t="str">
        <f t="shared" si="370" ref="BS264:ED264">IF(AND(BS265="",BS266=""),"",SUM(BS265)-SUM(BS266))</f>
        <v/>
      </c>
      <c r="BT264" s="26" t="str">
        <f t="shared" si="370"/>
        <v/>
      </c>
      <c r="BU264" s="26" t="str">
        <f t="shared" si="370"/>
        <v/>
      </c>
      <c r="BV264" s="26" t="str">
        <f t="shared" si="370"/>
        <v/>
      </c>
      <c r="BW264" s="26" t="str">
        <f t="shared" si="370"/>
        <v/>
      </c>
      <c r="BX264" s="26" t="str">
        <f t="shared" si="370"/>
        <v/>
      </c>
      <c r="BY264" s="26" t="str">
        <f t="shared" si="370"/>
        <v/>
      </c>
      <c r="BZ264" s="26" t="str">
        <f t="shared" si="370"/>
        <v/>
      </c>
      <c r="CA264" s="26" t="str">
        <f t="shared" si="370"/>
        <v/>
      </c>
      <c r="CB264" s="26" t="str">
        <f t="shared" si="370"/>
        <v/>
      </c>
      <c r="CC264" s="26" t="str">
        <f t="shared" si="370"/>
        <v/>
      </c>
      <c r="CD264" s="26" t="str">
        <f t="shared" si="370"/>
        <v/>
      </c>
      <c r="CE264" s="26" t="str">
        <f t="shared" si="370"/>
        <v/>
      </c>
      <c r="CF264" s="26" t="str">
        <f t="shared" si="370"/>
        <v/>
      </c>
      <c r="CG264" s="26" t="str">
        <f t="shared" si="370"/>
        <v/>
      </c>
      <c r="CH264" s="26" t="str">
        <f t="shared" si="370"/>
        <v/>
      </c>
      <c r="CI264" s="26" t="str">
        <f t="shared" si="370"/>
        <v/>
      </c>
      <c r="CJ264" s="26" t="str">
        <f t="shared" si="370"/>
        <v/>
      </c>
      <c r="CK264" s="26" t="str">
        <f t="shared" si="370"/>
        <v/>
      </c>
      <c r="CL264" s="26" t="str">
        <f t="shared" si="370"/>
        <v/>
      </c>
      <c r="CM264" s="26" t="str">
        <f t="shared" si="370"/>
        <v/>
      </c>
      <c r="CN264" s="26" t="str">
        <f t="shared" si="370"/>
        <v/>
      </c>
      <c r="CO264" s="26" t="str">
        <f t="shared" si="370"/>
        <v/>
      </c>
      <c r="CP264" s="26" t="str">
        <f t="shared" si="370"/>
        <v/>
      </c>
      <c r="CQ264" s="26" t="str">
        <f t="shared" si="370"/>
        <v/>
      </c>
      <c r="CR264" s="26" t="str">
        <f t="shared" si="370"/>
        <v/>
      </c>
      <c r="CS264" s="26" t="str">
        <f t="shared" si="370"/>
        <v/>
      </c>
      <c r="CT264" s="26" t="str">
        <f t="shared" si="370"/>
        <v/>
      </c>
      <c r="CU264" s="26" t="str">
        <f t="shared" si="370"/>
        <v/>
      </c>
      <c r="CV264" s="26" t="str">
        <f t="shared" si="370"/>
        <v/>
      </c>
      <c r="CW264" s="26" t="str">
        <f t="shared" si="370"/>
        <v/>
      </c>
      <c r="CX264" s="26" t="str">
        <f t="shared" si="370"/>
        <v/>
      </c>
      <c r="CY264" s="26" t="str">
        <f t="shared" si="370"/>
        <v/>
      </c>
      <c r="CZ264" s="26" t="str">
        <f t="shared" si="370"/>
        <v/>
      </c>
      <c r="DA264" s="26" t="str">
        <f t="shared" si="370"/>
        <v/>
      </c>
      <c r="DB264" s="26" t="str">
        <f t="shared" si="370"/>
        <v/>
      </c>
      <c r="DC264" s="26" t="str">
        <f t="shared" si="370"/>
        <v/>
      </c>
      <c r="DD264" s="26" t="str">
        <f t="shared" si="370"/>
        <v/>
      </c>
      <c r="DE264" s="26" t="str">
        <f t="shared" si="370"/>
        <v/>
      </c>
      <c r="DF264" s="26" t="str">
        <f t="shared" si="370"/>
        <v/>
      </c>
      <c r="DG264" s="26" t="str">
        <f t="shared" si="370"/>
        <v/>
      </c>
      <c r="DH264" s="26" t="str">
        <f t="shared" si="370"/>
        <v/>
      </c>
      <c r="DI264" s="26" t="str">
        <f t="shared" si="370"/>
        <v/>
      </c>
      <c r="DJ264" s="26" t="str">
        <f t="shared" si="370"/>
        <v/>
      </c>
      <c r="DK264" s="26" t="str">
        <f t="shared" si="370"/>
        <v/>
      </c>
      <c r="DL264" s="26" t="str">
        <f t="shared" si="370"/>
        <v/>
      </c>
      <c r="DM264" s="26" t="str">
        <f t="shared" si="370"/>
        <v/>
      </c>
      <c r="DN264" s="26" t="str">
        <f t="shared" si="370"/>
        <v/>
      </c>
      <c r="DO264" s="26" t="str">
        <f t="shared" si="370"/>
        <v/>
      </c>
      <c r="DP264" s="26" t="str">
        <f t="shared" si="370"/>
        <v/>
      </c>
      <c r="DQ264" s="26" t="str">
        <f t="shared" si="370"/>
        <v/>
      </c>
      <c r="DR264" s="26" t="str">
        <f t="shared" si="370"/>
        <v/>
      </c>
      <c r="DS264" s="26" t="str">
        <f t="shared" si="370"/>
        <v/>
      </c>
      <c r="DT264" s="26" t="str">
        <f t="shared" si="370"/>
        <v/>
      </c>
      <c r="DU264" s="26" t="str">
        <f t="shared" si="370"/>
        <v/>
      </c>
      <c r="DV264" s="26" t="str">
        <f t="shared" si="370"/>
        <v/>
      </c>
      <c r="DW264" s="26" t="str">
        <f t="shared" si="370"/>
        <v/>
      </c>
      <c r="DX264" s="26" t="str">
        <f t="shared" si="370"/>
        <v/>
      </c>
      <c r="DY264" s="26" t="str">
        <f t="shared" si="370"/>
        <v/>
      </c>
      <c r="DZ264" s="26" t="str">
        <f t="shared" si="370"/>
        <v/>
      </c>
      <c r="EA264" s="26" t="str">
        <f t="shared" si="370"/>
        <v/>
      </c>
      <c r="EB264" s="26" t="str">
        <f t="shared" si="370"/>
        <v/>
      </c>
      <c r="EC264" s="26" t="str">
        <f t="shared" si="370"/>
        <v/>
      </c>
      <c r="ED264" s="26" t="str">
        <f t="shared" si="370"/>
        <v/>
      </c>
      <c r="EE264" s="26" t="str">
        <f t="shared" si="371" ref="EE264:FI264">IF(AND(EE265="",EE266=""),"",SUM(EE265)-SUM(EE266))</f>
        <v/>
      </c>
      <c r="EF264" s="26" t="str">
        <f t="shared" si="371"/>
        <v/>
      </c>
      <c r="EG264" s="26" t="str">
        <f t="shared" si="371"/>
        <v/>
      </c>
      <c r="EH264" s="26" t="str">
        <f t="shared" si="371"/>
        <v/>
      </c>
      <c r="EI264" s="26" t="str">
        <f t="shared" si="371"/>
        <v/>
      </c>
      <c r="EJ264" s="26" t="str">
        <f t="shared" si="371"/>
        <v/>
      </c>
      <c r="EK264" s="26" t="str">
        <f t="shared" si="371"/>
        <v/>
      </c>
      <c r="EL264" s="26" t="str">
        <f t="shared" si="371"/>
        <v/>
      </c>
      <c r="EM264" s="26" t="str">
        <f t="shared" si="371"/>
        <v/>
      </c>
      <c r="EN264" s="26" t="str">
        <f t="shared" si="371"/>
        <v/>
      </c>
      <c r="EO264" s="26" t="str">
        <f t="shared" si="371"/>
        <v/>
      </c>
      <c r="EP264" s="26" t="str">
        <f t="shared" si="371"/>
        <v/>
      </c>
      <c r="EQ264" s="26" t="str">
        <f t="shared" si="371"/>
        <v/>
      </c>
      <c r="ER264" s="26" t="str">
        <f t="shared" si="371"/>
        <v/>
      </c>
      <c r="ES264" s="26" t="str">
        <f t="shared" si="371"/>
        <v/>
      </c>
      <c r="ET264" s="26" t="str">
        <f t="shared" si="371"/>
        <v/>
      </c>
      <c r="EU264" s="26" t="str">
        <f t="shared" si="371"/>
        <v/>
      </c>
      <c r="EV264" s="26" t="str">
        <f t="shared" si="371"/>
        <v/>
      </c>
      <c r="EW264" s="26" t="str">
        <f t="shared" si="371"/>
        <v/>
      </c>
      <c r="EX264" s="26" t="str">
        <f t="shared" si="371"/>
        <v/>
      </c>
      <c r="EY264" s="26" t="str">
        <f t="shared" si="371"/>
        <v/>
      </c>
      <c r="EZ264" s="26" t="str">
        <f t="shared" si="371"/>
        <v/>
      </c>
      <c r="FA264" s="26" t="str">
        <f t="shared" si="371"/>
        <v/>
      </c>
      <c r="FB264" s="26" t="str">
        <f t="shared" si="371"/>
        <v/>
      </c>
      <c r="FC264" s="26" t="str">
        <f t="shared" si="371"/>
        <v/>
      </c>
      <c r="FD264" s="26" t="str">
        <f t="shared" si="371"/>
        <v/>
      </c>
      <c r="FE264" s="26" t="str">
        <f t="shared" si="371"/>
        <v/>
      </c>
      <c r="FF264" s="26" t="str">
        <f t="shared" si="371"/>
        <v/>
      </c>
      <c r="FG264" s="26" t="str">
        <f t="shared" si="371"/>
        <v/>
      </c>
      <c r="FH264" s="26" t="str">
        <f t="shared" si="371"/>
        <v/>
      </c>
      <c r="FI264" s="26" t="str">
        <f t="shared" si="371"/>
        <v/>
      </c>
    </row>
    <row r="265" spans="1:165" s="8" customFormat="1" ht="15" customHeight="1">
      <c r="A265" s="8" t="str">
        <f t="shared" si="286"/>
        <v>BXIPIDER_BP6_XDC</v>
      </c>
      <c r="B265" s="12" t="s">
        <v>113</v>
      </c>
      <c r="C265" s="13" t="s">
        <v>630</v>
      </c>
      <c r="D265" s="13" t="s">
        <v>631</v>
      </c>
      <c r="E265" s="14" t="str">
        <f>"BXIPIDER_BP6_"&amp;C3</f>
        <v>BXIPIDER_BP6_XDC</v>
      </c>
      <c r="F265" s="1">
        <v>0.015541900000000001</v>
      </c>
      <c r="G265" s="1">
        <v>0.015541900000000001</v>
      </c>
      <c r="H265" s="1">
        <v>0.015541900000000001</v>
      </c>
      <c r="I265" s="1">
        <v>0.015541900000000001</v>
      </c>
      <c r="J265" s="1">
        <v>0.062167599999999899</v>
      </c>
      <c r="K265" s="1">
        <v>0.015541900000000001</v>
      </c>
      <c r="L265" s="1">
        <v>0.015541900000000001</v>
      </c>
      <c r="M265" s="1">
        <v>0.015541900000000001</v>
      </c>
      <c r="N265" s="1">
        <v>0.015541900000000001</v>
      </c>
      <c r="O265" s="1">
        <v>0.062167599999999899</v>
      </c>
      <c r="P265" s="1">
        <v>0.015541900000000001</v>
      </c>
      <c r="Q265" s="1">
        <v>0.015541900000000001</v>
      </c>
      <c r="R265" s="1">
        <v>0.015541900000000001</v>
      </c>
      <c r="S265" s="1">
        <v>0.015541900000000001</v>
      </c>
      <c r="T265" s="1">
        <v>0.062167599999999899</v>
      </c>
      <c r="U265" s="1">
        <v>0.015541900000000001</v>
      </c>
      <c r="V265" s="1">
        <v>0.015541900000000001</v>
      </c>
      <c r="W265" s="1">
        <v>0.015541900000000001</v>
      </c>
      <c r="X265" s="1">
        <v>0.015541900000000001</v>
      </c>
      <c r="Y265" s="1">
        <v>0.062167599999999899</v>
      </c>
      <c r="Z265" s="1">
        <v>0.015541900000000001</v>
      </c>
      <c r="AA265" s="1">
        <v>0.015541900000000001</v>
      </c>
      <c r="AB265" s="1">
        <v>0.015541900000000001</v>
      </c>
      <c r="AC265" s="1">
        <v>0.015541900000000001</v>
      </c>
      <c r="AD265" s="1">
        <v>0.062167599999999899</v>
      </c>
      <c r="AE265" s="1">
        <v>0.015541900000000001</v>
      </c>
      <c r="AF265" s="1">
        <v>0.015541900000000001</v>
      </c>
      <c r="AG265" s="1">
        <v>0.015541900000000001</v>
      </c>
      <c r="AH265" s="1">
        <v>0.015541900000000001</v>
      </c>
      <c r="AI265" s="1">
        <v>0.062167599999999899</v>
      </c>
      <c r="AJ265" s="1">
        <v>0.015541900000000001</v>
      </c>
      <c r="AK265" s="1">
        <v>0.015541900000000001</v>
      </c>
      <c r="AL265" s="1">
        <v>0.015541900000000001</v>
      </c>
      <c r="AM265" s="1">
        <v>0.015541900000000001</v>
      </c>
      <c r="AN265" s="1">
        <v>0.062167599999999899</v>
      </c>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165" s="8" customFormat="1" ht="15" customHeight="1">
      <c r="A266" s="8" t="str">
        <f t="shared" si="372" ref="A266:A329">E266</f>
        <v>BMIPIDER_BP6_XDC</v>
      </c>
      <c r="B266" s="12" t="s">
        <v>116</v>
      </c>
      <c r="C266" s="13" t="s">
        <v>632</v>
      </c>
      <c r="D266" s="13" t="s">
        <v>633</v>
      </c>
      <c r="E266" s="14" t="str">
        <f>"BMIPIDER_BP6_"&amp;C3</f>
        <v>BMIPIDER_BP6_XDC</v>
      </c>
      <c r="F266" s="1">
        <v>0.62831250000000005</v>
      </c>
      <c r="G266" s="1">
        <v>0.62831250000000005</v>
      </c>
      <c r="H266" s="1">
        <v>-1.2879375</v>
      </c>
      <c r="I266" s="1">
        <v>0.8025</v>
      </c>
      <c r="J266" s="1">
        <v>0.77118750000000003</v>
      </c>
      <c r="K266" s="1">
        <v>-1.4776486769999999</v>
      </c>
      <c r="L266" s="1">
        <v>1.3003513229999999</v>
      </c>
      <c r="M266" s="1">
        <v>1.460101323</v>
      </c>
      <c r="N266" s="1">
        <v>1.514851323</v>
      </c>
      <c r="O266" s="1">
        <v>2.797655292</v>
      </c>
      <c r="P266" s="1">
        <v>0.381915897</v>
      </c>
      <c r="Q266" s="1">
        <v>-1.3790841030000001</v>
      </c>
      <c r="R266" s="1">
        <v>-0.73408410300000004</v>
      </c>
      <c r="S266" s="1">
        <v>0.561915897</v>
      </c>
      <c r="T266" s="1">
        <v>-1.169336412</v>
      </c>
      <c r="U266" s="1">
        <v>-1.056322932</v>
      </c>
      <c r="V266" s="1">
        <v>-0.098572932000000099</v>
      </c>
      <c r="W266" s="1">
        <v>1.6129270680000001</v>
      </c>
      <c r="X266" s="1">
        <v>1.785427068</v>
      </c>
      <c r="Y266" s="1">
        <v>2.2434582719999998</v>
      </c>
      <c r="Z266" s="1">
        <v>-0.71247592049999997</v>
      </c>
      <c r="AA266" s="1">
        <v>-0.57522592049999999</v>
      </c>
      <c r="AB266" s="1">
        <v>1.2037740795</v>
      </c>
      <c r="AC266" s="1">
        <v>1.0492740795</v>
      </c>
      <c r="AD266" s="1">
        <v>0.96534631800000004</v>
      </c>
      <c r="AE266" s="1">
        <v>0.47025</v>
      </c>
      <c r="AF266" s="1">
        <v>-0.40425</v>
      </c>
      <c r="AG266" s="1">
        <v>-2.83875</v>
      </c>
      <c r="AH266" s="1">
        <v>1.20825</v>
      </c>
      <c r="AI266" s="1">
        <v>-1.5645</v>
      </c>
      <c r="AJ266" s="1">
        <v>-0.8325</v>
      </c>
      <c r="AK266" s="1">
        <v>0.017250000000000001</v>
      </c>
      <c r="AL266" s="1">
        <v>-0.46949999999999997</v>
      </c>
      <c r="AM266" s="1">
        <v>0.504</v>
      </c>
      <c r="AN266" s="1">
        <v>-0.78075000000000006</v>
      </c>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165" s="8" customFormat="1" ht="15" customHeight="1">
      <c r="A267" s="8" t="str">
        <f t="shared" si="372"/>
        <v>BIPIDERPCI_BP6_XDC</v>
      </c>
      <c r="B267" s="15" t="s">
        <v>634</v>
      </c>
      <c r="C267" s="13" t="s">
        <v>2646</v>
      </c>
      <c r="D267" s="13" t="s">
        <v>635</v>
      </c>
      <c r="E267" s="14" t="str">
        <f>"BIPIDERPCI_BP6_"&amp;C3</f>
        <v>BIPIDERPCI_BP6_XDC</v>
      </c>
      <c r="F267" s="26" t="str">
        <f>IF(AND(F268="",F269=""),"",SUM(F268)-SUM(F269))</f>
        <v/>
      </c>
      <c r="G267" s="26" t="str">
        <f t="shared" si="373" ref="G267:BR267">IF(AND(G268="",G269=""),"",SUM(G268)-SUM(G269))</f>
        <v/>
      </c>
      <c r="H267" s="26" t="str">
        <f t="shared" si="373"/>
        <v/>
      </c>
      <c r="I267" s="26" t="str">
        <f t="shared" si="373"/>
        <v/>
      </c>
      <c r="J267" s="26" t="str">
        <f t="shared" si="373"/>
        <v/>
      </c>
      <c r="K267" s="26" t="str">
        <f t="shared" si="373"/>
        <v/>
      </c>
      <c r="L267" s="26" t="str">
        <f t="shared" si="373"/>
        <v/>
      </c>
      <c r="M267" s="26" t="str">
        <f t="shared" si="373"/>
        <v/>
      </c>
      <c r="N267" s="26" t="str">
        <f t="shared" si="373"/>
        <v/>
      </c>
      <c r="O267" s="26" t="str">
        <f t="shared" si="373"/>
        <v/>
      </c>
      <c r="P267" s="26" t="str">
        <f t="shared" si="373"/>
        <v/>
      </c>
      <c r="Q267" s="26" t="str">
        <f t="shared" si="373"/>
        <v/>
      </c>
      <c r="R267" s="26" t="str">
        <f t="shared" si="373"/>
        <v/>
      </c>
      <c r="S267" s="26" t="str">
        <f t="shared" si="373"/>
        <v/>
      </c>
      <c r="T267" s="26" t="str">
        <f t="shared" si="373"/>
        <v/>
      </c>
      <c r="U267" s="26" t="str">
        <f t="shared" si="373"/>
        <v/>
      </c>
      <c r="V267" s="26" t="str">
        <f t="shared" si="373"/>
        <v/>
      </c>
      <c r="W267" s="26" t="str">
        <f t="shared" si="373"/>
        <v/>
      </c>
      <c r="X267" s="26" t="str">
        <f t="shared" si="373"/>
        <v/>
      </c>
      <c r="Y267" s="26" t="str">
        <f t="shared" si="373"/>
        <v/>
      </c>
      <c r="Z267" s="26" t="str">
        <f t="shared" si="373"/>
        <v/>
      </c>
      <c r="AA267" s="26" t="str">
        <f t="shared" si="373"/>
        <v/>
      </c>
      <c r="AB267" s="26" t="str">
        <f t="shared" si="373"/>
        <v/>
      </c>
      <c r="AC267" s="26" t="str">
        <f t="shared" si="373"/>
        <v/>
      </c>
      <c r="AD267" s="26" t="str">
        <f t="shared" si="373"/>
        <v/>
      </c>
      <c r="AE267" s="26" t="str">
        <f t="shared" si="373"/>
        <v/>
      </c>
      <c r="AF267" s="26" t="str">
        <f t="shared" si="373"/>
        <v/>
      </c>
      <c r="AG267" s="26" t="str">
        <f t="shared" si="373"/>
        <v/>
      </c>
      <c r="AH267" s="26" t="str">
        <f t="shared" si="373"/>
        <v/>
      </c>
      <c r="AI267" s="26" t="str">
        <f t="shared" si="373"/>
        <v/>
      </c>
      <c r="AJ267" s="26" t="str">
        <f t="shared" si="373"/>
        <v/>
      </c>
      <c r="AK267" s="26" t="str">
        <f t="shared" si="373"/>
        <v/>
      </c>
      <c r="AL267" s="26" t="str">
        <f t="shared" si="373"/>
        <v/>
      </c>
      <c r="AM267" s="26" t="str">
        <f t="shared" si="373"/>
        <v/>
      </c>
      <c r="AN267" s="26" t="str">
        <f t="shared" si="373"/>
        <v/>
      </c>
      <c r="AO267" s="26" t="str">
        <f t="shared" si="373"/>
        <v/>
      </c>
      <c r="AP267" s="26" t="str">
        <f t="shared" si="373"/>
        <v/>
      </c>
      <c r="AQ267" s="26" t="str">
        <f t="shared" si="373"/>
        <v/>
      </c>
      <c r="AR267" s="26" t="str">
        <f t="shared" si="373"/>
        <v/>
      </c>
      <c r="AS267" s="26" t="str">
        <f t="shared" si="373"/>
        <v/>
      </c>
      <c r="AT267" s="26" t="str">
        <f t="shared" si="373"/>
        <v/>
      </c>
      <c r="AU267" s="26" t="str">
        <f t="shared" si="373"/>
        <v/>
      </c>
      <c r="AV267" s="26" t="str">
        <f t="shared" si="373"/>
        <v/>
      </c>
      <c r="AW267" s="26" t="str">
        <f t="shared" si="373"/>
        <v/>
      </c>
      <c r="AX267" s="26" t="str">
        <f t="shared" si="373"/>
        <v/>
      </c>
      <c r="AY267" s="26" t="str">
        <f t="shared" si="373"/>
        <v/>
      </c>
      <c r="AZ267" s="26" t="str">
        <f t="shared" si="373"/>
        <v/>
      </c>
      <c r="BA267" s="26" t="str">
        <f t="shared" si="373"/>
        <v/>
      </c>
      <c r="BB267" s="26" t="str">
        <f t="shared" si="373"/>
        <v/>
      </c>
      <c r="BC267" s="26" t="str">
        <f t="shared" si="373"/>
        <v/>
      </c>
      <c r="BD267" s="26" t="str">
        <f t="shared" si="373"/>
        <v/>
      </c>
      <c r="BE267" s="26" t="str">
        <f t="shared" si="373"/>
        <v/>
      </c>
      <c r="BF267" s="26" t="str">
        <f t="shared" si="373"/>
        <v/>
      </c>
      <c r="BG267" s="26" t="str">
        <f t="shared" si="373"/>
        <v/>
      </c>
      <c r="BH267" s="26" t="str">
        <f t="shared" si="373"/>
        <v/>
      </c>
      <c r="BI267" s="26" t="str">
        <f t="shared" si="373"/>
        <v/>
      </c>
      <c r="BJ267" s="26" t="str">
        <f t="shared" si="373"/>
        <v/>
      </c>
      <c r="BK267" s="26" t="str">
        <f t="shared" si="373"/>
        <v/>
      </c>
      <c r="BL267" s="26" t="str">
        <f t="shared" si="373"/>
        <v/>
      </c>
      <c r="BM267" s="26" t="str">
        <f t="shared" si="373"/>
        <v/>
      </c>
      <c r="BN267" s="26" t="str">
        <f t="shared" si="373"/>
        <v/>
      </c>
      <c r="BO267" s="26" t="str">
        <f t="shared" si="373"/>
        <v/>
      </c>
      <c r="BP267" s="26" t="str">
        <f t="shared" si="373"/>
        <v/>
      </c>
      <c r="BQ267" s="26" t="str">
        <f t="shared" si="373"/>
        <v/>
      </c>
      <c r="BR267" s="26" t="str">
        <f t="shared" si="373"/>
        <v/>
      </c>
      <c r="BS267" s="26" t="str">
        <f t="shared" si="374" ref="BS267:ED267">IF(AND(BS268="",BS269=""),"",SUM(BS268)-SUM(BS269))</f>
        <v/>
      </c>
      <c r="BT267" s="26" t="str">
        <f t="shared" si="374"/>
        <v/>
      </c>
      <c r="BU267" s="26" t="str">
        <f t="shared" si="374"/>
        <v/>
      </c>
      <c r="BV267" s="26" t="str">
        <f t="shared" si="374"/>
        <v/>
      </c>
      <c r="BW267" s="26" t="str">
        <f t="shared" si="374"/>
        <v/>
      </c>
      <c r="BX267" s="26" t="str">
        <f t="shared" si="374"/>
        <v/>
      </c>
      <c r="BY267" s="26" t="str">
        <f t="shared" si="374"/>
        <v/>
      </c>
      <c r="BZ267" s="26" t="str">
        <f t="shared" si="374"/>
        <v/>
      </c>
      <c r="CA267" s="26" t="str">
        <f t="shared" si="374"/>
        <v/>
      </c>
      <c r="CB267" s="26" t="str">
        <f t="shared" si="374"/>
        <v/>
      </c>
      <c r="CC267" s="26" t="str">
        <f t="shared" si="374"/>
        <v/>
      </c>
      <c r="CD267" s="26" t="str">
        <f t="shared" si="374"/>
        <v/>
      </c>
      <c r="CE267" s="26" t="str">
        <f t="shared" si="374"/>
        <v/>
      </c>
      <c r="CF267" s="26" t="str">
        <f t="shared" si="374"/>
        <v/>
      </c>
      <c r="CG267" s="26" t="str">
        <f t="shared" si="374"/>
        <v/>
      </c>
      <c r="CH267" s="26" t="str">
        <f t="shared" si="374"/>
        <v/>
      </c>
      <c r="CI267" s="26" t="str">
        <f t="shared" si="374"/>
        <v/>
      </c>
      <c r="CJ267" s="26" t="str">
        <f t="shared" si="374"/>
        <v/>
      </c>
      <c r="CK267" s="26" t="str">
        <f t="shared" si="374"/>
        <v/>
      </c>
      <c r="CL267" s="26" t="str">
        <f t="shared" si="374"/>
        <v/>
      </c>
      <c r="CM267" s="26" t="str">
        <f t="shared" si="374"/>
        <v/>
      </c>
      <c r="CN267" s="26" t="str">
        <f t="shared" si="374"/>
        <v/>
      </c>
      <c r="CO267" s="26" t="str">
        <f t="shared" si="374"/>
        <v/>
      </c>
      <c r="CP267" s="26" t="str">
        <f t="shared" si="374"/>
        <v/>
      </c>
      <c r="CQ267" s="26" t="str">
        <f t="shared" si="374"/>
        <v/>
      </c>
      <c r="CR267" s="26" t="str">
        <f t="shared" si="374"/>
        <v/>
      </c>
      <c r="CS267" s="26" t="str">
        <f t="shared" si="374"/>
        <v/>
      </c>
      <c r="CT267" s="26" t="str">
        <f t="shared" si="374"/>
        <v/>
      </c>
      <c r="CU267" s="26" t="str">
        <f t="shared" si="374"/>
        <v/>
      </c>
      <c r="CV267" s="26" t="str">
        <f t="shared" si="374"/>
        <v/>
      </c>
      <c r="CW267" s="26" t="str">
        <f t="shared" si="374"/>
        <v/>
      </c>
      <c r="CX267" s="26" t="str">
        <f t="shared" si="374"/>
        <v/>
      </c>
      <c r="CY267" s="26" t="str">
        <f t="shared" si="374"/>
        <v/>
      </c>
      <c r="CZ267" s="26" t="str">
        <f t="shared" si="374"/>
        <v/>
      </c>
      <c r="DA267" s="26" t="str">
        <f t="shared" si="374"/>
        <v/>
      </c>
      <c r="DB267" s="26" t="str">
        <f t="shared" si="374"/>
        <v/>
      </c>
      <c r="DC267" s="26" t="str">
        <f t="shared" si="374"/>
        <v/>
      </c>
      <c r="DD267" s="26" t="str">
        <f t="shared" si="374"/>
        <v/>
      </c>
      <c r="DE267" s="26" t="str">
        <f t="shared" si="374"/>
        <v/>
      </c>
      <c r="DF267" s="26" t="str">
        <f t="shared" si="374"/>
        <v/>
      </c>
      <c r="DG267" s="26" t="str">
        <f t="shared" si="374"/>
        <v/>
      </c>
      <c r="DH267" s="26" t="str">
        <f t="shared" si="374"/>
        <v/>
      </c>
      <c r="DI267" s="26" t="str">
        <f t="shared" si="374"/>
        <v/>
      </c>
      <c r="DJ267" s="26" t="str">
        <f t="shared" si="374"/>
        <v/>
      </c>
      <c r="DK267" s="26" t="str">
        <f t="shared" si="374"/>
        <v/>
      </c>
      <c r="DL267" s="26" t="str">
        <f t="shared" si="374"/>
        <v/>
      </c>
      <c r="DM267" s="26" t="str">
        <f t="shared" si="374"/>
        <v/>
      </c>
      <c r="DN267" s="26" t="str">
        <f t="shared" si="374"/>
        <v/>
      </c>
      <c r="DO267" s="26" t="str">
        <f t="shared" si="374"/>
        <v/>
      </c>
      <c r="DP267" s="26" t="str">
        <f t="shared" si="374"/>
        <v/>
      </c>
      <c r="DQ267" s="26" t="str">
        <f t="shared" si="374"/>
        <v/>
      </c>
      <c r="DR267" s="26" t="str">
        <f t="shared" si="374"/>
        <v/>
      </c>
      <c r="DS267" s="26" t="str">
        <f t="shared" si="374"/>
        <v/>
      </c>
      <c r="DT267" s="26" t="str">
        <f t="shared" si="374"/>
        <v/>
      </c>
      <c r="DU267" s="26" t="str">
        <f t="shared" si="374"/>
        <v/>
      </c>
      <c r="DV267" s="26" t="str">
        <f t="shared" si="374"/>
        <v/>
      </c>
      <c r="DW267" s="26" t="str">
        <f t="shared" si="374"/>
        <v/>
      </c>
      <c r="DX267" s="26" t="str">
        <f t="shared" si="374"/>
        <v/>
      </c>
      <c r="DY267" s="26" t="str">
        <f t="shared" si="374"/>
        <v/>
      </c>
      <c r="DZ267" s="26" t="str">
        <f t="shared" si="374"/>
        <v/>
      </c>
      <c r="EA267" s="26" t="str">
        <f t="shared" si="374"/>
        <v/>
      </c>
      <c r="EB267" s="26" t="str">
        <f t="shared" si="374"/>
        <v/>
      </c>
      <c r="EC267" s="26" t="str">
        <f t="shared" si="374"/>
        <v/>
      </c>
      <c r="ED267" s="26" t="str">
        <f t="shared" si="374"/>
        <v/>
      </c>
      <c r="EE267" s="26" t="str">
        <f t="shared" si="375" ref="EE267:FI267">IF(AND(EE268="",EE269=""),"",SUM(EE268)-SUM(EE269))</f>
        <v/>
      </c>
      <c r="EF267" s="26" t="str">
        <f t="shared" si="375"/>
        <v/>
      </c>
      <c r="EG267" s="26" t="str">
        <f t="shared" si="375"/>
        <v/>
      </c>
      <c r="EH267" s="26" t="str">
        <f t="shared" si="375"/>
        <v/>
      </c>
      <c r="EI267" s="26" t="str">
        <f t="shared" si="375"/>
        <v/>
      </c>
      <c r="EJ267" s="26" t="str">
        <f t="shared" si="375"/>
        <v/>
      </c>
      <c r="EK267" s="26" t="str">
        <f t="shared" si="375"/>
        <v/>
      </c>
      <c r="EL267" s="26" t="str">
        <f t="shared" si="375"/>
        <v/>
      </c>
      <c r="EM267" s="26" t="str">
        <f t="shared" si="375"/>
        <v/>
      </c>
      <c r="EN267" s="26" t="str">
        <f t="shared" si="375"/>
        <v/>
      </c>
      <c r="EO267" s="26" t="str">
        <f t="shared" si="375"/>
        <v/>
      </c>
      <c r="EP267" s="26" t="str">
        <f t="shared" si="375"/>
        <v/>
      </c>
      <c r="EQ267" s="26" t="str">
        <f t="shared" si="375"/>
        <v/>
      </c>
      <c r="ER267" s="26" t="str">
        <f t="shared" si="375"/>
        <v/>
      </c>
      <c r="ES267" s="26" t="str">
        <f t="shared" si="375"/>
        <v/>
      </c>
      <c r="ET267" s="26" t="str">
        <f t="shared" si="375"/>
        <v/>
      </c>
      <c r="EU267" s="26" t="str">
        <f t="shared" si="375"/>
        <v/>
      </c>
      <c r="EV267" s="26" t="str">
        <f t="shared" si="375"/>
        <v/>
      </c>
      <c r="EW267" s="26" t="str">
        <f t="shared" si="375"/>
        <v/>
      </c>
      <c r="EX267" s="26" t="str">
        <f t="shared" si="375"/>
        <v/>
      </c>
      <c r="EY267" s="26" t="str">
        <f t="shared" si="375"/>
        <v/>
      </c>
      <c r="EZ267" s="26" t="str">
        <f t="shared" si="375"/>
        <v/>
      </c>
      <c r="FA267" s="26" t="str">
        <f t="shared" si="375"/>
        <v/>
      </c>
      <c r="FB267" s="26" t="str">
        <f t="shared" si="375"/>
        <v/>
      </c>
      <c r="FC267" s="26" t="str">
        <f t="shared" si="375"/>
        <v/>
      </c>
      <c r="FD267" s="26" t="str">
        <f t="shared" si="375"/>
        <v/>
      </c>
      <c r="FE267" s="26" t="str">
        <f t="shared" si="375"/>
        <v/>
      </c>
      <c r="FF267" s="26" t="str">
        <f t="shared" si="375"/>
        <v/>
      </c>
      <c r="FG267" s="26" t="str">
        <f t="shared" si="375"/>
        <v/>
      </c>
      <c r="FH267" s="26" t="str">
        <f t="shared" si="375"/>
        <v/>
      </c>
      <c r="FI267" s="26" t="str">
        <f t="shared" si="375"/>
        <v/>
      </c>
    </row>
    <row r="268" spans="1:165" s="8" customFormat="1" ht="15" customHeight="1">
      <c r="A268" s="8" t="str">
        <f t="shared" si="372"/>
        <v>BXIPIDERPCI_BP6_XDC</v>
      </c>
      <c r="B268" s="15" t="s">
        <v>583</v>
      </c>
      <c r="C268" s="13" t="s">
        <v>636</v>
      </c>
      <c r="D268" s="13" t="s">
        <v>637</v>
      </c>
      <c r="E268" s="14" t="str">
        <f>"BXIPIDERPCI_BP6_"&amp;C3</f>
        <v>BXIPIDERPCI_BP6_XDC</v>
      </c>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165" s="8" customFormat="1" ht="15" customHeight="1">
      <c r="A269" s="8" t="str">
        <f t="shared" si="372"/>
        <v>BMIPIDERPCI_BP6_XDC</v>
      </c>
      <c r="B269" s="15" t="s">
        <v>586</v>
      </c>
      <c r="C269" s="13" t="s">
        <v>638</v>
      </c>
      <c r="D269" s="13" t="s">
        <v>639</v>
      </c>
      <c r="E269" s="14" t="str">
        <f>"BMIPIDERPCI_BP6_"&amp;C3</f>
        <v>BMIPIDERPCI_BP6_XDC</v>
      </c>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165" s="8" customFormat="1" ht="15" customHeight="1">
      <c r="A270" s="8" t="str">
        <f t="shared" si="372"/>
        <v>BIPIDERPCII_BP6_XDC</v>
      </c>
      <c r="B270" s="15" t="s">
        <v>640</v>
      </c>
      <c r="C270" s="13" t="s">
        <v>2645</v>
      </c>
      <c r="D270" s="13" t="s">
        <v>641</v>
      </c>
      <c r="E270" s="14" t="str">
        <f>"BIPIDERPCII_BP6_"&amp;C3</f>
        <v>BIPIDERPCII_BP6_XDC</v>
      </c>
      <c r="F270" s="26" t="str">
        <f>IF(AND(F271="",F272=""),"",SUM(F271)-SUM(F272))</f>
        <v/>
      </c>
      <c r="G270" s="26" t="str">
        <f t="shared" si="376" ref="G270:BR270">IF(AND(G271="",G272=""),"",SUM(G271)-SUM(G272))</f>
        <v/>
      </c>
      <c r="H270" s="26" t="str">
        <f t="shared" si="376"/>
        <v/>
      </c>
      <c r="I270" s="26" t="str">
        <f t="shared" si="376"/>
        <v/>
      </c>
      <c r="J270" s="26" t="str">
        <f t="shared" si="376"/>
        <v/>
      </c>
      <c r="K270" s="26" t="str">
        <f t="shared" si="376"/>
        <v/>
      </c>
      <c r="L270" s="26" t="str">
        <f t="shared" si="376"/>
        <v/>
      </c>
      <c r="M270" s="26" t="str">
        <f t="shared" si="376"/>
        <v/>
      </c>
      <c r="N270" s="26" t="str">
        <f t="shared" si="376"/>
        <v/>
      </c>
      <c r="O270" s="26" t="str">
        <f t="shared" si="376"/>
        <v/>
      </c>
      <c r="P270" s="26" t="str">
        <f t="shared" si="376"/>
        <v/>
      </c>
      <c r="Q270" s="26" t="str">
        <f t="shared" si="376"/>
        <v/>
      </c>
      <c r="R270" s="26" t="str">
        <f t="shared" si="376"/>
        <v/>
      </c>
      <c r="S270" s="26" t="str">
        <f t="shared" si="376"/>
        <v/>
      </c>
      <c r="T270" s="26" t="str">
        <f t="shared" si="376"/>
        <v/>
      </c>
      <c r="U270" s="26" t="str">
        <f t="shared" si="376"/>
        <v/>
      </c>
      <c r="V270" s="26" t="str">
        <f t="shared" si="376"/>
        <v/>
      </c>
      <c r="W270" s="26" t="str">
        <f t="shared" si="376"/>
        <v/>
      </c>
      <c r="X270" s="26" t="str">
        <f t="shared" si="376"/>
        <v/>
      </c>
      <c r="Y270" s="26" t="str">
        <f t="shared" si="376"/>
        <v/>
      </c>
      <c r="Z270" s="26" t="str">
        <f t="shared" si="376"/>
        <v/>
      </c>
      <c r="AA270" s="26" t="str">
        <f t="shared" si="376"/>
        <v/>
      </c>
      <c r="AB270" s="26" t="str">
        <f t="shared" si="376"/>
        <v/>
      </c>
      <c r="AC270" s="26" t="str">
        <f t="shared" si="376"/>
        <v/>
      </c>
      <c r="AD270" s="26" t="str">
        <f t="shared" si="376"/>
        <v/>
      </c>
      <c r="AE270" s="26" t="str">
        <f t="shared" si="376"/>
        <v/>
      </c>
      <c r="AF270" s="26" t="str">
        <f t="shared" si="376"/>
        <v/>
      </c>
      <c r="AG270" s="26" t="str">
        <f t="shared" si="376"/>
        <v/>
      </c>
      <c r="AH270" s="26" t="str">
        <f t="shared" si="376"/>
        <v/>
      </c>
      <c r="AI270" s="26" t="str">
        <f t="shared" si="376"/>
        <v/>
      </c>
      <c r="AJ270" s="26" t="str">
        <f t="shared" si="376"/>
        <v/>
      </c>
      <c r="AK270" s="26" t="str">
        <f t="shared" si="376"/>
        <v/>
      </c>
      <c r="AL270" s="26" t="str">
        <f t="shared" si="376"/>
        <v/>
      </c>
      <c r="AM270" s="26" t="str">
        <f t="shared" si="376"/>
        <v/>
      </c>
      <c r="AN270" s="26" t="str">
        <f t="shared" si="376"/>
        <v/>
      </c>
      <c r="AO270" s="26" t="str">
        <f t="shared" si="376"/>
        <v/>
      </c>
      <c r="AP270" s="26" t="str">
        <f t="shared" si="376"/>
        <v/>
      </c>
      <c r="AQ270" s="26" t="str">
        <f t="shared" si="376"/>
        <v/>
      </c>
      <c r="AR270" s="26" t="str">
        <f t="shared" si="376"/>
        <v/>
      </c>
      <c r="AS270" s="26" t="str">
        <f t="shared" si="376"/>
        <v/>
      </c>
      <c r="AT270" s="26" t="str">
        <f t="shared" si="376"/>
        <v/>
      </c>
      <c r="AU270" s="26" t="str">
        <f t="shared" si="376"/>
        <v/>
      </c>
      <c r="AV270" s="26" t="str">
        <f t="shared" si="376"/>
        <v/>
      </c>
      <c r="AW270" s="26" t="str">
        <f t="shared" si="376"/>
        <v/>
      </c>
      <c r="AX270" s="26" t="str">
        <f t="shared" si="376"/>
        <v/>
      </c>
      <c r="AY270" s="26" t="str">
        <f t="shared" si="376"/>
        <v/>
      </c>
      <c r="AZ270" s="26" t="str">
        <f t="shared" si="376"/>
        <v/>
      </c>
      <c r="BA270" s="26" t="str">
        <f t="shared" si="376"/>
        <v/>
      </c>
      <c r="BB270" s="26" t="str">
        <f t="shared" si="376"/>
        <v/>
      </c>
      <c r="BC270" s="26" t="str">
        <f t="shared" si="376"/>
        <v/>
      </c>
      <c r="BD270" s="26" t="str">
        <f t="shared" si="376"/>
        <v/>
      </c>
      <c r="BE270" s="26" t="str">
        <f t="shared" si="376"/>
        <v/>
      </c>
      <c r="BF270" s="26" t="str">
        <f t="shared" si="376"/>
        <v/>
      </c>
      <c r="BG270" s="26" t="str">
        <f t="shared" si="376"/>
        <v/>
      </c>
      <c r="BH270" s="26" t="str">
        <f t="shared" si="376"/>
        <v/>
      </c>
      <c r="BI270" s="26" t="str">
        <f t="shared" si="376"/>
        <v/>
      </c>
      <c r="BJ270" s="26" t="str">
        <f t="shared" si="376"/>
        <v/>
      </c>
      <c r="BK270" s="26" t="str">
        <f t="shared" si="376"/>
        <v/>
      </c>
      <c r="BL270" s="26" t="str">
        <f t="shared" si="376"/>
        <v/>
      </c>
      <c r="BM270" s="26" t="str">
        <f t="shared" si="376"/>
        <v/>
      </c>
      <c r="BN270" s="26" t="str">
        <f t="shared" si="376"/>
        <v/>
      </c>
      <c r="BO270" s="26" t="str">
        <f t="shared" si="376"/>
        <v/>
      </c>
      <c r="BP270" s="26" t="str">
        <f t="shared" si="376"/>
        <v/>
      </c>
      <c r="BQ270" s="26" t="str">
        <f t="shared" si="376"/>
        <v/>
      </c>
      <c r="BR270" s="26" t="str">
        <f t="shared" si="376"/>
        <v/>
      </c>
      <c r="BS270" s="26" t="str">
        <f t="shared" si="377" ref="BS270:ED270">IF(AND(BS271="",BS272=""),"",SUM(BS271)-SUM(BS272))</f>
        <v/>
      </c>
      <c r="BT270" s="26" t="str">
        <f t="shared" si="377"/>
        <v/>
      </c>
      <c r="BU270" s="26" t="str">
        <f t="shared" si="377"/>
        <v/>
      </c>
      <c r="BV270" s="26" t="str">
        <f t="shared" si="377"/>
        <v/>
      </c>
      <c r="BW270" s="26" t="str">
        <f t="shared" si="377"/>
        <v/>
      </c>
      <c r="BX270" s="26" t="str">
        <f t="shared" si="377"/>
        <v/>
      </c>
      <c r="BY270" s="26" t="str">
        <f t="shared" si="377"/>
        <v/>
      </c>
      <c r="BZ270" s="26" t="str">
        <f t="shared" si="377"/>
        <v/>
      </c>
      <c r="CA270" s="26" t="str">
        <f t="shared" si="377"/>
        <v/>
      </c>
      <c r="CB270" s="26" t="str">
        <f t="shared" si="377"/>
        <v/>
      </c>
      <c r="CC270" s="26" t="str">
        <f t="shared" si="377"/>
        <v/>
      </c>
      <c r="CD270" s="26" t="str">
        <f t="shared" si="377"/>
        <v/>
      </c>
      <c r="CE270" s="26" t="str">
        <f t="shared" si="377"/>
        <v/>
      </c>
      <c r="CF270" s="26" t="str">
        <f t="shared" si="377"/>
        <v/>
      </c>
      <c r="CG270" s="26" t="str">
        <f t="shared" si="377"/>
        <v/>
      </c>
      <c r="CH270" s="26" t="str">
        <f t="shared" si="377"/>
        <v/>
      </c>
      <c r="CI270" s="26" t="str">
        <f t="shared" si="377"/>
        <v/>
      </c>
      <c r="CJ270" s="26" t="str">
        <f t="shared" si="377"/>
        <v/>
      </c>
      <c r="CK270" s="26" t="str">
        <f t="shared" si="377"/>
        <v/>
      </c>
      <c r="CL270" s="26" t="str">
        <f t="shared" si="377"/>
        <v/>
      </c>
      <c r="CM270" s="26" t="str">
        <f t="shared" si="377"/>
        <v/>
      </c>
      <c r="CN270" s="26" t="str">
        <f t="shared" si="377"/>
        <v/>
      </c>
      <c r="CO270" s="26" t="str">
        <f t="shared" si="377"/>
        <v/>
      </c>
      <c r="CP270" s="26" t="str">
        <f t="shared" si="377"/>
        <v/>
      </c>
      <c r="CQ270" s="26" t="str">
        <f t="shared" si="377"/>
        <v/>
      </c>
      <c r="CR270" s="26" t="str">
        <f t="shared" si="377"/>
        <v/>
      </c>
      <c r="CS270" s="26" t="str">
        <f t="shared" si="377"/>
        <v/>
      </c>
      <c r="CT270" s="26" t="str">
        <f t="shared" si="377"/>
        <v/>
      </c>
      <c r="CU270" s="26" t="str">
        <f t="shared" si="377"/>
        <v/>
      </c>
      <c r="CV270" s="26" t="str">
        <f t="shared" si="377"/>
        <v/>
      </c>
      <c r="CW270" s="26" t="str">
        <f t="shared" si="377"/>
        <v/>
      </c>
      <c r="CX270" s="26" t="str">
        <f t="shared" si="377"/>
        <v/>
      </c>
      <c r="CY270" s="26" t="str">
        <f t="shared" si="377"/>
        <v/>
      </c>
      <c r="CZ270" s="26" t="str">
        <f t="shared" si="377"/>
        <v/>
      </c>
      <c r="DA270" s="26" t="str">
        <f t="shared" si="377"/>
        <v/>
      </c>
      <c r="DB270" s="26" t="str">
        <f t="shared" si="377"/>
        <v/>
      </c>
      <c r="DC270" s="26" t="str">
        <f t="shared" si="377"/>
        <v/>
      </c>
      <c r="DD270" s="26" t="str">
        <f t="shared" si="377"/>
        <v/>
      </c>
      <c r="DE270" s="26" t="str">
        <f t="shared" si="377"/>
        <v/>
      </c>
      <c r="DF270" s="26" t="str">
        <f t="shared" si="377"/>
        <v/>
      </c>
      <c r="DG270" s="26" t="str">
        <f t="shared" si="377"/>
        <v/>
      </c>
      <c r="DH270" s="26" t="str">
        <f t="shared" si="377"/>
        <v/>
      </c>
      <c r="DI270" s="26" t="str">
        <f t="shared" si="377"/>
        <v/>
      </c>
      <c r="DJ270" s="26" t="str">
        <f t="shared" si="377"/>
        <v/>
      </c>
      <c r="DK270" s="26" t="str">
        <f t="shared" si="377"/>
        <v/>
      </c>
      <c r="DL270" s="26" t="str">
        <f t="shared" si="377"/>
        <v/>
      </c>
      <c r="DM270" s="26" t="str">
        <f t="shared" si="377"/>
        <v/>
      </c>
      <c r="DN270" s="26" t="str">
        <f t="shared" si="377"/>
        <v/>
      </c>
      <c r="DO270" s="26" t="str">
        <f t="shared" si="377"/>
        <v/>
      </c>
      <c r="DP270" s="26" t="str">
        <f t="shared" si="377"/>
        <v/>
      </c>
      <c r="DQ270" s="26" t="str">
        <f t="shared" si="377"/>
        <v/>
      </c>
      <c r="DR270" s="26" t="str">
        <f t="shared" si="377"/>
        <v/>
      </c>
      <c r="DS270" s="26" t="str">
        <f t="shared" si="377"/>
        <v/>
      </c>
      <c r="DT270" s="26" t="str">
        <f t="shared" si="377"/>
        <v/>
      </c>
      <c r="DU270" s="26" t="str">
        <f t="shared" si="377"/>
        <v/>
      </c>
      <c r="DV270" s="26" t="str">
        <f t="shared" si="377"/>
        <v/>
      </c>
      <c r="DW270" s="26" t="str">
        <f t="shared" si="377"/>
        <v/>
      </c>
      <c r="DX270" s="26" t="str">
        <f t="shared" si="377"/>
        <v/>
      </c>
      <c r="DY270" s="26" t="str">
        <f t="shared" si="377"/>
        <v/>
      </c>
      <c r="DZ270" s="26" t="str">
        <f t="shared" si="377"/>
        <v/>
      </c>
      <c r="EA270" s="26" t="str">
        <f t="shared" si="377"/>
        <v/>
      </c>
      <c r="EB270" s="26" t="str">
        <f t="shared" si="377"/>
        <v/>
      </c>
      <c r="EC270" s="26" t="str">
        <f t="shared" si="377"/>
        <v/>
      </c>
      <c r="ED270" s="26" t="str">
        <f t="shared" si="377"/>
        <v/>
      </c>
      <c r="EE270" s="26" t="str">
        <f t="shared" si="378" ref="EE270:FI270">IF(AND(EE271="",EE272=""),"",SUM(EE271)-SUM(EE272))</f>
        <v/>
      </c>
      <c r="EF270" s="26" t="str">
        <f t="shared" si="378"/>
        <v/>
      </c>
      <c r="EG270" s="26" t="str">
        <f t="shared" si="378"/>
        <v/>
      </c>
      <c r="EH270" s="26" t="str">
        <f t="shared" si="378"/>
        <v/>
      </c>
      <c r="EI270" s="26" t="str">
        <f t="shared" si="378"/>
        <v/>
      </c>
      <c r="EJ270" s="26" t="str">
        <f t="shared" si="378"/>
        <v/>
      </c>
      <c r="EK270" s="26" t="str">
        <f t="shared" si="378"/>
        <v/>
      </c>
      <c r="EL270" s="26" t="str">
        <f t="shared" si="378"/>
        <v/>
      </c>
      <c r="EM270" s="26" t="str">
        <f t="shared" si="378"/>
        <v/>
      </c>
      <c r="EN270" s="26" t="str">
        <f t="shared" si="378"/>
        <v/>
      </c>
      <c r="EO270" s="26" t="str">
        <f t="shared" si="378"/>
        <v/>
      </c>
      <c r="EP270" s="26" t="str">
        <f t="shared" si="378"/>
        <v/>
      </c>
      <c r="EQ270" s="26" t="str">
        <f t="shared" si="378"/>
        <v/>
      </c>
      <c r="ER270" s="26" t="str">
        <f t="shared" si="378"/>
        <v/>
      </c>
      <c r="ES270" s="26" t="str">
        <f t="shared" si="378"/>
        <v/>
      </c>
      <c r="ET270" s="26" t="str">
        <f t="shared" si="378"/>
        <v/>
      </c>
      <c r="EU270" s="26" t="str">
        <f t="shared" si="378"/>
        <v/>
      </c>
      <c r="EV270" s="26" t="str">
        <f t="shared" si="378"/>
        <v/>
      </c>
      <c r="EW270" s="26" t="str">
        <f t="shared" si="378"/>
        <v/>
      </c>
      <c r="EX270" s="26" t="str">
        <f t="shared" si="378"/>
        <v/>
      </c>
      <c r="EY270" s="26" t="str">
        <f t="shared" si="378"/>
        <v/>
      </c>
      <c r="EZ270" s="26" t="str">
        <f t="shared" si="378"/>
        <v/>
      </c>
      <c r="FA270" s="26" t="str">
        <f t="shared" si="378"/>
        <v/>
      </c>
      <c r="FB270" s="26" t="str">
        <f t="shared" si="378"/>
        <v/>
      </c>
      <c r="FC270" s="26" t="str">
        <f t="shared" si="378"/>
        <v/>
      </c>
      <c r="FD270" s="26" t="str">
        <f t="shared" si="378"/>
        <v/>
      </c>
      <c r="FE270" s="26" t="str">
        <f t="shared" si="378"/>
        <v/>
      </c>
      <c r="FF270" s="26" t="str">
        <f t="shared" si="378"/>
        <v/>
      </c>
      <c r="FG270" s="26" t="str">
        <f t="shared" si="378"/>
        <v/>
      </c>
      <c r="FH270" s="26" t="str">
        <f t="shared" si="378"/>
        <v/>
      </c>
      <c r="FI270" s="26" t="str">
        <f t="shared" si="378"/>
        <v/>
      </c>
    </row>
    <row r="271" spans="1:165" s="8" customFormat="1" ht="15" customHeight="1">
      <c r="A271" s="8" t="str">
        <f t="shared" si="372"/>
        <v>BXIPIDERPCII_BP6_XDC</v>
      </c>
      <c r="B271" s="15" t="s">
        <v>583</v>
      </c>
      <c r="C271" s="13" t="s">
        <v>642</v>
      </c>
      <c r="D271" s="13" t="s">
        <v>643</v>
      </c>
      <c r="E271" s="14" t="str">
        <f>"BXIPIDERPCII_BP6_"&amp;C3</f>
        <v>BXIPIDERPCII_BP6_XDC</v>
      </c>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165" s="8" customFormat="1" ht="15" customHeight="1">
      <c r="A272" s="8" t="str">
        <f t="shared" si="372"/>
        <v>BMIPIDERPCII_BP6_XDC</v>
      </c>
      <c r="B272" s="15" t="s">
        <v>586</v>
      </c>
      <c r="C272" s="13" t="s">
        <v>644</v>
      </c>
      <c r="D272" s="13" t="s">
        <v>645</v>
      </c>
      <c r="E272" s="14" t="str">
        <f>"BMIPIDERPCII_BP6_"&amp;C3</f>
        <v>BMIPIDERPCII_BP6_XDC</v>
      </c>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165" s="8" customFormat="1" ht="15" customHeight="1">
      <c r="A273" s="8" t="str">
        <f t="shared" si="372"/>
        <v>BIPIDI_BP6_XDC</v>
      </c>
      <c r="B273" s="12" t="s">
        <v>646</v>
      </c>
      <c r="C273" s="13" t="s">
        <v>2644</v>
      </c>
      <c r="D273" s="13" t="s">
        <v>647</v>
      </c>
      <c r="E273" s="14" t="str">
        <f>"BIPIDI_BP6_"&amp;C3</f>
        <v>BIPIDI_BP6_XDC</v>
      </c>
      <c r="F273" s="26" t="str">
        <f>IF(AND(F274="",F275=""),"",SUM(F274)-SUM(F275))</f>
        <v/>
      </c>
      <c r="G273" s="26" t="str">
        <f t="shared" si="379" ref="G273:BR273">IF(AND(G274="",G275=""),"",SUM(G274)-SUM(G275))</f>
        <v/>
      </c>
      <c r="H273" s="26" t="str">
        <f t="shared" si="379"/>
        <v/>
      </c>
      <c r="I273" s="26" t="str">
        <f t="shared" si="379"/>
        <v/>
      </c>
      <c r="J273" s="26" t="str">
        <f t="shared" si="379"/>
        <v/>
      </c>
      <c r="K273" s="26" t="str">
        <f t="shared" si="379"/>
        <v/>
      </c>
      <c r="L273" s="26" t="str">
        <f t="shared" si="379"/>
        <v/>
      </c>
      <c r="M273" s="26" t="str">
        <f t="shared" si="379"/>
        <v/>
      </c>
      <c r="N273" s="26" t="str">
        <f t="shared" si="379"/>
        <v/>
      </c>
      <c r="O273" s="26" t="str">
        <f t="shared" si="379"/>
        <v/>
      </c>
      <c r="P273" s="26" t="str">
        <f t="shared" si="379"/>
        <v/>
      </c>
      <c r="Q273" s="26" t="str">
        <f t="shared" si="379"/>
        <v/>
      </c>
      <c r="R273" s="26" t="str">
        <f t="shared" si="379"/>
        <v/>
      </c>
      <c r="S273" s="26" t="str">
        <f t="shared" si="379"/>
        <v/>
      </c>
      <c r="T273" s="26" t="str">
        <f t="shared" si="379"/>
        <v/>
      </c>
      <c r="U273" s="26" t="str">
        <f t="shared" si="379"/>
        <v/>
      </c>
      <c r="V273" s="26" t="str">
        <f t="shared" si="379"/>
        <v/>
      </c>
      <c r="W273" s="26" t="str">
        <f t="shared" si="379"/>
        <v/>
      </c>
      <c r="X273" s="26" t="str">
        <f t="shared" si="379"/>
        <v/>
      </c>
      <c r="Y273" s="26" t="str">
        <f t="shared" si="379"/>
        <v/>
      </c>
      <c r="Z273" s="26" t="str">
        <f t="shared" si="379"/>
        <v/>
      </c>
      <c r="AA273" s="26" t="str">
        <f t="shared" si="379"/>
        <v/>
      </c>
      <c r="AB273" s="26" t="str">
        <f t="shared" si="379"/>
        <v/>
      </c>
      <c r="AC273" s="26" t="str">
        <f t="shared" si="379"/>
        <v/>
      </c>
      <c r="AD273" s="26" t="str">
        <f t="shared" si="379"/>
        <v/>
      </c>
      <c r="AE273" s="26" t="str">
        <f t="shared" si="379"/>
        <v/>
      </c>
      <c r="AF273" s="26" t="str">
        <f t="shared" si="379"/>
        <v/>
      </c>
      <c r="AG273" s="26" t="str">
        <f t="shared" si="379"/>
        <v/>
      </c>
      <c r="AH273" s="26" t="str">
        <f t="shared" si="379"/>
        <v/>
      </c>
      <c r="AI273" s="26" t="str">
        <f t="shared" si="379"/>
        <v/>
      </c>
      <c r="AJ273" s="26" t="str">
        <f t="shared" si="379"/>
        <v/>
      </c>
      <c r="AK273" s="26" t="str">
        <f t="shared" si="379"/>
        <v/>
      </c>
      <c r="AL273" s="26" t="str">
        <f t="shared" si="379"/>
        <v/>
      </c>
      <c r="AM273" s="26" t="str">
        <f t="shared" si="379"/>
        <v/>
      </c>
      <c r="AN273" s="26" t="str">
        <f t="shared" si="379"/>
        <v/>
      </c>
      <c r="AO273" s="26" t="str">
        <f t="shared" si="379"/>
        <v/>
      </c>
      <c r="AP273" s="26" t="str">
        <f t="shared" si="379"/>
        <v/>
      </c>
      <c r="AQ273" s="26" t="str">
        <f t="shared" si="379"/>
        <v/>
      </c>
      <c r="AR273" s="26" t="str">
        <f t="shared" si="379"/>
        <v/>
      </c>
      <c r="AS273" s="26" t="str">
        <f t="shared" si="379"/>
        <v/>
      </c>
      <c r="AT273" s="26" t="str">
        <f t="shared" si="379"/>
        <v/>
      </c>
      <c r="AU273" s="26" t="str">
        <f t="shared" si="379"/>
        <v/>
      </c>
      <c r="AV273" s="26" t="str">
        <f t="shared" si="379"/>
        <v/>
      </c>
      <c r="AW273" s="26" t="str">
        <f t="shared" si="379"/>
        <v/>
      </c>
      <c r="AX273" s="26" t="str">
        <f t="shared" si="379"/>
        <v/>
      </c>
      <c r="AY273" s="26" t="str">
        <f t="shared" si="379"/>
        <v/>
      </c>
      <c r="AZ273" s="26" t="str">
        <f t="shared" si="379"/>
        <v/>
      </c>
      <c r="BA273" s="26" t="str">
        <f t="shared" si="379"/>
        <v/>
      </c>
      <c r="BB273" s="26" t="str">
        <f t="shared" si="379"/>
        <v/>
      </c>
      <c r="BC273" s="26" t="str">
        <f t="shared" si="379"/>
        <v/>
      </c>
      <c r="BD273" s="26" t="str">
        <f t="shared" si="379"/>
        <v/>
      </c>
      <c r="BE273" s="26" t="str">
        <f t="shared" si="379"/>
        <v/>
      </c>
      <c r="BF273" s="26" t="str">
        <f t="shared" si="379"/>
        <v/>
      </c>
      <c r="BG273" s="26" t="str">
        <f t="shared" si="379"/>
        <v/>
      </c>
      <c r="BH273" s="26" t="str">
        <f t="shared" si="379"/>
        <v/>
      </c>
      <c r="BI273" s="26" t="str">
        <f t="shared" si="379"/>
        <v/>
      </c>
      <c r="BJ273" s="26" t="str">
        <f t="shared" si="379"/>
        <v/>
      </c>
      <c r="BK273" s="26" t="str">
        <f t="shared" si="379"/>
        <v/>
      </c>
      <c r="BL273" s="26" t="str">
        <f t="shared" si="379"/>
        <v/>
      </c>
      <c r="BM273" s="26" t="str">
        <f t="shared" si="379"/>
        <v/>
      </c>
      <c r="BN273" s="26" t="str">
        <f t="shared" si="379"/>
        <v/>
      </c>
      <c r="BO273" s="26" t="str">
        <f t="shared" si="379"/>
        <v/>
      </c>
      <c r="BP273" s="26" t="str">
        <f t="shared" si="379"/>
        <v/>
      </c>
      <c r="BQ273" s="26" t="str">
        <f t="shared" si="379"/>
        <v/>
      </c>
      <c r="BR273" s="26" t="str">
        <f t="shared" si="379"/>
        <v/>
      </c>
      <c r="BS273" s="26" t="str">
        <f t="shared" si="380" ref="BS273:ED273">IF(AND(BS274="",BS275=""),"",SUM(BS274)-SUM(BS275))</f>
        <v/>
      </c>
      <c r="BT273" s="26" t="str">
        <f t="shared" si="380"/>
        <v/>
      </c>
      <c r="BU273" s="26" t="str">
        <f t="shared" si="380"/>
        <v/>
      </c>
      <c r="BV273" s="26" t="str">
        <f t="shared" si="380"/>
        <v/>
      </c>
      <c r="BW273" s="26" t="str">
        <f t="shared" si="380"/>
        <v/>
      </c>
      <c r="BX273" s="26" t="str">
        <f t="shared" si="380"/>
        <v/>
      </c>
      <c r="BY273" s="26" t="str">
        <f t="shared" si="380"/>
        <v/>
      </c>
      <c r="BZ273" s="26" t="str">
        <f t="shared" si="380"/>
        <v/>
      </c>
      <c r="CA273" s="26" t="str">
        <f t="shared" si="380"/>
        <v/>
      </c>
      <c r="CB273" s="26" t="str">
        <f t="shared" si="380"/>
        <v/>
      </c>
      <c r="CC273" s="26" t="str">
        <f t="shared" si="380"/>
        <v/>
      </c>
      <c r="CD273" s="26" t="str">
        <f t="shared" si="380"/>
        <v/>
      </c>
      <c r="CE273" s="26" t="str">
        <f t="shared" si="380"/>
        <v/>
      </c>
      <c r="CF273" s="26" t="str">
        <f t="shared" si="380"/>
        <v/>
      </c>
      <c r="CG273" s="26" t="str">
        <f t="shared" si="380"/>
        <v/>
      </c>
      <c r="CH273" s="26" t="str">
        <f t="shared" si="380"/>
        <v/>
      </c>
      <c r="CI273" s="26" t="str">
        <f t="shared" si="380"/>
        <v/>
      </c>
      <c r="CJ273" s="26" t="str">
        <f t="shared" si="380"/>
        <v/>
      </c>
      <c r="CK273" s="26" t="str">
        <f t="shared" si="380"/>
        <v/>
      </c>
      <c r="CL273" s="26" t="str">
        <f t="shared" si="380"/>
        <v/>
      </c>
      <c r="CM273" s="26" t="str">
        <f t="shared" si="380"/>
        <v/>
      </c>
      <c r="CN273" s="26" t="str">
        <f t="shared" si="380"/>
        <v/>
      </c>
      <c r="CO273" s="26" t="str">
        <f t="shared" si="380"/>
        <v/>
      </c>
      <c r="CP273" s="26" t="str">
        <f t="shared" si="380"/>
        <v/>
      </c>
      <c r="CQ273" s="26" t="str">
        <f t="shared" si="380"/>
        <v/>
      </c>
      <c r="CR273" s="26" t="str">
        <f t="shared" si="380"/>
        <v/>
      </c>
      <c r="CS273" s="26" t="str">
        <f t="shared" si="380"/>
        <v/>
      </c>
      <c r="CT273" s="26" t="str">
        <f t="shared" si="380"/>
        <v/>
      </c>
      <c r="CU273" s="26" t="str">
        <f t="shared" si="380"/>
        <v/>
      </c>
      <c r="CV273" s="26" t="str">
        <f t="shared" si="380"/>
        <v/>
      </c>
      <c r="CW273" s="26" t="str">
        <f t="shared" si="380"/>
        <v/>
      </c>
      <c r="CX273" s="26" t="str">
        <f t="shared" si="380"/>
        <v/>
      </c>
      <c r="CY273" s="26" t="str">
        <f t="shared" si="380"/>
        <v/>
      </c>
      <c r="CZ273" s="26" t="str">
        <f t="shared" si="380"/>
        <v/>
      </c>
      <c r="DA273" s="26" t="str">
        <f t="shared" si="380"/>
        <v/>
      </c>
      <c r="DB273" s="26" t="str">
        <f t="shared" si="380"/>
        <v/>
      </c>
      <c r="DC273" s="26" t="str">
        <f t="shared" si="380"/>
        <v/>
      </c>
      <c r="DD273" s="26" t="str">
        <f t="shared" si="380"/>
        <v/>
      </c>
      <c r="DE273" s="26" t="str">
        <f t="shared" si="380"/>
        <v/>
      </c>
      <c r="DF273" s="26" t="str">
        <f t="shared" si="380"/>
        <v/>
      </c>
      <c r="DG273" s="26" t="str">
        <f t="shared" si="380"/>
        <v/>
      </c>
      <c r="DH273" s="26" t="str">
        <f t="shared" si="380"/>
        <v/>
      </c>
      <c r="DI273" s="26" t="str">
        <f t="shared" si="380"/>
        <v/>
      </c>
      <c r="DJ273" s="26" t="str">
        <f t="shared" si="380"/>
        <v/>
      </c>
      <c r="DK273" s="26" t="str">
        <f t="shared" si="380"/>
        <v/>
      </c>
      <c r="DL273" s="26" t="str">
        <f t="shared" si="380"/>
        <v/>
      </c>
      <c r="DM273" s="26" t="str">
        <f t="shared" si="380"/>
        <v/>
      </c>
      <c r="DN273" s="26" t="str">
        <f t="shared" si="380"/>
        <v/>
      </c>
      <c r="DO273" s="26" t="str">
        <f t="shared" si="380"/>
        <v/>
      </c>
      <c r="DP273" s="26" t="str">
        <f t="shared" si="380"/>
        <v/>
      </c>
      <c r="DQ273" s="26" t="str">
        <f t="shared" si="380"/>
        <v/>
      </c>
      <c r="DR273" s="26" t="str">
        <f t="shared" si="380"/>
        <v/>
      </c>
      <c r="DS273" s="26" t="str">
        <f t="shared" si="380"/>
        <v/>
      </c>
      <c r="DT273" s="26" t="str">
        <f t="shared" si="380"/>
        <v/>
      </c>
      <c r="DU273" s="26" t="str">
        <f t="shared" si="380"/>
        <v/>
      </c>
      <c r="DV273" s="26" t="str">
        <f t="shared" si="380"/>
        <v/>
      </c>
      <c r="DW273" s="26" t="str">
        <f t="shared" si="380"/>
        <v/>
      </c>
      <c r="DX273" s="26" t="str">
        <f t="shared" si="380"/>
        <v/>
      </c>
      <c r="DY273" s="26" t="str">
        <f t="shared" si="380"/>
        <v/>
      </c>
      <c r="DZ273" s="26" t="str">
        <f t="shared" si="380"/>
        <v/>
      </c>
      <c r="EA273" s="26" t="str">
        <f t="shared" si="380"/>
        <v/>
      </c>
      <c r="EB273" s="26" t="str">
        <f t="shared" si="380"/>
        <v/>
      </c>
      <c r="EC273" s="26" t="str">
        <f t="shared" si="380"/>
        <v/>
      </c>
      <c r="ED273" s="26" t="str">
        <f t="shared" si="380"/>
        <v/>
      </c>
      <c r="EE273" s="26" t="str">
        <f t="shared" si="381" ref="EE273:FI273">IF(AND(EE274="",EE275=""),"",SUM(EE274)-SUM(EE275))</f>
        <v/>
      </c>
      <c r="EF273" s="26" t="str">
        <f t="shared" si="381"/>
        <v/>
      </c>
      <c r="EG273" s="26" t="str">
        <f t="shared" si="381"/>
        <v/>
      </c>
      <c r="EH273" s="26" t="str">
        <f t="shared" si="381"/>
        <v/>
      </c>
      <c r="EI273" s="26" t="str">
        <f t="shared" si="381"/>
        <v/>
      </c>
      <c r="EJ273" s="26" t="str">
        <f t="shared" si="381"/>
        <v/>
      </c>
      <c r="EK273" s="26" t="str">
        <f t="shared" si="381"/>
        <v/>
      </c>
      <c r="EL273" s="26" t="str">
        <f t="shared" si="381"/>
        <v/>
      </c>
      <c r="EM273" s="26" t="str">
        <f t="shared" si="381"/>
        <v/>
      </c>
      <c r="EN273" s="26" t="str">
        <f t="shared" si="381"/>
        <v/>
      </c>
      <c r="EO273" s="26" t="str">
        <f t="shared" si="381"/>
        <v/>
      </c>
      <c r="EP273" s="26" t="str">
        <f t="shared" si="381"/>
        <v/>
      </c>
      <c r="EQ273" s="26" t="str">
        <f t="shared" si="381"/>
        <v/>
      </c>
      <c r="ER273" s="26" t="str">
        <f t="shared" si="381"/>
        <v/>
      </c>
      <c r="ES273" s="26" t="str">
        <f t="shared" si="381"/>
        <v/>
      </c>
      <c r="ET273" s="26" t="str">
        <f t="shared" si="381"/>
        <v/>
      </c>
      <c r="EU273" s="26" t="str">
        <f t="shared" si="381"/>
        <v/>
      </c>
      <c r="EV273" s="26" t="str">
        <f t="shared" si="381"/>
        <v/>
      </c>
      <c r="EW273" s="26" t="str">
        <f t="shared" si="381"/>
        <v/>
      </c>
      <c r="EX273" s="26" t="str">
        <f t="shared" si="381"/>
        <v/>
      </c>
      <c r="EY273" s="26" t="str">
        <f t="shared" si="381"/>
        <v/>
      </c>
      <c r="EZ273" s="26" t="str">
        <f t="shared" si="381"/>
        <v/>
      </c>
      <c r="FA273" s="26" t="str">
        <f t="shared" si="381"/>
        <v/>
      </c>
      <c r="FB273" s="26" t="str">
        <f t="shared" si="381"/>
        <v/>
      </c>
      <c r="FC273" s="26" t="str">
        <f t="shared" si="381"/>
        <v/>
      </c>
      <c r="FD273" s="26" t="str">
        <f t="shared" si="381"/>
        <v/>
      </c>
      <c r="FE273" s="26" t="str">
        <f t="shared" si="381"/>
        <v/>
      </c>
      <c r="FF273" s="26" t="str">
        <f t="shared" si="381"/>
        <v/>
      </c>
      <c r="FG273" s="26" t="str">
        <f t="shared" si="381"/>
        <v/>
      </c>
      <c r="FH273" s="26" t="str">
        <f t="shared" si="381"/>
        <v/>
      </c>
      <c r="FI273" s="26" t="str">
        <f t="shared" si="381"/>
        <v/>
      </c>
    </row>
    <row r="274" spans="1:165" s="8" customFormat="1" ht="15" customHeight="1">
      <c r="A274" s="8" t="str">
        <f t="shared" si="372"/>
        <v>BXIPIDI_BP6_XDC</v>
      </c>
      <c r="B274" s="12" t="s">
        <v>648</v>
      </c>
      <c r="C274" s="13" t="s">
        <v>649</v>
      </c>
      <c r="D274" s="13" t="s">
        <v>650</v>
      </c>
      <c r="E274" s="14" t="str">
        <f>"BXIPIDI_BP6_"&amp;C3</f>
        <v>BXIPIDI_BP6_XDC</v>
      </c>
      <c r="F274" s="26" t="str">
        <f>IF(AND(F277="",AND(F280="",F283="")),"",SUM(F277,F280,F283))</f>
        <v/>
      </c>
      <c r="G274" s="26" t="str">
        <f t="shared" si="382" ref="G274:BR274">IF(AND(G277="",AND(G280="",G283="")),"",SUM(G277,G280,G283))</f>
        <v/>
      </c>
      <c r="H274" s="26" t="str">
        <f t="shared" si="382"/>
        <v/>
      </c>
      <c r="I274" s="26" t="str">
        <f t="shared" si="382"/>
        <v/>
      </c>
      <c r="J274" s="26" t="str">
        <f t="shared" si="382"/>
        <v/>
      </c>
      <c r="K274" s="26" t="str">
        <f t="shared" si="382"/>
        <v/>
      </c>
      <c r="L274" s="26" t="str">
        <f t="shared" si="382"/>
        <v/>
      </c>
      <c r="M274" s="26" t="str">
        <f t="shared" si="382"/>
        <v/>
      </c>
      <c r="N274" s="26" t="str">
        <f t="shared" si="382"/>
        <v/>
      </c>
      <c r="O274" s="26" t="str">
        <f t="shared" si="382"/>
        <v/>
      </c>
      <c r="P274" s="26" t="str">
        <f t="shared" si="382"/>
        <v/>
      </c>
      <c r="Q274" s="26" t="str">
        <f t="shared" si="382"/>
        <v/>
      </c>
      <c r="R274" s="26" t="str">
        <f t="shared" si="382"/>
        <v/>
      </c>
      <c r="S274" s="26" t="str">
        <f t="shared" si="382"/>
        <v/>
      </c>
      <c r="T274" s="26" t="str">
        <f t="shared" si="382"/>
        <v/>
      </c>
      <c r="U274" s="26" t="str">
        <f t="shared" si="382"/>
        <v/>
      </c>
      <c r="V274" s="26" t="str">
        <f t="shared" si="382"/>
        <v/>
      </c>
      <c r="W274" s="26" t="str">
        <f t="shared" si="382"/>
        <v/>
      </c>
      <c r="X274" s="26" t="str">
        <f t="shared" si="382"/>
        <v/>
      </c>
      <c r="Y274" s="26" t="str">
        <f t="shared" si="382"/>
        <v/>
      </c>
      <c r="Z274" s="26" t="str">
        <f t="shared" si="382"/>
        <v/>
      </c>
      <c r="AA274" s="26" t="str">
        <f t="shared" si="382"/>
        <v/>
      </c>
      <c r="AB274" s="26" t="str">
        <f t="shared" si="382"/>
        <v/>
      </c>
      <c r="AC274" s="26" t="str">
        <f t="shared" si="382"/>
        <v/>
      </c>
      <c r="AD274" s="26" t="str">
        <f t="shared" si="382"/>
        <v/>
      </c>
      <c r="AE274" s="26" t="str">
        <f t="shared" si="382"/>
        <v/>
      </c>
      <c r="AF274" s="26" t="str">
        <f t="shared" si="382"/>
        <v/>
      </c>
      <c r="AG274" s="26" t="str">
        <f t="shared" si="382"/>
        <v/>
      </c>
      <c r="AH274" s="26" t="str">
        <f t="shared" si="382"/>
        <v/>
      </c>
      <c r="AI274" s="26" t="str">
        <f t="shared" si="382"/>
        <v/>
      </c>
      <c r="AJ274" s="26" t="str">
        <f t="shared" si="382"/>
        <v/>
      </c>
      <c r="AK274" s="26" t="str">
        <f t="shared" si="382"/>
        <v/>
      </c>
      <c r="AL274" s="26" t="str">
        <f t="shared" si="382"/>
        <v/>
      </c>
      <c r="AM274" s="26" t="str">
        <f t="shared" si="382"/>
        <v/>
      </c>
      <c r="AN274" s="26" t="str">
        <f t="shared" si="382"/>
        <v/>
      </c>
      <c r="AO274" s="26" t="str">
        <f t="shared" si="382"/>
        <v/>
      </c>
      <c r="AP274" s="26" t="str">
        <f t="shared" si="382"/>
        <v/>
      </c>
      <c r="AQ274" s="26" t="str">
        <f t="shared" si="382"/>
        <v/>
      </c>
      <c r="AR274" s="26" t="str">
        <f t="shared" si="382"/>
        <v/>
      </c>
      <c r="AS274" s="26" t="str">
        <f t="shared" si="382"/>
        <v/>
      </c>
      <c r="AT274" s="26" t="str">
        <f t="shared" si="382"/>
        <v/>
      </c>
      <c r="AU274" s="26" t="str">
        <f t="shared" si="382"/>
        <v/>
      </c>
      <c r="AV274" s="26" t="str">
        <f t="shared" si="382"/>
        <v/>
      </c>
      <c r="AW274" s="26" t="str">
        <f t="shared" si="382"/>
        <v/>
      </c>
      <c r="AX274" s="26" t="str">
        <f t="shared" si="382"/>
        <v/>
      </c>
      <c r="AY274" s="26" t="str">
        <f t="shared" si="382"/>
        <v/>
      </c>
      <c r="AZ274" s="26" t="str">
        <f t="shared" si="382"/>
        <v/>
      </c>
      <c r="BA274" s="26" t="str">
        <f t="shared" si="382"/>
        <v/>
      </c>
      <c r="BB274" s="26" t="str">
        <f t="shared" si="382"/>
        <v/>
      </c>
      <c r="BC274" s="26" t="str">
        <f t="shared" si="382"/>
        <v/>
      </c>
      <c r="BD274" s="26" t="str">
        <f t="shared" si="382"/>
        <v/>
      </c>
      <c r="BE274" s="26" t="str">
        <f t="shared" si="382"/>
        <v/>
      </c>
      <c r="BF274" s="26" t="str">
        <f t="shared" si="382"/>
        <v/>
      </c>
      <c r="BG274" s="26" t="str">
        <f t="shared" si="382"/>
        <v/>
      </c>
      <c r="BH274" s="26" t="str">
        <f t="shared" si="382"/>
        <v/>
      </c>
      <c r="BI274" s="26" t="str">
        <f t="shared" si="382"/>
        <v/>
      </c>
      <c r="BJ274" s="26" t="str">
        <f t="shared" si="382"/>
        <v/>
      </c>
      <c r="BK274" s="26" t="str">
        <f t="shared" si="382"/>
        <v/>
      </c>
      <c r="BL274" s="26" t="str">
        <f t="shared" si="382"/>
        <v/>
      </c>
      <c r="BM274" s="26" t="str">
        <f t="shared" si="382"/>
        <v/>
      </c>
      <c r="BN274" s="26" t="str">
        <f t="shared" si="382"/>
        <v/>
      </c>
      <c r="BO274" s="26" t="str">
        <f t="shared" si="382"/>
        <v/>
      </c>
      <c r="BP274" s="26" t="str">
        <f t="shared" si="382"/>
        <v/>
      </c>
      <c r="BQ274" s="26" t="str">
        <f t="shared" si="382"/>
        <v/>
      </c>
      <c r="BR274" s="26" t="str">
        <f t="shared" si="382"/>
        <v/>
      </c>
      <c r="BS274" s="26" t="str">
        <f t="shared" si="383" ref="BS274:ED274">IF(AND(BS277="",AND(BS280="",BS283="")),"",SUM(BS277,BS280,BS283))</f>
        <v/>
      </c>
      <c r="BT274" s="26" t="str">
        <f t="shared" si="383"/>
        <v/>
      </c>
      <c r="BU274" s="26" t="str">
        <f t="shared" si="383"/>
        <v/>
      </c>
      <c r="BV274" s="26" t="str">
        <f t="shared" si="383"/>
        <v/>
      </c>
      <c r="BW274" s="26" t="str">
        <f t="shared" si="383"/>
        <v/>
      </c>
      <c r="BX274" s="26" t="str">
        <f t="shared" si="383"/>
        <v/>
      </c>
      <c r="BY274" s="26" t="str">
        <f t="shared" si="383"/>
        <v/>
      </c>
      <c r="BZ274" s="26" t="str">
        <f t="shared" si="383"/>
        <v/>
      </c>
      <c r="CA274" s="26" t="str">
        <f t="shared" si="383"/>
        <v/>
      </c>
      <c r="CB274" s="26" t="str">
        <f t="shared" si="383"/>
        <v/>
      </c>
      <c r="CC274" s="26" t="str">
        <f t="shared" si="383"/>
        <v/>
      </c>
      <c r="CD274" s="26" t="str">
        <f t="shared" si="383"/>
        <v/>
      </c>
      <c r="CE274" s="26" t="str">
        <f t="shared" si="383"/>
        <v/>
      </c>
      <c r="CF274" s="26" t="str">
        <f t="shared" si="383"/>
        <v/>
      </c>
      <c r="CG274" s="26" t="str">
        <f t="shared" si="383"/>
        <v/>
      </c>
      <c r="CH274" s="26" t="str">
        <f t="shared" si="383"/>
        <v/>
      </c>
      <c r="CI274" s="26" t="str">
        <f t="shared" si="383"/>
        <v/>
      </c>
      <c r="CJ274" s="26" t="str">
        <f t="shared" si="383"/>
        <v/>
      </c>
      <c r="CK274" s="26" t="str">
        <f t="shared" si="383"/>
        <v/>
      </c>
      <c r="CL274" s="26" t="str">
        <f t="shared" si="383"/>
        <v/>
      </c>
      <c r="CM274" s="26" t="str">
        <f t="shared" si="383"/>
        <v/>
      </c>
      <c r="CN274" s="26" t="str">
        <f t="shared" si="383"/>
        <v/>
      </c>
      <c r="CO274" s="26" t="str">
        <f t="shared" si="383"/>
        <v/>
      </c>
      <c r="CP274" s="26" t="str">
        <f t="shared" si="383"/>
        <v/>
      </c>
      <c r="CQ274" s="26" t="str">
        <f t="shared" si="383"/>
        <v/>
      </c>
      <c r="CR274" s="26" t="str">
        <f t="shared" si="383"/>
        <v/>
      </c>
      <c r="CS274" s="26" t="str">
        <f t="shared" si="383"/>
        <v/>
      </c>
      <c r="CT274" s="26" t="str">
        <f t="shared" si="383"/>
        <v/>
      </c>
      <c r="CU274" s="26" t="str">
        <f t="shared" si="383"/>
        <v/>
      </c>
      <c r="CV274" s="26" t="str">
        <f t="shared" si="383"/>
        <v/>
      </c>
      <c r="CW274" s="26" t="str">
        <f t="shared" si="383"/>
        <v/>
      </c>
      <c r="CX274" s="26" t="str">
        <f t="shared" si="383"/>
        <v/>
      </c>
      <c r="CY274" s="26" t="str">
        <f t="shared" si="383"/>
        <v/>
      </c>
      <c r="CZ274" s="26" t="str">
        <f t="shared" si="383"/>
        <v/>
      </c>
      <c r="DA274" s="26" t="str">
        <f t="shared" si="383"/>
        <v/>
      </c>
      <c r="DB274" s="26" t="str">
        <f t="shared" si="383"/>
        <v/>
      </c>
      <c r="DC274" s="26" t="str">
        <f t="shared" si="383"/>
        <v/>
      </c>
      <c r="DD274" s="26" t="str">
        <f t="shared" si="383"/>
        <v/>
      </c>
      <c r="DE274" s="26" t="str">
        <f t="shared" si="383"/>
        <v/>
      </c>
      <c r="DF274" s="26" t="str">
        <f t="shared" si="383"/>
        <v/>
      </c>
      <c r="DG274" s="26" t="str">
        <f t="shared" si="383"/>
        <v/>
      </c>
      <c r="DH274" s="26" t="str">
        <f t="shared" si="383"/>
        <v/>
      </c>
      <c r="DI274" s="26" t="str">
        <f t="shared" si="383"/>
        <v/>
      </c>
      <c r="DJ274" s="26" t="str">
        <f t="shared" si="383"/>
        <v/>
      </c>
      <c r="DK274" s="26" t="str">
        <f t="shared" si="383"/>
        <v/>
      </c>
      <c r="DL274" s="26" t="str">
        <f t="shared" si="383"/>
        <v/>
      </c>
      <c r="DM274" s="26" t="str">
        <f t="shared" si="383"/>
        <v/>
      </c>
      <c r="DN274" s="26" t="str">
        <f t="shared" si="383"/>
        <v/>
      </c>
      <c r="DO274" s="26" t="str">
        <f t="shared" si="383"/>
        <v/>
      </c>
      <c r="DP274" s="26" t="str">
        <f t="shared" si="383"/>
        <v/>
      </c>
      <c r="DQ274" s="26" t="str">
        <f t="shared" si="383"/>
        <v/>
      </c>
      <c r="DR274" s="26" t="str">
        <f t="shared" si="383"/>
        <v/>
      </c>
      <c r="DS274" s="26" t="str">
        <f t="shared" si="383"/>
        <v/>
      </c>
      <c r="DT274" s="26" t="str">
        <f t="shared" si="383"/>
        <v/>
      </c>
      <c r="DU274" s="26" t="str">
        <f t="shared" si="383"/>
        <v/>
      </c>
      <c r="DV274" s="26" t="str">
        <f t="shared" si="383"/>
        <v/>
      </c>
      <c r="DW274" s="26" t="str">
        <f t="shared" si="383"/>
        <v/>
      </c>
      <c r="DX274" s="26" t="str">
        <f t="shared" si="383"/>
        <v/>
      </c>
      <c r="DY274" s="26" t="str">
        <f t="shared" si="383"/>
        <v/>
      </c>
      <c r="DZ274" s="26" t="str">
        <f t="shared" si="383"/>
        <v/>
      </c>
      <c r="EA274" s="26" t="str">
        <f t="shared" si="383"/>
        <v/>
      </c>
      <c r="EB274" s="26" t="str">
        <f t="shared" si="383"/>
        <v/>
      </c>
      <c r="EC274" s="26" t="str">
        <f t="shared" si="383"/>
        <v/>
      </c>
      <c r="ED274" s="26" t="str">
        <f t="shared" si="383"/>
        <v/>
      </c>
      <c r="EE274" s="26" t="str">
        <f t="shared" si="384" ref="EE274:FI274">IF(AND(EE277="",AND(EE280="",EE283="")),"",SUM(EE277,EE280,EE283))</f>
        <v/>
      </c>
      <c r="EF274" s="26" t="str">
        <f t="shared" si="384"/>
        <v/>
      </c>
      <c r="EG274" s="26" t="str">
        <f t="shared" si="384"/>
        <v/>
      </c>
      <c r="EH274" s="26" t="str">
        <f t="shared" si="384"/>
        <v/>
      </c>
      <c r="EI274" s="26" t="str">
        <f t="shared" si="384"/>
        <v/>
      </c>
      <c r="EJ274" s="26" t="str">
        <f t="shared" si="384"/>
        <v/>
      </c>
      <c r="EK274" s="26" t="str">
        <f t="shared" si="384"/>
        <v/>
      </c>
      <c r="EL274" s="26" t="str">
        <f t="shared" si="384"/>
        <v/>
      </c>
      <c r="EM274" s="26" t="str">
        <f t="shared" si="384"/>
        <v/>
      </c>
      <c r="EN274" s="26" t="str">
        <f t="shared" si="384"/>
        <v/>
      </c>
      <c r="EO274" s="26" t="str">
        <f t="shared" si="384"/>
        <v/>
      </c>
      <c r="EP274" s="26" t="str">
        <f t="shared" si="384"/>
        <v/>
      </c>
      <c r="EQ274" s="26" t="str">
        <f t="shared" si="384"/>
        <v/>
      </c>
      <c r="ER274" s="26" t="str">
        <f t="shared" si="384"/>
        <v/>
      </c>
      <c r="ES274" s="26" t="str">
        <f t="shared" si="384"/>
        <v/>
      </c>
      <c r="ET274" s="26" t="str">
        <f t="shared" si="384"/>
        <v/>
      </c>
      <c r="EU274" s="26" t="str">
        <f t="shared" si="384"/>
        <v/>
      </c>
      <c r="EV274" s="26" t="str">
        <f t="shared" si="384"/>
        <v/>
      </c>
      <c r="EW274" s="26" t="str">
        <f t="shared" si="384"/>
        <v/>
      </c>
      <c r="EX274" s="26" t="str">
        <f t="shared" si="384"/>
        <v/>
      </c>
      <c r="EY274" s="26" t="str">
        <f t="shared" si="384"/>
        <v/>
      </c>
      <c r="EZ274" s="26" t="str">
        <f t="shared" si="384"/>
        <v/>
      </c>
      <c r="FA274" s="26" t="str">
        <f t="shared" si="384"/>
        <v/>
      </c>
      <c r="FB274" s="26" t="str">
        <f t="shared" si="384"/>
        <v/>
      </c>
      <c r="FC274" s="26" t="str">
        <f t="shared" si="384"/>
        <v/>
      </c>
      <c r="FD274" s="26" t="str">
        <f t="shared" si="384"/>
        <v/>
      </c>
      <c r="FE274" s="26" t="str">
        <f t="shared" si="384"/>
        <v/>
      </c>
      <c r="FF274" s="26" t="str">
        <f t="shared" si="384"/>
        <v/>
      </c>
      <c r="FG274" s="26" t="str">
        <f t="shared" si="384"/>
        <v/>
      </c>
      <c r="FH274" s="26" t="str">
        <f t="shared" si="384"/>
        <v/>
      </c>
      <c r="FI274" s="26" t="str">
        <f t="shared" si="384"/>
        <v/>
      </c>
    </row>
    <row r="275" spans="1:165" s="8" customFormat="1" ht="15" customHeight="1">
      <c r="A275" s="8" t="str">
        <f t="shared" si="372"/>
        <v>BMIPIDI_BP6_XDC</v>
      </c>
      <c r="B275" s="12" t="s">
        <v>571</v>
      </c>
      <c r="C275" s="13" t="s">
        <v>651</v>
      </c>
      <c r="D275" s="13" t="s">
        <v>652</v>
      </c>
      <c r="E275" s="14" t="str">
        <f>"BMIPIDI_BP6_"&amp;C3</f>
        <v>BMIPIDI_BP6_XDC</v>
      </c>
      <c r="F275" s="26" t="str">
        <f>IF(AND(F278="",AND(F281="",F284="")),"",SUM(F278,F281,F284))</f>
        <v/>
      </c>
      <c r="G275" s="26" t="str">
        <f t="shared" si="385" ref="G275:BR275">IF(AND(G278="",AND(G281="",G284="")),"",SUM(G278,G281,G284))</f>
        <v/>
      </c>
      <c r="H275" s="26" t="str">
        <f t="shared" si="385"/>
        <v/>
      </c>
      <c r="I275" s="26" t="str">
        <f t="shared" si="385"/>
        <v/>
      </c>
      <c r="J275" s="26" t="str">
        <f t="shared" si="385"/>
        <v/>
      </c>
      <c r="K275" s="26" t="str">
        <f t="shared" si="385"/>
        <v/>
      </c>
      <c r="L275" s="26" t="str">
        <f t="shared" si="385"/>
        <v/>
      </c>
      <c r="M275" s="26" t="str">
        <f t="shared" si="385"/>
        <v/>
      </c>
      <c r="N275" s="26" t="str">
        <f t="shared" si="385"/>
        <v/>
      </c>
      <c r="O275" s="26" t="str">
        <f t="shared" si="385"/>
        <v/>
      </c>
      <c r="P275" s="26" t="str">
        <f t="shared" si="385"/>
        <v/>
      </c>
      <c r="Q275" s="26" t="str">
        <f t="shared" si="385"/>
        <v/>
      </c>
      <c r="R275" s="26" t="str">
        <f t="shared" si="385"/>
        <v/>
      </c>
      <c r="S275" s="26" t="str">
        <f t="shared" si="385"/>
        <v/>
      </c>
      <c r="T275" s="26" t="str">
        <f t="shared" si="385"/>
        <v/>
      </c>
      <c r="U275" s="26" t="str">
        <f t="shared" si="385"/>
        <v/>
      </c>
      <c r="V275" s="26" t="str">
        <f t="shared" si="385"/>
        <v/>
      </c>
      <c r="W275" s="26" t="str">
        <f t="shared" si="385"/>
        <v/>
      </c>
      <c r="X275" s="26" t="str">
        <f t="shared" si="385"/>
        <v/>
      </c>
      <c r="Y275" s="26" t="str">
        <f t="shared" si="385"/>
        <v/>
      </c>
      <c r="Z275" s="26" t="str">
        <f t="shared" si="385"/>
        <v/>
      </c>
      <c r="AA275" s="26" t="str">
        <f t="shared" si="385"/>
        <v/>
      </c>
      <c r="AB275" s="26" t="str">
        <f t="shared" si="385"/>
        <v/>
      </c>
      <c r="AC275" s="26" t="str">
        <f t="shared" si="385"/>
        <v/>
      </c>
      <c r="AD275" s="26" t="str">
        <f t="shared" si="385"/>
        <v/>
      </c>
      <c r="AE275" s="26" t="str">
        <f t="shared" si="385"/>
        <v/>
      </c>
      <c r="AF275" s="26" t="str">
        <f t="shared" si="385"/>
        <v/>
      </c>
      <c r="AG275" s="26" t="str">
        <f t="shared" si="385"/>
        <v/>
      </c>
      <c r="AH275" s="26" t="str">
        <f t="shared" si="385"/>
        <v/>
      </c>
      <c r="AI275" s="26" t="str">
        <f t="shared" si="385"/>
        <v/>
      </c>
      <c r="AJ275" s="26" t="str">
        <f t="shared" si="385"/>
        <v/>
      </c>
      <c r="AK275" s="26" t="str">
        <f t="shared" si="385"/>
        <v/>
      </c>
      <c r="AL275" s="26" t="str">
        <f t="shared" si="385"/>
        <v/>
      </c>
      <c r="AM275" s="26" t="str">
        <f t="shared" si="385"/>
        <v/>
      </c>
      <c r="AN275" s="26" t="str">
        <f t="shared" si="385"/>
        <v/>
      </c>
      <c r="AO275" s="26" t="str">
        <f t="shared" si="385"/>
        <v/>
      </c>
      <c r="AP275" s="26" t="str">
        <f t="shared" si="385"/>
        <v/>
      </c>
      <c r="AQ275" s="26" t="str">
        <f t="shared" si="385"/>
        <v/>
      </c>
      <c r="AR275" s="26" t="str">
        <f t="shared" si="385"/>
        <v/>
      </c>
      <c r="AS275" s="26" t="str">
        <f t="shared" si="385"/>
        <v/>
      </c>
      <c r="AT275" s="26" t="str">
        <f t="shared" si="385"/>
        <v/>
      </c>
      <c r="AU275" s="26" t="str">
        <f t="shared" si="385"/>
        <v/>
      </c>
      <c r="AV275" s="26" t="str">
        <f t="shared" si="385"/>
        <v/>
      </c>
      <c r="AW275" s="26" t="str">
        <f t="shared" si="385"/>
        <v/>
      </c>
      <c r="AX275" s="26" t="str">
        <f t="shared" si="385"/>
        <v/>
      </c>
      <c r="AY275" s="26" t="str">
        <f t="shared" si="385"/>
        <v/>
      </c>
      <c r="AZ275" s="26" t="str">
        <f t="shared" si="385"/>
        <v/>
      </c>
      <c r="BA275" s="26" t="str">
        <f t="shared" si="385"/>
        <v/>
      </c>
      <c r="BB275" s="26" t="str">
        <f t="shared" si="385"/>
        <v/>
      </c>
      <c r="BC275" s="26" t="str">
        <f t="shared" si="385"/>
        <v/>
      </c>
      <c r="BD275" s="26" t="str">
        <f t="shared" si="385"/>
        <v/>
      </c>
      <c r="BE275" s="26" t="str">
        <f t="shared" si="385"/>
        <v/>
      </c>
      <c r="BF275" s="26" t="str">
        <f t="shared" si="385"/>
        <v/>
      </c>
      <c r="BG275" s="26" t="str">
        <f t="shared" si="385"/>
        <v/>
      </c>
      <c r="BH275" s="26" t="str">
        <f t="shared" si="385"/>
        <v/>
      </c>
      <c r="BI275" s="26" t="str">
        <f t="shared" si="385"/>
        <v/>
      </c>
      <c r="BJ275" s="26" t="str">
        <f t="shared" si="385"/>
        <v/>
      </c>
      <c r="BK275" s="26" t="str">
        <f t="shared" si="385"/>
        <v/>
      </c>
      <c r="BL275" s="26" t="str">
        <f t="shared" si="385"/>
        <v/>
      </c>
      <c r="BM275" s="26" t="str">
        <f t="shared" si="385"/>
        <v/>
      </c>
      <c r="BN275" s="26" t="str">
        <f t="shared" si="385"/>
        <v/>
      </c>
      <c r="BO275" s="26" t="str">
        <f t="shared" si="385"/>
        <v/>
      </c>
      <c r="BP275" s="26" t="str">
        <f t="shared" si="385"/>
        <v/>
      </c>
      <c r="BQ275" s="26" t="str">
        <f t="shared" si="385"/>
        <v/>
      </c>
      <c r="BR275" s="26" t="str">
        <f t="shared" si="385"/>
        <v/>
      </c>
      <c r="BS275" s="26" t="str">
        <f t="shared" si="386" ref="BS275:ED275">IF(AND(BS278="",AND(BS281="",BS284="")),"",SUM(BS278,BS281,BS284))</f>
        <v/>
      </c>
      <c r="BT275" s="26" t="str">
        <f t="shared" si="386"/>
        <v/>
      </c>
      <c r="BU275" s="26" t="str">
        <f t="shared" si="386"/>
        <v/>
      </c>
      <c r="BV275" s="26" t="str">
        <f t="shared" si="386"/>
        <v/>
      </c>
      <c r="BW275" s="26" t="str">
        <f t="shared" si="386"/>
        <v/>
      </c>
      <c r="BX275" s="26" t="str">
        <f t="shared" si="386"/>
        <v/>
      </c>
      <c r="BY275" s="26" t="str">
        <f t="shared" si="386"/>
        <v/>
      </c>
      <c r="BZ275" s="26" t="str">
        <f t="shared" si="386"/>
        <v/>
      </c>
      <c r="CA275" s="26" t="str">
        <f t="shared" si="386"/>
        <v/>
      </c>
      <c r="CB275" s="26" t="str">
        <f t="shared" si="386"/>
        <v/>
      </c>
      <c r="CC275" s="26" t="str">
        <f t="shared" si="386"/>
        <v/>
      </c>
      <c r="CD275" s="26" t="str">
        <f t="shared" si="386"/>
        <v/>
      </c>
      <c r="CE275" s="26" t="str">
        <f t="shared" si="386"/>
        <v/>
      </c>
      <c r="CF275" s="26" t="str">
        <f t="shared" si="386"/>
        <v/>
      </c>
      <c r="CG275" s="26" t="str">
        <f t="shared" si="386"/>
        <v/>
      </c>
      <c r="CH275" s="26" t="str">
        <f t="shared" si="386"/>
        <v/>
      </c>
      <c r="CI275" s="26" t="str">
        <f t="shared" si="386"/>
        <v/>
      </c>
      <c r="CJ275" s="26" t="str">
        <f t="shared" si="386"/>
        <v/>
      </c>
      <c r="CK275" s="26" t="str">
        <f t="shared" si="386"/>
        <v/>
      </c>
      <c r="CL275" s="26" t="str">
        <f t="shared" si="386"/>
        <v/>
      </c>
      <c r="CM275" s="26" t="str">
        <f t="shared" si="386"/>
        <v/>
      </c>
      <c r="CN275" s="26" t="str">
        <f t="shared" si="386"/>
        <v/>
      </c>
      <c r="CO275" s="26" t="str">
        <f t="shared" si="386"/>
        <v/>
      </c>
      <c r="CP275" s="26" t="str">
        <f t="shared" si="386"/>
        <v/>
      </c>
      <c r="CQ275" s="26" t="str">
        <f t="shared" si="386"/>
        <v/>
      </c>
      <c r="CR275" s="26" t="str">
        <f t="shared" si="386"/>
        <v/>
      </c>
      <c r="CS275" s="26" t="str">
        <f t="shared" si="386"/>
        <v/>
      </c>
      <c r="CT275" s="26" t="str">
        <f t="shared" si="386"/>
        <v/>
      </c>
      <c r="CU275" s="26" t="str">
        <f t="shared" si="386"/>
        <v/>
      </c>
      <c r="CV275" s="26" t="str">
        <f t="shared" si="386"/>
        <v/>
      </c>
      <c r="CW275" s="26" t="str">
        <f t="shared" si="386"/>
        <v/>
      </c>
      <c r="CX275" s="26" t="str">
        <f t="shared" si="386"/>
        <v/>
      </c>
      <c r="CY275" s="26" t="str">
        <f t="shared" si="386"/>
        <v/>
      </c>
      <c r="CZ275" s="26" t="str">
        <f t="shared" si="386"/>
        <v/>
      </c>
      <c r="DA275" s="26" t="str">
        <f t="shared" si="386"/>
        <v/>
      </c>
      <c r="DB275" s="26" t="str">
        <f t="shared" si="386"/>
        <v/>
      </c>
      <c r="DC275" s="26" t="str">
        <f t="shared" si="386"/>
        <v/>
      </c>
      <c r="DD275" s="26" t="str">
        <f t="shared" si="386"/>
        <v/>
      </c>
      <c r="DE275" s="26" t="str">
        <f t="shared" si="386"/>
        <v/>
      </c>
      <c r="DF275" s="26" t="str">
        <f t="shared" si="386"/>
        <v/>
      </c>
      <c r="DG275" s="26" t="str">
        <f t="shared" si="386"/>
        <v/>
      </c>
      <c r="DH275" s="26" t="str">
        <f t="shared" si="386"/>
        <v/>
      </c>
      <c r="DI275" s="26" t="str">
        <f t="shared" si="386"/>
        <v/>
      </c>
      <c r="DJ275" s="26" t="str">
        <f t="shared" si="386"/>
        <v/>
      </c>
      <c r="DK275" s="26" t="str">
        <f t="shared" si="386"/>
        <v/>
      </c>
      <c r="DL275" s="26" t="str">
        <f t="shared" si="386"/>
        <v/>
      </c>
      <c r="DM275" s="26" t="str">
        <f t="shared" si="386"/>
        <v/>
      </c>
      <c r="DN275" s="26" t="str">
        <f t="shared" si="386"/>
        <v/>
      </c>
      <c r="DO275" s="26" t="str">
        <f t="shared" si="386"/>
        <v/>
      </c>
      <c r="DP275" s="26" t="str">
        <f t="shared" si="386"/>
        <v/>
      </c>
      <c r="DQ275" s="26" t="str">
        <f t="shared" si="386"/>
        <v/>
      </c>
      <c r="DR275" s="26" t="str">
        <f t="shared" si="386"/>
        <v/>
      </c>
      <c r="DS275" s="26" t="str">
        <f t="shared" si="386"/>
        <v/>
      </c>
      <c r="DT275" s="26" t="str">
        <f t="shared" si="386"/>
        <v/>
      </c>
      <c r="DU275" s="26" t="str">
        <f t="shared" si="386"/>
        <v/>
      </c>
      <c r="DV275" s="26" t="str">
        <f t="shared" si="386"/>
        <v/>
      </c>
      <c r="DW275" s="26" t="str">
        <f t="shared" si="386"/>
        <v/>
      </c>
      <c r="DX275" s="26" t="str">
        <f t="shared" si="386"/>
        <v/>
      </c>
      <c r="DY275" s="26" t="str">
        <f t="shared" si="386"/>
        <v/>
      </c>
      <c r="DZ275" s="26" t="str">
        <f t="shared" si="386"/>
        <v/>
      </c>
      <c r="EA275" s="26" t="str">
        <f t="shared" si="386"/>
        <v/>
      </c>
      <c r="EB275" s="26" t="str">
        <f t="shared" si="386"/>
        <v/>
      </c>
      <c r="EC275" s="26" t="str">
        <f t="shared" si="386"/>
        <v/>
      </c>
      <c r="ED275" s="26" t="str">
        <f t="shared" si="386"/>
        <v/>
      </c>
      <c r="EE275" s="26" t="str">
        <f t="shared" si="387" ref="EE275:FI275">IF(AND(EE278="",AND(EE281="",EE284="")),"",SUM(EE278,EE281,EE284))</f>
        <v/>
      </c>
      <c r="EF275" s="26" t="str">
        <f t="shared" si="387"/>
        <v/>
      </c>
      <c r="EG275" s="26" t="str">
        <f t="shared" si="387"/>
        <v/>
      </c>
      <c r="EH275" s="26" t="str">
        <f t="shared" si="387"/>
        <v/>
      </c>
      <c r="EI275" s="26" t="str">
        <f t="shared" si="387"/>
        <v/>
      </c>
      <c r="EJ275" s="26" t="str">
        <f t="shared" si="387"/>
        <v/>
      </c>
      <c r="EK275" s="26" t="str">
        <f t="shared" si="387"/>
        <v/>
      </c>
      <c r="EL275" s="26" t="str">
        <f t="shared" si="387"/>
        <v/>
      </c>
      <c r="EM275" s="26" t="str">
        <f t="shared" si="387"/>
        <v/>
      </c>
      <c r="EN275" s="26" t="str">
        <f t="shared" si="387"/>
        <v/>
      </c>
      <c r="EO275" s="26" t="str">
        <f t="shared" si="387"/>
        <v/>
      </c>
      <c r="EP275" s="26" t="str">
        <f t="shared" si="387"/>
        <v/>
      </c>
      <c r="EQ275" s="26" t="str">
        <f t="shared" si="387"/>
        <v/>
      </c>
      <c r="ER275" s="26" t="str">
        <f t="shared" si="387"/>
        <v/>
      </c>
      <c r="ES275" s="26" t="str">
        <f t="shared" si="387"/>
        <v/>
      </c>
      <c r="ET275" s="26" t="str">
        <f t="shared" si="387"/>
        <v/>
      </c>
      <c r="EU275" s="26" t="str">
        <f t="shared" si="387"/>
        <v/>
      </c>
      <c r="EV275" s="26" t="str">
        <f t="shared" si="387"/>
        <v/>
      </c>
      <c r="EW275" s="26" t="str">
        <f t="shared" si="387"/>
        <v/>
      </c>
      <c r="EX275" s="26" t="str">
        <f t="shared" si="387"/>
        <v/>
      </c>
      <c r="EY275" s="26" t="str">
        <f t="shared" si="387"/>
        <v/>
      </c>
      <c r="EZ275" s="26" t="str">
        <f t="shared" si="387"/>
        <v/>
      </c>
      <c r="FA275" s="26" t="str">
        <f t="shared" si="387"/>
        <v/>
      </c>
      <c r="FB275" s="26" t="str">
        <f t="shared" si="387"/>
        <v/>
      </c>
      <c r="FC275" s="26" t="str">
        <f t="shared" si="387"/>
        <v/>
      </c>
      <c r="FD275" s="26" t="str">
        <f t="shared" si="387"/>
        <v/>
      </c>
      <c r="FE275" s="26" t="str">
        <f t="shared" si="387"/>
        <v/>
      </c>
      <c r="FF275" s="26" t="str">
        <f t="shared" si="387"/>
        <v/>
      </c>
      <c r="FG275" s="26" t="str">
        <f t="shared" si="387"/>
        <v/>
      </c>
      <c r="FH275" s="26" t="str">
        <f t="shared" si="387"/>
        <v/>
      </c>
      <c r="FI275" s="26" t="str">
        <f t="shared" si="387"/>
        <v/>
      </c>
    </row>
    <row r="276" spans="1:165" s="8" customFormat="1" ht="15" customHeight="1">
      <c r="A276" s="8" t="str">
        <f t="shared" si="372"/>
        <v>BIPIDID_BP6_XDC</v>
      </c>
      <c r="B276" s="12" t="s">
        <v>653</v>
      </c>
      <c r="C276" s="13" t="s">
        <v>654</v>
      </c>
      <c r="D276" s="13" t="s">
        <v>655</v>
      </c>
      <c r="E276" s="14" t="str">
        <f>"BIPIDID_BP6_"&amp;C3</f>
        <v>BIPIDID_BP6_XDC</v>
      </c>
      <c r="F276" s="26" t="str">
        <f>IF(AND(F277="",F278=""),"",SUM(F277)-SUM(F278))</f>
        <v/>
      </c>
      <c r="G276" s="26" t="str">
        <f t="shared" si="388" ref="G276:BR276">IF(AND(G277="",G278=""),"",SUM(G277)-SUM(G278))</f>
        <v/>
      </c>
      <c r="H276" s="26" t="str">
        <f t="shared" si="388"/>
        <v/>
      </c>
      <c r="I276" s="26" t="str">
        <f t="shared" si="388"/>
        <v/>
      </c>
      <c r="J276" s="26" t="str">
        <f t="shared" si="388"/>
        <v/>
      </c>
      <c r="K276" s="26" t="str">
        <f t="shared" si="388"/>
        <v/>
      </c>
      <c r="L276" s="26" t="str">
        <f t="shared" si="388"/>
        <v/>
      </c>
      <c r="M276" s="26" t="str">
        <f t="shared" si="388"/>
        <v/>
      </c>
      <c r="N276" s="26" t="str">
        <f t="shared" si="388"/>
        <v/>
      </c>
      <c r="O276" s="26" t="str">
        <f t="shared" si="388"/>
        <v/>
      </c>
      <c r="P276" s="26" t="str">
        <f t="shared" si="388"/>
        <v/>
      </c>
      <c r="Q276" s="26" t="str">
        <f t="shared" si="388"/>
        <v/>
      </c>
      <c r="R276" s="26" t="str">
        <f t="shared" si="388"/>
        <v/>
      </c>
      <c r="S276" s="26" t="str">
        <f t="shared" si="388"/>
        <v/>
      </c>
      <c r="T276" s="26" t="str">
        <f t="shared" si="388"/>
        <v/>
      </c>
      <c r="U276" s="26" t="str">
        <f t="shared" si="388"/>
        <v/>
      </c>
      <c r="V276" s="26" t="str">
        <f t="shared" si="388"/>
        <v/>
      </c>
      <c r="W276" s="26" t="str">
        <f t="shared" si="388"/>
        <v/>
      </c>
      <c r="X276" s="26" t="str">
        <f t="shared" si="388"/>
        <v/>
      </c>
      <c r="Y276" s="26" t="str">
        <f t="shared" si="388"/>
        <v/>
      </c>
      <c r="Z276" s="26" t="str">
        <f t="shared" si="388"/>
        <v/>
      </c>
      <c r="AA276" s="26" t="str">
        <f t="shared" si="388"/>
        <v/>
      </c>
      <c r="AB276" s="26" t="str">
        <f t="shared" si="388"/>
        <v/>
      </c>
      <c r="AC276" s="26" t="str">
        <f t="shared" si="388"/>
        <v/>
      </c>
      <c r="AD276" s="26" t="str">
        <f t="shared" si="388"/>
        <v/>
      </c>
      <c r="AE276" s="26" t="str">
        <f t="shared" si="388"/>
        <v/>
      </c>
      <c r="AF276" s="26" t="str">
        <f t="shared" si="388"/>
        <v/>
      </c>
      <c r="AG276" s="26" t="str">
        <f t="shared" si="388"/>
        <v/>
      </c>
      <c r="AH276" s="26" t="str">
        <f t="shared" si="388"/>
        <v/>
      </c>
      <c r="AI276" s="26" t="str">
        <f t="shared" si="388"/>
        <v/>
      </c>
      <c r="AJ276" s="26" t="str">
        <f t="shared" si="388"/>
        <v/>
      </c>
      <c r="AK276" s="26" t="str">
        <f t="shared" si="388"/>
        <v/>
      </c>
      <c r="AL276" s="26" t="str">
        <f t="shared" si="388"/>
        <v/>
      </c>
      <c r="AM276" s="26" t="str">
        <f t="shared" si="388"/>
        <v/>
      </c>
      <c r="AN276" s="26" t="str">
        <f t="shared" si="388"/>
        <v/>
      </c>
      <c r="AO276" s="26" t="str">
        <f t="shared" si="388"/>
        <v/>
      </c>
      <c r="AP276" s="26" t="str">
        <f t="shared" si="388"/>
        <v/>
      </c>
      <c r="AQ276" s="26" t="str">
        <f t="shared" si="388"/>
        <v/>
      </c>
      <c r="AR276" s="26" t="str">
        <f t="shared" si="388"/>
        <v/>
      </c>
      <c r="AS276" s="26" t="str">
        <f t="shared" si="388"/>
        <v/>
      </c>
      <c r="AT276" s="26" t="str">
        <f t="shared" si="388"/>
        <v/>
      </c>
      <c r="AU276" s="26" t="str">
        <f t="shared" si="388"/>
        <v/>
      </c>
      <c r="AV276" s="26" t="str">
        <f t="shared" si="388"/>
        <v/>
      </c>
      <c r="AW276" s="26" t="str">
        <f t="shared" si="388"/>
        <v/>
      </c>
      <c r="AX276" s="26" t="str">
        <f t="shared" si="388"/>
        <v/>
      </c>
      <c r="AY276" s="26" t="str">
        <f t="shared" si="388"/>
        <v/>
      </c>
      <c r="AZ276" s="26" t="str">
        <f t="shared" si="388"/>
        <v/>
      </c>
      <c r="BA276" s="26" t="str">
        <f t="shared" si="388"/>
        <v/>
      </c>
      <c r="BB276" s="26" t="str">
        <f t="shared" si="388"/>
        <v/>
      </c>
      <c r="BC276" s="26" t="str">
        <f t="shared" si="388"/>
        <v/>
      </c>
      <c r="BD276" s="26" t="str">
        <f t="shared" si="388"/>
        <v/>
      </c>
      <c r="BE276" s="26" t="str">
        <f t="shared" si="388"/>
        <v/>
      </c>
      <c r="BF276" s="26" t="str">
        <f t="shared" si="388"/>
        <v/>
      </c>
      <c r="BG276" s="26" t="str">
        <f t="shared" si="388"/>
        <v/>
      </c>
      <c r="BH276" s="26" t="str">
        <f t="shared" si="388"/>
        <v/>
      </c>
      <c r="BI276" s="26" t="str">
        <f t="shared" si="388"/>
        <v/>
      </c>
      <c r="BJ276" s="26" t="str">
        <f t="shared" si="388"/>
        <v/>
      </c>
      <c r="BK276" s="26" t="str">
        <f t="shared" si="388"/>
        <v/>
      </c>
      <c r="BL276" s="26" t="str">
        <f t="shared" si="388"/>
        <v/>
      </c>
      <c r="BM276" s="26" t="str">
        <f t="shared" si="388"/>
        <v/>
      </c>
      <c r="BN276" s="26" t="str">
        <f t="shared" si="388"/>
        <v/>
      </c>
      <c r="BO276" s="26" t="str">
        <f t="shared" si="388"/>
        <v/>
      </c>
      <c r="BP276" s="26" t="str">
        <f t="shared" si="388"/>
        <v/>
      </c>
      <c r="BQ276" s="26" t="str">
        <f t="shared" si="388"/>
        <v/>
      </c>
      <c r="BR276" s="26" t="str">
        <f t="shared" si="388"/>
        <v/>
      </c>
      <c r="BS276" s="26" t="str">
        <f t="shared" si="389" ref="BS276:ED276">IF(AND(BS277="",BS278=""),"",SUM(BS277)-SUM(BS278))</f>
        <v/>
      </c>
      <c r="BT276" s="26" t="str">
        <f t="shared" si="389"/>
        <v/>
      </c>
      <c r="BU276" s="26" t="str">
        <f t="shared" si="389"/>
        <v/>
      </c>
      <c r="BV276" s="26" t="str">
        <f t="shared" si="389"/>
        <v/>
      </c>
      <c r="BW276" s="26" t="str">
        <f t="shared" si="389"/>
        <v/>
      </c>
      <c r="BX276" s="26" t="str">
        <f t="shared" si="389"/>
        <v/>
      </c>
      <c r="BY276" s="26" t="str">
        <f t="shared" si="389"/>
        <v/>
      </c>
      <c r="BZ276" s="26" t="str">
        <f t="shared" si="389"/>
        <v/>
      </c>
      <c r="CA276" s="26" t="str">
        <f t="shared" si="389"/>
        <v/>
      </c>
      <c r="CB276" s="26" t="str">
        <f t="shared" si="389"/>
        <v/>
      </c>
      <c r="CC276" s="26" t="str">
        <f t="shared" si="389"/>
        <v/>
      </c>
      <c r="CD276" s="26" t="str">
        <f t="shared" si="389"/>
        <v/>
      </c>
      <c r="CE276" s="26" t="str">
        <f t="shared" si="389"/>
        <v/>
      </c>
      <c r="CF276" s="26" t="str">
        <f t="shared" si="389"/>
        <v/>
      </c>
      <c r="CG276" s="26" t="str">
        <f t="shared" si="389"/>
        <v/>
      </c>
      <c r="CH276" s="26" t="str">
        <f t="shared" si="389"/>
        <v/>
      </c>
      <c r="CI276" s="26" t="str">
        <f t="shared" si="389"/>
        <v/>
      </c>
      <c r="CJ276" s="26" t="str">
        <f t="shared" si="389"/>
        <v/>
      </c>
      <c r="CK276" s="26" t="str">
        <f t="shared" si="389"/>
        <v/>
      </c>
      <c r="CL276" s="26" t="str">
        <f t="shared" si="389"/>
        <v/>
      </c>
      <c r="CM276" s="26" t="str">
        <f t="shared" si="389"/>
        <v/>
      </c>
      <c r="CN276" s="26" t="str">
        <f t="shared" si="389"/>
        <v/>
      </c>
      <c r="CO276" s="26" t="str">
        <f t="shared" si="389"/>
        <v/>
      </c>
      <c r="CP276" s="26" t="str">
        <f t="shared" si="389"/>
        <v/>
      </c>
      <c r="CQ276" s="26" t="str">
        <f t="shared" si="389"/>
        <v/>
      </c>
      <c r="CR276" s="26" t="str">
        <f t="shared" si="389"/>
        <v/>
      </c>
      <c r="CS276" s="26" t="str">
        <f t="shared" si="389"/>
        <v/>
      </c>
      <c r="CT276" s="26" t="str">
        <f t="shared" si="389"/>
        <v/>
      </c>
      <c r="CU276" s="26" t="str">
        <f t="shared" si="389"/>
        <v/>
      </c>
      <c r="CV276" s="26" t="str">
        <f t="shared" si="389"/>
        <v/>
      </c>
      <c r="CW276" s="26" t="str">
        <f t="shared" si="389"/>
        <v/>
      </c>
      <c r="CX276" s="26" t="str">
        <f t="shared" si="389"/>
        <v/>
      </c>
      <c r="CY276" s="26" t="str">
        <f t="shared" si="389"/>
        <v/>
      </c>
      <c r="CZ276" s="26" t="str">
        <f t="shared" si="389"/>
        <v/>
      </c>
      <c r="DA276" s="26" t="str">
        <f t="shared" si="389"/>
        <v/>
      </c>
      <c r="DB276" s="26" t="str">
        <f t="shared" si="389"/>
        <v/>
      </c>
      <c r="DC276" s="26" t="str">
        <f t="shared" si="389"/>
        <v/>
      </c>
      <c r="DD276" s="26" t="str">
        <f t="shared" si="389"/>
        <v/>
      </c>
      <c r="DE276" s="26" t="str">
        <f t="shared" si="389"/>
        <v/>
      </c>
      <c r="DF276" s="26" t="str">
        <f t="shared" si="389"/>
        <v/>
      </c>
      <c r="DG276" s="26" t="str">
        <f t="shared" si="389"/>
        <v/>
      </c>
      <c r="DH276" s="26" t="str">
        <f t="shared" si="389"/>
        <v/>
      </c>
      <c r="DI276" s="26" t="str">
        <f t="shared" si="389"/>
        <v/>
      </c>
      <c r="DJ276" s="26" t="str">
        <f t="shared" si="389"/>
        <v/>
      </c>
      <c r="DK276" s="26" t="str">
        <f t="shared" si="389"/>
        <v/>
      </c>
      <c r="DL276" s="26" t="str">
        <f t="shared" si="389"/>
        <v/>
      </c>
      <c r="DM276" s="26" t="str">
        <f t="shared" si="389"/>
        <v/>
      </c>
      <c r="DN276" s="26" t="str">
        <f t="shared" si="389"/>
        <v/>
      </c>
      <c r="DO276" s="26" t="str">
        <f t="shared" si="389"/>
        <v/>
      </c>
      <c r="DP276" s="26" t="str">
        <f t="shared" si="389"/>
        <v/>
      </c>
      <c r="DQ276" s="26" t="str">
        <f t="shared" si="389"/>
        <v/>
      </c>
      <c r="DR276" s="26" t="str">
        <f t="shared" si="389"/>
        <v/>
      </c>
      <c r="DS276" s="26" t="str">
        <f t="shared" si="389"/>
        <v/>
      </c>
      <c r="DT276" s="26" t="str">
        <f t="shared" si="389"/>
        <v/>
      </c>
      <c r="DU276" s="26" t="str">
        <f t="shared" si="389"/>
        <v/>
      </c>
      <c r="DV276" s="26" t="str">
        <f t="shared" si="389"/>
        <v/>
      </c>
      <c r="DW276" s="26" t="str">
        <f t="shared" si="389"/>
        <v/>
      </c>
      <c r="DX276" s="26" t="str">
        <f t="shared" si="389"/>
        <v/>
      </c>
      <c r="DY276" s="26" t="str">
        <f t="shared" si="389"/>
        <v/>
      </c>
      <c r="DZ276" s="26" t="str">
        <f t="shared" si="389"/>
        <v/>
      </c>
      <c r="EA276" s="26" t="str">
        <f t="shared" si="389"/>
        <v/>
      </c>
      <c r="EB276" s="26" t="str">
        <f t="shared" si="389"/>
        <v/>
      </c>
      <c r="EC276" s="26" t="str">
        <f t="shared" si="389"/>
        <v/>
      </c>
      <c r="ED276" s="26" t="str">
        <f t="shared" si="389"/>
        <v/>
      </c>
      <c r="EE276" s="26" t="str">
        <f t="shared" si="390" ref="EE276:FI276">IF(AND(EE277="",EE278=""),"",SUM(EE277)-SUM(EE278))</f>
        <v/>
      </c>
      <c r="EF276" s="26" t="str">
        <f t="shared" si="390"/>
        <v/>
      </c>
      <c r="EG276" s="26" t="str">
        <f t="shared" si="390"/>
        <v/>
      </c>
      <c r="EH276" s="26" t="str">
        <f t="shared" si="390"/>
        <v/>
      </c>
      <c r="EI276" s="26" t="str">
        <f t="shared" si="390"/>
        <v/>
      </c>
      <c r="EJ276" s="26" t="str">
        <f t="shared" si="390"/>
        <v/>
      </c>
      <c r="EK276" s="26" t="str">
        <f t="shared" si="390"/>
        <v/>
      </c>
      <c r="EL276" s="26" t="str">
        <f t="shared" si="390"/>
        <v/>
      </c>
      <c r="EM276" s="26" t="str">
        <f t="shared" si="390"/>
        <v/>
      </c>
      <c r="EN276" s="26" t="str">
        <f t="shared" si="390"/>
        <v/>
      </c>
      <c r="EO276" s="26" t="str">
        <f t="shared" si="390"/>
        <v/>
      </c>
      <c r="EP276" s="26" t="str">
        <f t="shared" si="390"/>
        <v/>
      </c>
      <c r="EQ276" s="26" t="str">
        <f t="shared" si="390"/>
        <v/>
      </c>
      <c r="ER276" s="26" t="str">
        <f t="shared" si="390"/>
        <v/>
      </c>
      <c r="ES276" s="26" t="str">
        <f t="shared" si="390"/>
        <v/>
      </c>
      <c r="ET276" s="26" t="str">
        <f t="shared" si="390"/>
        <v/>
      </c>
      <c r="EU276" s="26" t="str">
        <f t="shared" si="390"/>
        <v/>
      </c>
      <c r="EV276" s="26" t="str">
        <f t="shared" si="390"/>
        <v/>
      </c>
      <c r="EW276" s="26" t="str">
        <f t="shared" si="390"/>
        <v/>
      </c>
      <c r="EX276" s="26" t="str">
        <f t="shared" si="390"/>
        <v/>
      </c>
      <c r="EY276" s="26" t="str">
        <f t="shared" si="390"/>
        <v/>
      </c>
      <c r="EZ276" s="26" t="str">
        <f t="shared" si="390"/>
        <v/>
      </c>
      <c r="FA276" s="26" t="str">
        <f t="shared" si="390"/>
        <v/>
      </c>
      <c r="FB276" s="26" t="str">
        <f t="shared" si="390"/>
        <v/>
      </c>
      <c r="FC276" s="26" t="str">
        <f t="shared" si="390"/>
        <v/>
      </c>
      <c r="FD276" s="26" t="str">
        <f t="shared" si="390"/>
        <v/>
      </c>
      <c r="FE276" s="26" t="str">
        <f t="shared" si="390"/>
        <v/>
      </c>
      <c r="FF276" s="26" t="str">
        <f t="shared" si="390"/>
        <v/>
      </c>
      <c r="FG276" s="26" t="str">
        <f t="shared" si="390"/>
        <v/>
      </c>
      <c r="FH276" s="26" t="str">
        <f t="shared" si="390"/>
        <v/>
      </c>
      <c r="FI276" s="26" t="str">
        <f t="shared" si="390"/>
        <v/>
      </c>
    </row>
    <row r="277" spans="1:165" s="8" customFormat="1" ht="15" customHeight="1">
      <c r="A277" s="8" t="str">
        <f t="shared" si="372"/>
        <v>BXIPIDID_BP6_XDC</v>
      </c>
      <c r="B277" s="12" t="s">
        <v>271</v>
      </c>
      <c r="C277" s="13" t="s">
        <v>656</v>
      </c>
      <c r="D277" s="13" t="s">
        <v>657</v>
      </c>
      <c r="E277" s="14" t="str">
        <f>"BXIPIDID_BP6_"&amp;C3</f>
        <v>BXIPIDID_BP6_XDC</v>
      </c>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165" s="8" customFormat="1" ht="15" customHeight="1">
      <c r="A278" s="8" t="str">
        <f t="shared" si="372"/>
        <v>BMIPIDID_BP6_XDC</v>
      </c>
      <c r="B278" s="12" t="s">
        <v>274</v>
      </c>
      <c r="C278" s="13" t="s">
        <v>658</v>
      </c>
      <c r="D278" s="13" t="s">
        <v>659</v>
      </c>
      <c r="E278" s="14" t="str">
        <f>"BMIPIDID_BP6_"&amp;C3</f>
        <v>BMIPIDID_BP6_XDC</v>
      </c>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165" s="8" customFormat="1" ht="15" customHeight="1">
      <c r="A279" s="8" t="str">
        <f t="shared" si="372"/>
        <v>BIPIDIR_BP6_XDC</v>
      </c>
      <c r="B279" s="12" t="s">
        <v>660</v>
      </c>
      <c r="C279" s="13" t="s">
        <v>661</v>
      </c>
      <c r="D279" s="13" t="s">
        <v>662</v>
      </c>
      <c r="E279" s="14" t="str">
        <f>"BIPIDIR_BP6_"&amp;C3</f>
        <v>BIPIDIR_BP6_XDC</v>
      </c>
      <c r="F279" s="26" t="str">
        <f>IF(AND(F280="",F281=""),"",SUM(F280)-SUM(F281))</f>
        <v/>
      </c>
      <c r="G279" s="26" t="str">
        <f t="shared" si="391" ref="G279:BR279">IF(AND(G280="",G281=""),"",SUM(G280)-SUM(G281))</f>
        <v/>
      </c>
      <c r="H279" s="26" t="str">
        <f t="shared" si="391"/>
        <v/>
      </c>
      <c r="I279" s="26" t="str">
        <f t="shared" si="391"/>
        <v/>
      </c>
      <c r="J279" s="26" t="str">
        <f t="shared" si="391"/>
        <v/>
      </c>
      <c r="K279" s="26" t="str">
        <f t="shared" si="391"/>
        <v/>
      </c>
      <c r="L279" s="26" t="str">
        <f t="shared" si="391"/>
        <v/>
      </c>
      <c r="M279" s="26" t="str">
        <f t="shared" si="391"/>
        <v/>
      </c>
      <c r="N279" s="26" t="str">
        <f t="shared" si="391"/>
        <v/>
      </c>
      <c r="O279" s="26" t="str">
        <f t="shared" si="391"/>
        <v/>
      </c>
      <c r="P279" s="26" t="str">
        <f t="shared" si="391"/>
        <v/>
      </c>
      <c r="Q279" s="26" t="str">
        <f t="shared" si="391"/>
        <v/>
      </c>
      <c r="R279" s="26" t="str">
        <f t="shared" si="391"/>
        <v/>
      </c>
      <c r="S279" s="26" t="str">
        <f t="shared" si="391"/>
        <v/>
      </c>
      <c r="T279" s="26" t="str">
        <f t="shared" si="391"/>
        <v/>
      </c>
      <c r="U279" s="26" t="str">
        <f t="shared" si="391"/>
        <v/>
      </c>
      <c r="V279" s="26" t="str">
        <f t="shared" si="391"/>
        <v/>
      </c>
      <c r="W279" s="26" t="str">
        <f t="shared" si="391"/>
        <v/>
      </c>
      <c r="X279" s="26" t="str">
        <f t="shared" si="391"/>
        <v/>
      </c>
      <c r="Y279" s="26" t="str">
        <f t="shared" si="391"/>
        <v/>
      </c>
      <c r="Z279" s="26" t="str">
        <f t="shared" si="391"/>
        <v/>
      </c>
      <c r="AA279" s="26" t="str">
        <f t="shared" si="391"/>
        <v/>
      </c>
      <c r="AB279" s="26" t="str">
        <f t="shared" si="391"/>
        <v/>
      </c>
      <c r="AC279" s="26" t="str">
        <f t="shared" si="391"/>
        <v/>
      </c>
      <c r="AD279" s="26" t="str">
        <f t="shared" si="391"/>
        <v/>
      </c>
      <c r="AE279" s="26" t="str">
        <f t="shared" si="391"/>
        <v/>
      </c>
      <c r="AF279" s="26" t="str">
        <f t="shared" si="391"/>
        <v/>
      </c>
      <c r="AG279" s="26" t="str">
        <f t="shared" si="391"/>
        <v/>
      </c>
      <c r="AH279" s="26" t="str">
        <f t="shared" si="391"/>
        <v/>
      </c>
      <c r="AI279" s="26" t="str">
        <f t="shared" si="391"/>
        <v/>
      </c>
      <c r="AJ279" s="26" t="str">
        <f t="shared" si="391"/>
        <v/>
      </c>
      <c r="AK279" s="26" t="str">
        <f t="shared" si="391"/>
        <v/>
      </c>
      <c r="AL279" s="26" t="str">
        <f t="shared" si="391"/>
        <v/>
      </c>
      <c r="AM279" s="26" t="str">
        <f t="shared" si="391"/>
        <v/>
      </c>
      <c r="AN279" s="26" t="str">
        <f t="shared" si="391"/>
        <v/>
      </c>
      <c r="AO279" s="26" t="str">
        <f t="shared" si="391"/>
        <v/>
      </c>
      <c r="AP279" s="26" t="str">
        <f t="shared" si="391"/>
        <v/>
      </c>
      <c r="AQ279" s="26" t="str">
        <f t="shared" si="391"/>
        <v/>
      </c>
      <c r="AR279" s="26" t="str">
        <f t="shared" si="391"/>
        <v/>
      </c>
      <c r="AS279" s="26" t="str">
        <f t="shared" si="391"/>
        <v/>
      </c>
      <c r="AT279" s="26" t="str">
        <f t="shared" si="391"/>
        <v/>
      </c>
      <c r="AU279" s="26" t="str">
        <f t="shared" si="391"/>
        <v/>
      </c>
      <c r="AV279" s="26" t="str">
        <f t="shared" si="391"/>
        <v/>
      </c>
      <c r="AW279" s="26" t="str">
        <f t="shared" si="391"/>
        <v/>
      </c>
      <c r="AX279" s="26" t="str">
        <f t="shared" si="391"/>
        <v/>
      </c>
      <c r="AY279" s="26" t="str">
        <f t="shared" si="391"/>
        <v/>
      </c>
      <c r="AZ279" s="26" t="str">
        <f t="shared" si="391"/>
        <v/>
      </c>
      <c r="BA279" s="26" t="str">
        <f t="shared" si="391"/>
        <v/>
      </c>
      <c r="BB279" s="26" t="str">
        <f t="shared" si="391"/>
        <v/>
      </c>
      <c r="BC279" s="26" t="str">
        <f t="shared" si="391"/>
        <v/>
      </c>
      <c r="BD279" s="26" t="str">
        <f t="shared" si="391"/>
        <v/>
      </c>
      <c r="BE279" s="26" t="str">
        <f t="shared" si="391"/>
        <v/>
      </c>
      <c r="BF279" s="26" t="str">
        <f t="shared" si="391"/>
        <v/>
      </c>
      <c r="BG279" s="26" t="str">
        <f t="shared" si="391"/>
        <v/>
      </c>
      <c r="BH279" s="26" t="str">
        <f t="shared" si="391"/>
        <v/>
      </c>
      <c r="BI279" s="26" t="str">
        <f t="shared" si="391"/>
        <v/>
      </c>
      <c r="BJ279" s="26" t="str">
        <f t="shared" si="391"/>
        <v/>
      </c>
      <c r="BK279" s="26" t="str">
        <f t="shared" si="391"/>
        <v/>
      </c>
      <c r="BL279" s="26" t="str">
        <f t="shared" si="391"/>
        <v/>
      </c>
      <c r="BM279" s="26" t="str">
        <f t="shared" si="391"/>
        <v/>
      </c>
      <c r="BN279" s="26" t="str">
        <f t="shared" si="391"/>
        <v/>
      </c>
      <c r="BO279" s="26" t="str">
        <f t="shared" si="391"/>
        <v/>
      </c>
      <c r="BP279" s="26" t="str">
        <f t="shared" si="391"/>
        <v/>
      </c>
      <c r="BQ279" s="26" t="str">
        <f t="shared" si="391"/>
        <v/>
      </c>
      <c r="BR279" s="26" t="str">
        <f t="shared" si="391"/>
        <v/>
      </c>
      <c r="BS279" s="26" t="str">
        <f t="shared" si="392" ref="BS279:ED279">IF(AND(BS280="",BS281=""),"",SUM(BS280)-SUM(BS281))</f>
        <v/>
      </c>
      <c r="BT279" s="26" t="str">
        <f t="shared" si="392"/>
        <v/>
      </c>
      <c r="BU279" s="26" t="str">
        <f t="shared" si="392"/>
        <v/>
      </c>
      <c r="BV279" s="26" t="str">
        <f t="shared" si="392"/>
        <v/>
      </c>
      <c r="BW279" s="26" t="str">
        <f t="shared" si="392"/>
        <v/>
      </c>
      <c r="BX279" s="26" t="str">
        <f t="shared" si="392"/>
        <v/>
      </c>
      <c r="BY279" s="26" t="str">
        <f t="shared" si="392"/>
        <v/>
      </c>
      <c r="BZ279" s="26" t="str">
        <f t="shared" si="392"/>
        <v/>
      </c>
      <c r="CA279" s="26" t="str">
        <f t="shared" si="392"/>
        <v/>
      </c>
      <c r="CB279" s="26" t="str">
        <f t="shared" si="392"/>
        <v/>
      </c>
      <c r="CC279" s="26" t="str">
        <f t="shared" si="392"/>
        <v/>
      </c>
      <c r="CD279" s="26" t="str">
        <f t="shared" si="392"/>
        <v/>
      </c>
      <c r="CE279" s="26" t="str">
        <f t="shared" si="392"/>
        <v/>
      </c>
      <c r="CF279" s="26" t="str">
        <f t="shared" si="392"/>
        <v/>
      </c>
      <c r="CG279" s="26" t="str">
        <f t="shared" si="392"/>
        <v/>
      </c>
      <c r="CH279" s="26" t="str">
        <f t="shared" si="392"/>
        <v/>
      </c>
      <c r="CI279" s="26" t="str">
        <f t="shared" si="392"/>
        <v/>
      </c>
      <c r="CJ279" s="26" t="str">
        <f t="shared" si="392"/>
        <v/>
      </c>
      <c r="CK279" s="26" t="str">
        <f t="shared" si="392"/>
        <v/>
      </c>
      <c r="CL279" s="26" t="str">
        <f t="shared" si="392"/>
        <v/>
      </c>
      <c r="CM279" s="26" t="str">
        <f t="shared" si="392"/>
        <v/>
      </c>
      <c r="CN279" s="26" t="str">
        <f t="shared" si="392"/>
        <v/>
      </c>
      <c r="CO279" s="26" t="str">
        <f t="shared" si="392"/>
        <v/>
      </c>
      <c r="CP279" s="26" t="str">
        <f t="shared" si="392"/>
        <v/>
      </c>
      <c r="CQ279" s="26" t="str">
        <f t="shared" si="392"/>
        <v/>
      </c>
      <c r="CR279" s="26" t="str">
        <f t="shared" si="392"/>
        <v/>
      </c>
      <c r="CS279" s="26" t="str">
        <f t="shared" si="392"/>
        <v/>
      </c>
      <c r="CT279" s="26" t="str">
        <f t="shared" si="392"/>
        <v/>
      </c>
      <c r="CU279" s="26" t="str">
        <f t="shared" si="392"/>
        <v/>
      </c>
      <c r="CV279" s="26" t="str">
        <f t="shared" si="392"/>
        <v/>
      </c>
      <c r="CW279" s="26" t="str">
        <f t="shared" si="392"/>
        <v/>
      </c>
      <c r="CX279" s="26" t="str">
        <f t="shared" si="392"/>
        <v/>
      </c>
      <c r="CY279" s="26" t="str">
        <f t="shared" si="392"/>
        <v/>
      </c>
      <c r="CZ279" s="26" t="str">
        <f t="shared" si="392"/>
        <v/>
      </c>
      <c r="DA279" s="26" t="str">
        <f t="shared" si="392"/>
        <v/>
      </c>
      <c r="DB279" s="26" t="str">
        <f t="shared" si="392"/>
        <v/>
      </c>
      <c r="DC279" s="26" t="str">
        <f t="shared" si="392"/>
        <v/>
      </c>
      <c r="DD279" s="26" t="str">
        <f t="shared" si="392"/>
        <v/>
      </c>
      <c r="DE279" s="26" t="str">
        <f t="shared" si="392"/>
        <v/>
      </c>
      <c r="DF279" s="26" t="str">
        <f t="shared" si="392"/>
        <v/>
      </c>
      <c r="DG279" s="26" t="str">
        <f t="shared" si="392"/>
        <v/>
      </c>
      <c r="DH279" s="26" t="str">
        <f t="shared" si="392"/>
        <v/>
      </c>
      <c r="DI279" s="26" t="str">
        <f t="shared" si="392"/>
        <v/>
      </c>
      <c r="DJ279" s="26" t="str">
        <f t="shared" si="392"/>
        <v/>
      </c>
      <c r="DK279" s="26" t="str">
        <f t="shared" si="392"/>
        <v/>
      </c>
      <c r="DL279" s="26" t="str">
        <f t="shared" si="392"/>
        <v/>
      </c>
      <c r="DM279" s="26" t="str">
        <f t="shared" si="392"/>
        <v/>
      </c>
      <c r="DN279" s="26" t="str">
        <f t="shared" si="392"/>
        <v/>
      </c>
      <c r="DO279" s="26" t="str">
        <f t="shared" si="392"/>
        <v/>
      </c>
      <c r="DP279" s="26" t="str">
        <f t="shared" si="392"/>
        <v/>
      </c>
      <c r="DQ279" s="26" t="str">
        <f t="shared" si="392"/>
        <v/>
      </c>
      <c r="DR279" s="26" t="str">
        <f t="shared" si="392"/>
        <v/>
      </c>
      <c r="DS279" s="26" t="str">
        <f t="shared" si="392"/>
        <v/>
      </c>
      <c r="DT279" s="26" t="str">
        <f t="shared" si="392"/>
        <v/>
      </c>
      <c r="DU279" s="26" t="str">
        <f t="shared" si="392"/>
        <v/>
      </c>
      <c r="DV279" s="26" t="str">
        <f t="shared" si="392"/>
        <v/>
      </c>
      <c r="DW279" s="26" t="str">
        <f t="shared" si="392"/>
        <v/>
      </c>
      <c r="DX279" s="26" t="str">
        <f t="shared" si="392"/>
        <v/>
      </c>
      <c r="DY279" s="26" t="str">
        <f t="shared" si="392"/>
        <v/>
      </c>
      <c r="DZ279" s="26" t="str">
        <f t="shared" si="392"/>
        <v/>
      </c>
      <c r="EA279" s="26" t="str">
        <f t="shared" si="392"/>
        <v/>
      </c>
      <c r="EB279" s="26" t="str">
        <f t="shared" si="392"/>
        <v/>
      </c>
      <c r="EC279" s="26" t="str">
        <f t="shared" si="392"/>
        <v/>
      </c>
      <c r="ED279" s="26" t="str">
        <f t="shared" si="392"/>
        <v/>
      </c>
      <c r="EE279" s="26" t="str">
        <f t="shared" si="393" ref="EE279:FI279">IF(AND(EE280="",EE281=""),"",SUM(EE280)-SUM(EE281))</f>
        <v/>
      </c>
      <c r="EF279" s="26" t="str">
        <f t="shared" si="393"/>
        <v/>
      </c>
      <c r="EG279" s="26" t="str">
        <f t="shared" si="393"/>
        <v/>
      </c>
      <c r="EH279" s="26" t="str">
        <f t="shared" si="393"/>
        <v/>
      </c>
      <c r="EI279" s="26" t="str">
        <f t="shared" si="393"/>
        <v/>
      </c>
      <c r="EJ279" s="26" t="str">
        <f t="shared" si="393"/>
        <v/>
      </c>
      <c r="EK279" s="26" t="str">
        <f t="shared" si="393"/>
        <v/>
      </c>
      <c r="EL279" s="26" t="str">
        <f t="shared" si="393"/>
        <v/>
      </c>
      <c r="EM279" s="26" t="str">
        <f t="shared" si="393"/>
        <v/>
      </c>
      <c r="EN279" s="26" t="str">
        <f t="shared" si="393"/>
        <v/>
      </c>
      <c r="EO279" s="26" t="str">
        <f t="shared" si="393"/>
        <v/>
      </c>
      <c r="EP279" s="26" t="str">
        <f t="shared" si="393"/>
        <v/>
      </c>
      <c r="EQ279" s="26" t="str">
        <f t="shared" si="393"/>
        <v/>
      </c>
      <c r="ER279" s="26" t="str">
        <f t="shared" si="393"/>
        <v/>
      </c>
      <c r="ES279" s="26" t="str">
        <f t="shared" si="393"/>
        <v/>
      </c>
      <c r="ET279" s="26" t="str">
        <f t="shared" si="393"/>
        <v/>
      </c>
      <c r="EU279" s="26" t="str">
        <f t="shared" si="393"/>
        <v/>
      </c>
      <c r="EV279" s="26" t="str">
        <f t="shared" si="393"/>
        <v/>
      </c>
      <c r="EW279" s="26" t="str">
        <f t="shared" si="393"/>
        <v/>
      </c>
      <c r="EX279" s="26" t="str">
        <f t="shared" si="393"/>
        <v/>
      </c>
      <c r="EY279" s="26" t="str">
        <f t="shared" si="393"/>
        <v/>
      </c>
      <c r="EZ279" s="26" t="str">
        <f t="shared" si="393"/>
        <v/>
      </c>
      <c r="FA279" s="26" t="str">
        <f t="shared" si="393"/>
        <v/>
      </c>
      <c r="FB279" s="26" t="str">
        <f t="shared" si="393"/>
        <v/>
      </c>
      <c r="FC279" s="26" t="str">
        <f t="shared" si="393"/>
        <v/>
      </c>
      <c r="FD279" s="26" t="str">
        <f t="shared" si="393"/>
        <v/>
      </c>
      <c r="FE279" s="26" t="str">
        <f t="shared" si="393"/>
        <v/>
      </c>
      <c r="FF279" s="26" t="str">
        <f t="shared" si="393"/>
        <v/>
      </c>
      <c r="FG279" s="26" t="str">
        <f t="shared" si="393"/>
        <v/>
      </c>
      <c r="FH279" s="26" t="str">
        <f t="shared" si="393"/>
        <v/>
      </c>
      <c r="FI279" s="26" t="str">
        <f t="shared" si="393"/>
        <v/>
      </c>
    </row>
    <row r="280" spans="1:165" s="8" customFormat="1" ht="15" customHeight="1">
      <c r="A280" s="8" t="str">
        <f t="shared" si="372"/>
        <v>BXIPIDIR_BP6_XDC</v>
      </c>
      <c r="B280" s="12" t="s">
        <v>271</v>
      </c>
      <c r="C280" s="13" t="s">
        <v>663</v>
      </c>
      <c r="D280" s="13" t="s">
        <v>664</v>
      </c>
      <c r="E280" s="14" t="str">
        <f>"BXIPIDIR_BP6_"&amp;C3</f>
        <v>BXIPIDIR_BP6_XDC</v>
      </c>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165" s="8" customFormat="1" ht="15" customHeight="1">
      <c r="A281" s="8" t="str">
        <f t="shared" si="372"/>
        <v>BMIPIDIR_BP6_XDC</v>
      </c>
      <c r="B281" s="12" t="s">
        <v>274</v>
      </c>
      <c r="C281" s="13" t="s">
        <v>665</v>
      </c>
      <c r="D281" s="13" t="s">
        <v>666</v>
      </c>
      <c r="E281" s="14" t="str">
        <f>"BMIPIDIR_BP6_"&amp;C3</f>
        <v>BMIPIDIR_BP6_XDC</v>
      </c>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165" s="8" customFormat="1" ht="15" customHeight="1">
      <c r="A282" s="8" t="str">
        <f t="shared" si="372"/>
        <v>BIPIDIF_BP6_XDC</v>
      </c>
      <c r="B282" s="12" t="s">
        <v>667</v>
      </c>
      <c r="C282" s="13" t="s">
        <v>668</v>
      </c>
      <c r="D282" s="13" t="s">
        <v>669</v>
      </c>
      <c r="E282" s="14" t="str">
        <f>"BIPIDIF_BP6_"&amp;C3</f>
        <v>BIPIDIF_BP6_XDC</v>
      </c>
      <c r="F282" s="26" t="str">
        <f>IF(AND(F283="",F284=""),"",SUM(F283)-SUM(F284))</f>
        <v/>
      </c>
      <c r="G282" s="26" t="str">
        <f t="shared" si="394" ref="G282:BR282">IF(AND(G283="",G284=""),"",SUM(G283)-SUM(G284))</f>
        <v/>
      </c>
      <c r="H282" s="26" t="str">
        <f t="shared" si="394"/>
        <v/>
      </c>
      <c r="I282" s="26" t="str">
        <f t="shared" si="394"/>
        <v/>
      </c>
      <c r="J282" s="26" t="str">
        <f t="shared" si="394"/>
        <v/>
      </c>
      <c r="K282" s="26" t="str">
        <f t="shared" si="394"/>
        <v/>
      </c>
      <c r="L282" s="26" t="str">
        <f t="shared" si="394"/>
        <v/>
      </c>
      <c r="M282" s="26" t="str">
        <f t="shared" si="394"/>
        <v/>
      </c>
      <c r="N282" s="26" t="str">
        <f t="shared" si="394"/>
        <v/>
      </c>
      <c r="O282" s="26" t="str">
        <f t="shared" si="394"/>
        <v/>
      </c>
      <c r="P282" s="26" t="str">
        <f t="shared" si="394"/>
        <v/>
      </c>
      <c r="Q282" s="26" t="str">
        <f t="shared" si="394"/>
        <v/>
      </c>
      <c r="R282" s="26" t="str">
        <f t="shared" si="394"/>
        <v/>
      </c>
      <c r="S282" s="26" t="str">
        <f t="shared" si="394"/>
        <v/>
      </c>
      <c r="T282" s="26" t="str">
        <f t="shared" si="394"/>
        <v/>
      </c>
      <c r="U282" s="26" t="str">
        <f t="shared" si="394"/>
        <v/>
      </c>
      <c r="V282" s="26" t="str">
        <f t="shared" si="394"/>
        <v/>
      </c>
      <c r="W282" s="26" t="str">
        <f t="shared" si="394"/>
        <v/>
      </c>
      <c r="X282" s="26" t="str">
        <f t="shared" si="394"/>
        <v/>
      </c>
      <c r="Y282" s="26" t="str">
        <f t="shared" si="394"/>
        <v/>
      </c>
      <c r="Z282" s="26" t="str">
        <f t="shared" si="394"/>
        <v/>
      </c>
      <c r="AA282" s="26" t="str">
        <f t="shared" si="394"/>
        <v/>
      </c>
      <c r="AB282" s="26" t="str">
        <f t="shared" si="394"/>
        <v/>
      </c>
      <c r="AC282" s="26" t="str">
        <f t="shared" si="394"/>
        <v/>
      </c>
      <c r="AD282" s="26" t="str">
        <f t="shared" si="394"/>
        <v/>
      </c>
      <c r="AE282" s="26" t="str">
        <f t="shared" si="394"/>
        <v/>
      </c>
      <c r="AF282" s="26" t="str">
        <f t="shared" si="394"/>
        <v/>
      </c>
      <c r="AG282" s="26" t="str">
        <f t="shared" si="394"/>
        <v/>
      </c>
      <c r="AH282" s="26" t="str">
        <f t="shared" si="394"/>
        <v/>
      </c>
      <c r="AI282" s="26" t="str">
        <f t="shared" si="394"/>
        <v/>
      </c>
      <c r="AJ282" s="26" t="str">
        <f t="shared" si="394"/>
        <v/>
      </c>
      <c r="AK282" s="26" t="str">
        <f t="shared" si="394"/>
        <v/>
      </c>
      <c r="AL282" s="26" t="str">
        <f t="shared" si="394"/>
        <v/>
      </c>
      <c r="AM282" s="26" t="str">
        <f t="shared" si="394"/>
        <v/>
      </c>
      <c r="AN282" s="26" t="str">
        <f t="shared" si="394"/>
        <v/>
      </c>
      <c r="AO282" s="26" t="str">
        <f t="shared" si="394"/>
        <v/>
      </c>
      <c r="AP282" s="26" t="str">
        <f t="shared" si="394"/>
        <v/>
      </c>
      <c r="AQ282" s="26" t="str">
        <f t="shared" si="394"/>
        <v/>
      </c>
      <c r="AR282" s="26" t="str">
        <f t="shared" si="394"/>
        <v/>
      </c>
      <c r="AS282" s="26" t="str">
        <f t="shared" si="394"/>
        <v/>
      </c>
      <c r="AT282" s="26" t="str">
        <f t="shared" si="394"/>
        <v/>
      </c>
      <c r="AU282" s="26" t="str">
        <f t="shared" si="394"/>
        <v/>
      </c>
      <c r="AV282" s="26" t="str">
        <f t="shared" si="394"/>
        <v/>
      </c>
      <c r="AW282" s="26" t="str">
        <f t="shared" si="394"/>
        <v/>
      </c>
      <c r="AX282" s="26" t="str">
        <f t="shared" si="394"/>
        <v/>
      </c>
      <c r="AY282" s="26" t="str">
        <f t="shared" si="394"/>
        <v/>
      </c>
      <c r="AZ282" s="26" t="str">
        <f t="shared" si="394"/>
        <v/>
      </c>
      <c r="BA282" s="26" t="str">
        <f t="shared" si="394"/>
        <v/>
      </c>
      <c r="BB282" s="26" t="str">
        <f t="shared" si="394"/>
        <v/>
      </c>
      <c r="BC282" s="26" t="str">
        <f t="shared" si="394"/>
        <v/>
      </c>
      <c r="BD282" s="26" t="str">
        <f t="shared" si="394"/>
        <v/>
      </c>
      <c r="BE282" s="26" t="str">
        <f t="shared" si="394"/>
        <v/>
      </c>
      <c r="BF282" s="26" t="str">
        <f t="shared" si="394"/>
        <v/>
      </c>
      <c r="BG282" s="26" t="str">
        <f t="shared" si="394"/>
        <v/>
      </c>
      <c r="BH282" s="26" t="str">
        <f t="shared" si="394"/>
        <v/>
      </c>
      <c r="BI282" s="26" t="str">
        <f t="shared" si="394"/>
        <v/>
      </c>
      <c r="BJ282" s="26" t="str">
        <f t="shared" si="394"/>
        <v/>
      </c>
      <c r="BK282" s="26" t="str">
        <f t="shared" si="394"/>
        <v/>
      </c>
      <c r="BL282" s="26" t="str">
        <f t="shared" si="394"/>
        <v/>
      </c>
      <c r="BM282" s="26" t="str">
        <f t="shared" si="394"/>
        <v/>
      </c>
      <c r="BN282" s="26" t="str">
        <f t="shared" si="394"/>
        <v/>
      </c>
      <c r="BO282" s="26" t="str">
        <f t="shared" si="394"/>
        <v/>
      </c>
      <c r="BP282" s="26" t="str">
        <f t="shared" si="394"/>
        <v/>
      </c>
      <c r="BQ282" s="26" t="str">
        <f t="shared" si="394"/>
        <v/>
      </c>
      <c r="BR282" s="26" t="str">
        <f t="shared" si="394"/>
        <v/>
      </c>
      <c r="BS282" s="26" t="str">
        <f t="shared" si="395" ref="BS282:ED282">IF(AND(BS283="",BS284=""),"",SUM(BS283)-SUM(BS284))</f>
        <v/>
      </c>
      <c r="BT282" s="26" t="str">
        <f t="shared" si="395"/>
        <v/>
      </c>
      <c r="BU282" s="26" t="str">
        <f t="shared" si="395"/>
        <v/>
      </c>
      <c r="BV282" s="26" t="str">
        <f t="shared" si="395"/>
        <v/>
      </c>
      <c r="BW282" s="26" t="str">
        <f t="shared" si="395"/>
        <v/>
      </c>
      <c r="BX282" s="26" t="str">
        <f t="shared" si="395"/>
        <v/>
      </c>
      <c r="BY282" s="26" t="str">
        <f t="shared" si="395"/>
        <v/>
      </c>
      <c r="BZ282" s="26" t="str">
        <f t="shared" si="395"/>
        <v/>
      </c>
      <c r="CA282" s="26" t="str">
        <f t="shared" si="395"/>
        <v/>
      </c>
      <c r="CB282" s="26" t="str">
        <f t="shared" si="395"/>
        <v/>
      </c>
      <c r="CC282" s="26" t="str">
        <f t="shared" si="395"/>
        <v/>
      </c>
      <c r="CD282" s="26" t="str">
        <f t="shared" si="395"/>
        <v/>
      </c>
      <c r="CE282" s="26" t="str">
        <f t="shared" si="395"/>
        <v/>
      </c>
      <c r="CF282" s="26" t="str">
        <f t="shared" si="395"/>
        <v/>
      </c>
      <c r="CG282" s="26" t="str">
        <f t="shared" si="395"/>
        <v/>
      </c>
      <c r="CH282" s="26" t="str">
        <f t="shared" si="395"/>
        <v/>
      </c>
      <c r="CI282" s="26" t="str">
        <f t="shared" si="395"/>
        <v/>
      </c>
      <c r="CJ282" s="26" t="str">
        <f t="shared" si="395"/>
        <v/>
      </c>
      <c r="CK282" s="26" t="str">
        <f t="shared" si="395"/>
        <v/>
      </c>
      <c r="CL282" s="26" t="str">
        <f t="shared" si="395"/>
        <v/>
      </c>
      <c r="CM282" s="26" t="str">
        <f t="shared" si="395"/>
        <v/>
      </c>
      <c r="CN282" s="26" t="str">
        <f t="shared" si="395"/>
        <v/>
      </c>
      <c r="CO282" s="26" t="str">
        <f t="shared" si="395"/>
        <v/>
      </c>
      <c r="CP282" s="26" t="str">
        <f t="shared" si="395"/>
        <v/>
      </c>
      <c r="CQ282" s="26" t="str">
        <f t="shared" si="395"/>
        <v/>
      </c>
      <c r="CR282" s="26" t="str">
        <f t="shared" si="395"/>
        <v/>
      </c>
      <c r="CS282" s="26" t="str">
        <f t="shared" si="395"/>
        <v/>
      </c>
      <c r="CT282" s="26" t="str">
        <f t="shared" si="395"/>
        <v/>
      </c>
      <c r="CU282" s="26" t="str">
        <f t="shared" si="395"/>
        <v/>
      </c>
      <c r="CV282" s="26" t="str">
        <f t="shared" si="395"/>
        <v/>
      </c>
      <c r="CW282" s="26" t="str">
        <f t="shared" si="395"/>
        <v/>
      </c>
      <c r="CX282" s="26" t="str">
        <f t="shared" si="395"/>
        <v/>
      </c>
      <c r="CY282" s="26" t="str">
        <f t="shared" si="395"/>
        <v/>
      </c>
      <c r="CZ282" s="26" t="str">
        <f t="shared" si="395"/>
        <v/>
      </c>
      <c r="DA282" s="26" t="str">
        <f t="shared" si="395"/>
        <v/>
      </c>
      <c r="DB282" s="26" t="str">
        <f t="shared" si="395"/>
        <v/>
      </c>
      <c r="DC282" s="26" t="str">
        <f t="shared" si="395"/>
        <v/>
      </c>
      <c r="DD282" s="26" t="str">
        <f t="shared" si="395"/>
        <v/>
      </c>
      <c r="DE282" s="26" t="str">
        <f t="shared" si="395"/>
        <v/>
      </c>
      <c r="DF282" s="26" t="str">
        <f t="shared" si="395"/>
        <v/>
      </c>
      <c r="DG282" s="26" t="str">
        <f t="shared" si="395"/>
        <v/>
      </c>
      <c r="DH282" s="26" t="str">
        <f t="shared" si="395"/>
        <v/>
      </c>
      <c r="DI282" s="26" t="str">
        <f t="shared" si="395"/>
        <v/>
      </c>
      <c r="DJ282" s="26" t="str">
        <f t="shared" si="395"/>
        <v/>
      </c>
      <c r="DK282" s="26" t="str">
        <f t="shared" si="395"/>
        <v/>
      </c>
      <c r="DL282" s="26" t="str">
        <f t="shared" si="395"/>
        <v/>
      </c>
      <c r="DM282" s="26" t="str">
        <f t="shared" si="395"/>
        <v/>
      </c>
      <c r="DN282" s="26" t="str">
        <f t="shared" si="395"/>
        <v/>
      </c>
      <c r="DO282" s="26" t="str">
        <f t="shared" si="395"/>
        <v/>
      </c>
      <c r="DP282" s="26" t="str">
        <f t="shared" si="395"/>
        <v/>
      </c>
      <c r="DQ282" s="26" t="str">
        <f t="shared" si="395"/>
        <v/>
      </c>
      <c r="DR282" s="26" t="str">
        <f t="shared" si="395"/>
        <v/>
      </c>
      <c r="DS282" s="26" t="str">
        <f t="shared" si="395"/>
        <v/>
      </c>
      <c r="DT282" s="26" t="str">
        <f t="shared" si="395"/>
        <v/>
      </c>
      <c r="DU282" s="26" t="str">
        <f t="shared" si="395"/>
        <v/>
      </c>
      <c r="DV282" s="26" t="str">
        <f t="shared" si="395"/>
        <v/>
      </c>
      <c r="DW282" s="26" t="str">
        <f t="shared" si="395"/>
        <v/>
      </c>
      <c r="DX282" s="26" t="str">
        <f t="shared" si="395"/>
        <v/>
      </c>
      <c r="DY282" s="26" t="str">
        <f t="shared" si="395"/>
        <v/>
      </c>
      <c r="DZ282" s="26" t="str">
        <f t="shared" si="395"/>
        <v/>
      </c>
      <c r="EA282" s="26" t="str">
        <f t="shared" si="395"/>
        <v/>
      </c>
      <c r="EB282" s="26" t="str">
        <f t="shared" si="395"/>
        <v/>
      </c>
      <c r="EC282" s="26" t="str">
        <f t="shared" si="395"/>
        <v/>
      </c>
      <c r="ED282" s="26" t="str">
        <f t="shared" si="395"/>
        <v/>
      </c>
      <c r="EE282" s="26" t="str">
        <f t="shared" si="396" ref="EE282:FI282">IF(AND(EE283="",EE284=""),"",SUM(EE283)-SUM(EE284))</f>
        <v/>
      </c>
      <c r="EF282" s="26" t="str">
        <f t="shared" si="396"/>
        <v/>
      </c>
      <c r="EG282" s="26" t="str">
        <f t="shared" si="396"/>
        <v/>
      </c>
      <c r="EH282" s="26" t="str">
        <f t="shared" si="396"/>
        <v/>
      </c>
      <c r="EI282" s="26" t="str">
        <f t="shared" si="396"/>
        <v/>
      </c>
      <c r="EJ282" s="26" t="str">
        <f t="shared" si="396"/>
        <v/>
      </c>
      <c r="EK282" s="26" t="str">
        <f t="shared" si="396"/>
        <v/>
      </c>
      <c r="EL282" s="26" t="str">
        <f t="shared" si="396"/>
        <v/>
      </c>
      <c r="EM282" s="26" t="str">
        <f t="shared" si="396"/>
        <v/>
      </c>
      <c r="EN282" s="26" t="str">
        <f t="shared" si="396"/>
        <v/>
      </c>
      <c r="EO282" s="26" t="str">
        <f t="shared" si="396"/>
        <v/>
      </c>
      <c r="EP282" s="26" t="str">
        <f t="shared" si="396"/>
        <v/>
      </c>
      <c r="EQ282" s="26" t="str">
        <f t="shared" si="396"/>
        <v/>
      </c>
      <c r="ER282" s="26" t="str">
        <f t="shared" si="396"/>
        <v/>
      </c>
      <c r="ES282" s="26" t="str">
        <f t="shared" si="396"/>
        <v/>
      </c>
      <c r="ET282" s="26" t="str">
        <f t="shared" si="396"/>
        <v/>
      </c>
      <c r="EU282" s="26" t="str">
        <f t="shared" si="396"/>
        <v/>
      </c>
      <c r="EV282" s="26" t="str">
        <f t="shared" si="396"/>
        <v/>
      </c>
      <c r="EW282" s="26" t="str">
        <f t="shared" si="396"/>
        <v/>
      </c>
      <c r="EX282" s="26" t="str">
        <f t="shared" si="396"/>
        <v/>
      </c>
      <c r="EY282" s="26" t="str">
        <f t="shared" si="396"/>
        <v/>
      </c>
      <c r="EZ282" s="26" t="str">
        <f t="shared" si="396"/>
        <v/>
      </c>
      <c r="FA282" s="26" t="str">
        <f t="shared" si="396"/>
        <v/>
      </c>
      <c r="FB282" s="26" t="str">
        <f t="shared" si="396"/>
        <v/>
      </c>
      <c r="FC282" s="26" t="str">
        <f t="shared" si="396"/>
        <v/>
      </c>
      <c r="FD282" s="26" t="str">
        <f t="shared" si="396"/>
        <v/>
      </c>
      <c r="FE282" s="26" t="str">
        <f t="shared" si="396"/>
        <v/>
      </c>
      <c r="FF282" s="26" t="str">
        <f t="shared" si="396"/>
        <v/>
      </c>
      <c r="FG282" s="26" t="str">
        <f t="shared" si="396"/>
        <v/>
      </c>
      <c r="FH282" s="26" t="str">
        <f t="shared" si="396"/>
        <v/>
      </c>
      <c r="FI282" s="26" t="str">
        <f t="shared" si="396"/>
        <v/>
      </c>
    </row>
    <row r="283" spans="1:165" s="8" customFormat="1" ht="15" customHeight="1">
      <c r="A283" s="8" t="str">
        <f t="shared" si="372"/>
        <v>BXIPIDIF_BP6_XDC</v>
      </c>
      <c r="B283" s="12" t="s">
        <v>271</v>
      </c>
      <c r="C283" s="13" t="s">
        <v>670</v>
      </c>
      <c r="D283" s="13" t="s">
        <v>671</v>
      </c>
      <c r="E283" s="14" t="str">
        <f>"BXIPIDIF_BP6_"&amp;C3</f>
        <v>BXIPIDIF_BP6_XDC</v>
      </c>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165" s="8" customFormat="1" ht="15" customHeight="1">
      <c r="A284" s="8" t="str">
        <f t="shared" si="372"/>
        <v>BMIPIDIF_BP6_XDC</v>
      </c>
      <c r="B284" s="12" t="s">
        <v>274</v>
      </c>
      <c r="C284" s="13" t="s">
        <v>672</v>
      </c>
      <c r="D284" s="13" t="s">
        <v>673</v>
      </c>
      <c r="E284" s="14" t="str">
        <f>"BMIPIDIF_BP6_"&amp;C3</f>
        <v>BMIPIDIF_BP6_XDC</v>
      </c>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165" s="8" customFormat="1" ht="15" customHeight="1">
      <c r="A285" s="8" t="str">
        <f t="shared" si="372"/>
        <v>BIPIDIFR_BP6_XDC</v>
      </c>
      <c r="B285" s="15" t="s">
        <v>674</v>
      </c>
      <c r="C285" s="13" t="s">
        <v>675</v>
      </c>
      <c r="D285" s="13" t="s">
        <v>676</v>
      </c>
      <c r="E285" s="14" t="str">
        <f>"BIPIDIFR_BP6_"&amp;C3</f>
        <v>BIPIDIFR_BP6_XDC</v>
      </c>
      <c r="F285" s="26" t="str">
        <f>IF(AND(F286="",F287=""),"",SUM(F286)-SUM(F287))</f>
        <v/>
      </c>
      <c r="G285" s="26" t="str">
        <f t="shared" si="397" ref="G285:BR285">IF(AND(G286="",G287=""),"",SUM(G286)-SUM(G287))</f>
        <v/>
      </c>
      <c r="H285" s="26" t="str">
        <f t="shared" si="397"/>
        <v/>
      </c>
      <c r="I285" s="26" t="str">
        <f t="shared" si="397"/>
        <v/>
      </c>
      <c r="J285" s="26" t="str">
        <f t="shared" si="397"/>
        <v/>
      </c>
      <c r="K285" s="26" t="str">
        <f t="shared" si="397"/>
        <v/>
      </c>
      <c r="L285" s="26" t="str">
        <f t="shared" si="397"/>
        <v/>
      </c>
      <c r="M285" s="26" t="str">
        <f t="shared" si="397"/>
        <v/>
      </c>
      <c r="N285" s="26" t="str">
        <f t="shared" si="397"/>
        <v/>
      </c>
      <c r="O285" s="26" t="str">
        <f t="shared" si="397"/>
        <v/>
      </c>
      <c r="P285" s="26" t="str">
        <f t="shared" si="397"/>
        <v/>
      </c>
      <c r="Q285" s="26" t="str">
        <f t="shared" si="397"/>
        <v/>
      </c>
      <c r="R285" s="26" t="str">
        <f t="shared" si="397"/>
        <v/>
      </c>
      <c r="S285" s="26" t="str">
        <f t="shared" si="397"/>
        <v/>
      </c>
      <c r="T285" s="26" t="str">
        <f t="shared" si="397"/>
        <v/>
      </c>
      <c r="U285" s="26" t="str">
        <f t="shared" si="397"/>
        <v/>
      </c>
      <c r="V285" s="26" t="str">
        <f t="shared" si="397"/>
        <v/>
      </c>
      <c r="W285" s="26" t="str">
        <f t="shared" si="397"/>
        <v/>
      </c>
      <c r="X285" s="26" t="str">
        <f t="shared" si="397"/>
        <v/>
      </c>
      <c r="Y285" s="26" t="str">
        <f t="shared" si="397"/>
        <v/>
      </c>
      <c r="Z285" s="26" t="str">
        <f t="shared" si="397"/>
        <v/>
      </c>
      <c r="AA285" s="26" t="str">
        <f t="shared" si="397"/>
        <v/>
      </c>
      <c r="AB285" s="26" t="str">
        <f t="shared" si="397"/>
        <v/>
      </c>
      <c r="AC285" s="26" t="str">
        <f t="shared" si="397"/>
        <v/>
      </c>
      <c r="AD285" s="26" t="str">
        <f t="shared" si="397"/>
        <v/>
      </c>
      <c r="AE285" s="26" t="str">
        <f t="shared" si="397"/>
        <v/>
      </c>
      <c r="AF285" s="26" t="str">
        <f t="shared" si="397"/>
        <v/>
      </c>
      <c r="AG285" s="26" t="str">
        <f t="shared" si="397"/>
        <v/>
      </c>
      <c r="AH285" s="26" t="str">
        <f t="shared" si="397"/>
        <v/>
      </c>
      <c r="AI285" s="26" t="str">
        <f t="shared" si="397"/>
        <v/>
      </c>
      <c r="AJ285" s="26" t="str">
        <f t="shared" si="397"/>
        <v/>
      </c>
      <c r="AK285" s="26" t="str">
        <f t="shared" si="397"/>
        <v/>
      </c>
      <c r="AL285" s="26" t="str">
        <f t="shared" si="397"/>
        <v/>
      </c>
      <c r="AM285" s="26" t="str">
        <f t="shared" si="397"/>
        <v/>
      </c>
      <c r="AN285" s="26" t="str">
        <f t="shared" si="397"/>
        <v/>
      </c>
      <c r="AO285" s="26" t="str">
        <f t="shared" si="397"/>
        <v/>
      </c>
      <c r="AP285" s="26" t="str">
        <f t="shared" si="397"/>
        <v/>
      </c>
      <c r="AQ285" s="26" t="str">
        <f t="shared" si="397"/>
        <v/>
      </c>
      <c r="AR285" s="26" t="str">
        <f t="shared" si="397"/>
        <v/>
      </c>
      <c r="AS285" s="26" t="str">
        <f t="shared" si="397"/>
        <v/>
      </c>
      <c r="AT285" s="26" t="str">
        <f t="shared" si="397"/>
        <v/>
      </c>
      <c r="AU285" s="26" t="str">
        <f t="shared" si="397"/>
        <v/>
      </c>
      <c r="AV285" s="26" t="str">
        <f t="shared" si="397"/>
        <v/>
      </c>
      <c r="AW285" s="26" t="str">
        <f t="shared" si="397"/>
        <v/>
      </c>
      <c r="AX285" s="26" t="str">
        <f t="shared" si="397"/>
        <v/>
      </c>
      <c r="AY285" s="26" t="str">
        <f t="shared" si="397"/>
        <v/>
      </c>
      <c r="AZ285" s="26" t="str">
        <f t="shared" si="397"/>
        <v/>
      </c>
      <c r="BA285" s="26" t="str">
        <f t="shared" si="397"/>
        <v/>
      </c>
      <c r="BB285" s="26" t="str">
        <f t="shared" si="397"/>
        <v/>
      </c>
      <c r="BC285" s="26" t="str">
        <f t="shared" si="397"/>
        <v/>
      </c>
      <c r="BD285" s="26" t="str">
        <f t="shared" si="397"/>
        <v/>
      </c>
      <c r="BE285" s="26" t="str">
        <f t="shared" si="397"/>
        <v/>
      </c>
      <c r="BF285" s="26" t="str">
        <f t="shared" si="397"/>
        <v/>
      </c>
      <c r="BG285" s="26" t="str">
        <f t="shared" si="397"/>
        <v/>
      </c>
      <c r="BH285" s="26" t="str">
        <f t="shared" si="397"/>
        <v/>
      </c>
      <c r="BI285" s="26" t="str">
        <f t="shared" si="397"/>
        <v/>
      </c>
      <c r="BJ285" s="26" t="str">
        <f t="shared" si="397"/>
        <v/>
      </c>
      <c r="BK285" s="26" t="str">
        <f t="shared" si="397"/>
        <v/>
      </c>
      <c r="BL285" s="26" t="str">
        <f t="shared" si="397"/>
        <v/>
      </c>
      <c r="BM285" s="26" t="str">
        <f t="shared" si="397"/>
        <v/>
      </c>
      <c r="BN285" s="26" t="str">
        <f t="shared" si="397"/>
        <v/>
      </c>
      <c r="BO285" s="26" t="str">
        <f t="shared" si="397"/>
        <v/>
      </c>
      <c r="BP285" s="26" t="str">
        <f t="shared" si="397"/>
        <v/>
      </c>
      <c r="BQ285" s="26" t="str">
        <f t="shared" si="397"/>
        <v/>
      </c>
      <c r="BR285" s="26" t="str">
        <f t="shared" si="397"/>
        <v/>
      </c>
      <c r="BS285" s="26" t="str">
        <f t="shared" si="398" ref="BS285:ED285">IF(AND(BS286="",BS287=""),"",SUM(BS286)-SUM(BS287))</f>
        <v/>
      </c>
      <c r="BT285" s="26" t="str">
        <f t="shared" si="398"/>
        <v/>
      </c>
      <c r="BU285" s="26" t="str">
        <f t="shared" si="398"/>
        <v/>
      </c>
      <c r="BV285" s="26" t="str">
        <f t="shared" si="398"/>
        <v/>
      </c>
      <c r="BW285" s="26" t="str">
        <f t="shared" si="398"/>
        <v/>
      </c>
      <c r="BX285" s="26" t="str">
        <f t="shared" si="398"/>
        <v/>
      </c>
      <c r="BY285" s="26" t="str">
        <f t="shared" si="398"/>
        <v/>
      </c>
      <c r="BZ285" s="26" t="str">
        <f t="shared" si="398"/>
        <v/>
      </c>
      <c r="CA285" s="26" t="str">
        <f t="shared" si="398"/>
        <v/>
      </c>
      <c r="CB285" s="26" t="str">
        <f t="shared" si="398"/>
        <v/>
      </c>
      <c r="CC285" s="26" t="str">
        <f t="shared" si="398"/>
        <v/>
      </c>
      <c r="CD285" s="26" t="str">
        <f t="shared" si="398"/>
        <v/>
      </c>
      <c r="CE285" s="26" t="str">
        <f t="shared" si="398"/>
        <v/>
      </c>
      <c r="CF285" s="26" t="str">
        <f t="shared" si="398"/>
        <v/>
      </c>
      <c r="CG285" s="26" t="str">
        <f t="shared" si="398"/>
        <v/>
      </c>
      <c r="CH285" s="26" t="str">
        <f t="shared" si="398"/>
        <v/>
      </c>
      <c r="CI285" s="26" t="str">
        <f t="shared" si="398"/>
        <v/>
      </c>
      <c r="CJ285" s="26" t="str">
        <f t="shared" si="398"/>
        <v/>
      </c>
      <c r="CK285" s="26" t="str">
        <f t="shared" si="398"/>
        <v/>
      </c>
      <c r="CL285" s="26" t="str">
        <f t="shared" si="398"/>
        <v/>
      </c>
      <c r="CM285" s="26" t="str">
        <f t="shared" si="398"/>
        <v/>
      </c>
      <c r="CN285" s="26" t="str">
        <f t="shared" si="398"/>
        <v/>
      </c>
      <c r="CO285" s="26" t="str">
        <f t="shared" si="398"/>
        <v/>
      </c>
      <c r="CP285" s="26" t="str">
        <f t="shared" si="398"/>
        <v/>
      </c>
      <c r="CQ285" s="26" t="str">
        <f t="shared" si="398"/>
        <v/>
      </c>
      <c r="CR285" s="26" t="str">
        <f t="shared" si="398"/>
        <v/>
      </c>
      <c r="CS285" s="26" t="str">
        <f t="shared" si="398"/>
        <v/>
      </c>
      <c r="CT285" s="26" t="str">
        <f t="shared" si="398"/>
        <v/>
      </c>
      <c r="CU285" s="26" t="str">
        <f t="shared" si="398"/>
        <v/>
      </c>
      <c r="CV285" s="26" t="str">
        <f t="shared" si="398"/>
        <v/>
      </c>
      <c r="CW285" s="26" t="str">
        <f t="shared" si="398"/>
        <v/>
      </c>
      <c r="CX285" s="26" t="str">
        <f t="shared" si="398"/>
        <v/>
      </c>
      <c r="CY285" s="26" t="str">
        <f t="shared" si="398"/>
        <v/>
      </c>
      <c r="CZ285" s="26" t="str">
        <f t="shared" si="398"/>
        <v/>
      </c>
      <c r="DA285" s="26" t="str">
        <f t="shared" si="398"/>
        <v/>
      </c>
      <c r="DB285" s="26" t="str">
        <f t="shared" si="398"/>
        <v/>
      </c>
      <c r="DC285" s="26" t="str">
        <f t="shared" si="398"/>
        <v/>
      </c>
      <c r="DD285" s="26" t="str">
        <f t="shared" si="398"/>
        <v/>
      </c>
      <c r="DE285" s="26" t="str">
        <f t="shared" si="398"/>
        <v/>
      </c>
      <c r="DF285" s="26" t="str">
        <f t="shared" si="398"/>
        <v/>
      </c>
      <c r="DG285" s="26" t="str">
        <f t="shared" si="398"/>
        <v/>
      </c>
      <c r="DH285" s="26" t="str">
        <f t="shared" si="398"/>
        <v/>
      </c>
      <c r="DI285" s="26" t="str">
        <f t="shared" si="398"/>
        <v/>
      </c>
      <c r="DJ285" s="26" t="str">
        <f t="shared" si="398"/>
        <v/>
      </c>
      <c r="DK285" s="26" t="str">
        <f t="shared" si="398"/>
        <v/>
      </c>
      <c r="DL285" s="26" t="str">
        <f t="shared" si="398"/>
        <v/>
      </c>
      <c r="DM285" s="26" t="str">
        <f t="shared" si="398"/>
        <v/>
      </c>
      <c r="DN285" s="26" t="str">
        <f t="shared" si="398"/>
        <v/>
      </c>
      <c r="DO285" s="26" t="str">
        <f t="shared" si="398"/>
        <v/>
      </c>
      <c r="DP285" s="26" t="str">
        <f t="shared" si="398"/>
        <v/>
      </c>
      <c r="DQ285" s="26" t="str">
        <f t="shared" si="398"/>
        <v/>
      </c>
      <c r="DR285" s="26" t="str">
        <f t="shared" si="398"/>
        <v/>
      </c>
      <c r="DS285" s="26" t="str">
        <f t="shared" si="398"/>
        <v/>
      </c>
      <c r="DT285" s="26" t="str">
        <f t="shared" si="398"/>
        <v/>
      </c>
      <c r="DU285" s="26" t="str">
        <f t="shared" si="398"/>
        <v/>
      </c>
      <c r="DV285" s="26" t="str">
        <f t="shared" si="398"/>
        <v/>
      </c>
      <c r="DW285" s="26" t="str">
        <f t="shared" si="398"/>
        <v/>
      </c>
      <c r="DX285" s="26" t="str">
        <f t="shared" si="398"/>
        <v/>
      </c>
      <c r="DY285" s="26" t="str">
        <f t="shared" si="398"/>
        <v/>
      </c>
      <c r="DZ285" s="26" t="str">
        <f t="shared" si="398"/>
        <v/>
      </c>
      <c r="EA285" s="26" t="str">
        <f t="shared" si="398"/>
        <v/>
      </c>
      <c r="EB285" s="26" t="str">
        <f t="shared" si="398"/>
        <v/>
      </c>
      <c r="EC285" s="26" t="str">
        <f t="shared" si="398"/>
        <v/>
      </c>
      <c r="ED285" s="26" t="str">
        <f t="shared" si="398"/>
        <v/>
      </c>
      <c r="EE285" s="26" t="str">
        <f t="shared" si="399" ref="EE285:FI285">IF(AND(EE286="",EE287=""),"",SUM(EE286)-SUM(EE287))</f>
        <v/>
      </c>
      <c r="EF285" s="26" t="str">
        <f t="shared" si="399"/>
        <v/>
      </c>
      <c r="EG285" s="26" t="str">
        <f t="shared" si="399"/>
        <v/>
      </c>
      <c r="EH285" s="26" t="str">
        <f t="shared" si="399"/>
        <v/>
      </c>
      <c r="EI285" s="26" t="str">
        <f t="shared" si="399"/>
        <v/>
      </c>
      <c r="EJ285" s="26" t="str">
        <f t="shared" si="399"/>
        <v/>
      </c>
      <c r="EK285" s="26" t="str">
        <f t="shared" si="399"/>
        <v/>
      </c>
      <c r="EL285" s="26" t="str">
        <f t="shared" si="399"/>
        <v/>
      </c>
      <c r="EM285" s="26" t="str">
        <f t="shared" si="399"/>
        <v/>
      </c>
      <c r="EN285" s="26" t="str">
        <f t="shared" si="399"/>
        <v/>
      </c>
      <c r="EO285" s="26" t="str">
        <f t="shared" si="399"/>
        <v/>
      </c>
      <c r="EP285" s="26" t="str">
        <f t="shared" si="399"/>
        <v/>
      </c>
      <c r="EQ285" s="26" t="str">
        <f t="shared" si="399"/>
        <v/>
      </c>
      <c r="ER285" s="26" t="str">
        <f t="shared" si="399"/>
        <v/>
      </c>
      <c r="ES285" s="26" t="str">
        <f t="shared" si="399"/>
        <v/>
      </c>
      <c r="ET285" s="26" t="str">
        <f t="shared" si="399"/>
        <v/>
      </c>
      <c r="EU285" s="26" t="str">
        <f t="shared" si="399"/>
        <v/>
      </c>
      <c r="EV285" s="26" t="str">
        <f t="shared" si="399"/>
        <v/>
      </c>
      <c r="EW285" s="26" t="str">
        <f t="shared" si="399"/>
        <v/>
      </c>
      <c r="EX285" s="26" t="str">
        <f t="shared" si="399"/>
        <v/>
      </c>
      <c r="EY285" s="26" t="str">
        <f t="shared" si="399"/>
        <v/>
      </c>
      <c r="EZ285" s="26" t="str">
        <f t="shared" si="399"/>
        <v/>
      </c>
      <c r="FA285" s="26" t="str">
        <f t="shared" si="399"/>
        <v/>
      </c>
      <c r="FB285" s="26" t="str">
        <f t="shared" si="399"/>
        <v/>
      </c>
      <c r="FC285" s="26" t="str">
        <f t="shared" si="399"/>
        <v/>
      </c>
      <c r="FD285" s="26" t="str">
        <f t="shared" si="399"/>
        <v/>
      </c>
      <c r="FE285" s="26" t="str">
        <f t="shared" si="399"/>
        <v/>
      </c>
      <c r="FF285" s="26" t="str">
        <f t="shared" si="399"/>
        <v/>
      </c>
      <c r="FG285" s="26" t="str">
        <f t="shared" si="399"/>
        <v/>
      </c>
      <c r="FH285" s="26" t="str">
        <f t="shared" si="399"/>
        <v/>
      </c>
      <c r="FI285" s="26" t="str">
        <f t="shared" si="399"/>
        <v/>
      </c>
    </row>
    <row r="286" spans="1:165" s="8" customFormat="1" ht="15" customHeight="1">
      <c r="A286" s="8" t="str">
        <f t="shared" si="372"/>
        <v>BXIPIDIFR_BP6_XDC</v>
      </c>
      <c r="B286" s="15" t="s">
        <v>168</v>
      </c>
      <c r="C286" s="13" t="s">
        <v>677</v>
      </c>
      <c r="D286" s="13" t="s">
        <v>678</v>
      </c>
      <c r="E286" s="14" t="str">
        <f>"BXIPIDIFR_BP6_"&amp;C3</f>
        <v>BXIPIDIFR_BP6_XDC</v>
      </c>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165" s="8" customFormat="1" ht="15" customHeight="1">
      <c r="A287" s="8" t="str">
        <f t="shared" si="372"/>
        <v>BMIPIDIFR_BP6_XDC</v>
      </c>
      <c r="B287" s="15" t="s">
        <v>171</v>
      </c>
      <c r="C287" s="13" t="s">
        <v>679</v>
      </c>
      <c r="D287" s="13" t="s">
        <v>680</v>
      </c>
      <c r="E287" s="14" t="str">
        <f>"BMIPIDIFR_BP6_"&amp;C3</f>
        <v>BMIPIDIFR_BP6_XDC</v>
      </c>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165" s="8" customFormat="1" ht="15" customHeight="1">
      <c r="A288" s="8" t="str">
        <f t="shared" si="372"/>
        <v>BIPIDIFN_BP6_XDC</v>
      </c>
      <c r="B288" s="15" t="s">
        <v>681</v>
      </c>
      <c r="C288" s="13" t="s">
        <v>682</v>
      </c>
      <c r="D288" s="13" t="s">
        <v>683</v>
      </c>
      <c r="E288" s="14" t="str">
        <f>"BIPIDIFN_BP6_"&amp;C3</f>
        <v>BIPIDIFN_BP6_XDC</v>
      </c>
      <c r="F288" s="26" t="str">
        <f>IF(AND(F289="",F290=""),"",SUM(F289)-SUM(F290))</f>
        <v/>
      </c>
      <c r="G288" s="26" t="str">
        <f t="shared" si="400" ref="G288:BR288">IF(AND(G289="",G290=""),"",SUM(G289)-SUM(G290))</f>
        <v/>
      </c>
      <c r="H288" s="26" t="str">
        <f t="shared" si="400"/>
        <v/>
      </c>
      <c r="I288" s="26" t="str">
        <f t="shared" si="400"/>
        <v/>
      </c>
      <c r="J288" s="26" t="str">
        <f t="shared" si="400"/>
        <v/>
      </c>
      <c r="K288" s="26" t="str">
        <f t="shared" si="400"/>
        <v/>
      </c>
      <c r="L288" s="26" t="str">
        <f t="shared" si="400"/>
        <v/>
      </c>
      <c r="M288" s="26" t="str">
        <f t="shared" si="400"/>
        <v/>
      </c>
      <c r="N288" s="26" t="str">
        <f t="shared" si="400"/>
        <v/>
      </c>
      <c r="O288" s="26" t="str">
        <f t="shared" si="400"/>
        <v/>
      </c>
      <c r="P288" s="26" t="str">
        <f t="shared" si="400"/>
        <v/>
      </c>
      <c r="Q288" s="26" t="str">
        <f t="shared" si="400"/>
        <v/>
      </c>
      <c r="R288" s="26" t="str">
        <f t="shared" si="400"/>
        <v/>
      </c>
      <c r="S288" s="26" t="str">
        <f t="shared" si="400"/>
        <v/>
      </c>
      <c r="T288" s="26" t="str">
        <f t="shared" si="400"/>
        <v/>
      </c>
      <c r="U288" s="26" t="str">
        <f t="shared" si="400"/>
        <v/>
      </c>
      <c r="V288" s="26" t="str">
        <f t="shared" si="400"/>
        <v/>
      </c>
      <c r="W288" s="26" t="str">
        <f t="shared" si="400"/>
        <v/>
      </c>
      <c r="X288" s="26" t="str">
        <f t="shared" si="400"/>
        <v/>
      </c>
      <c r="Y288" s="26" t="str">
        <f t="shared" si="400"/>
        <v/>
      </c>
      <c r="Z288" s="26" t="str">
        <f t="shared" si="400"/>
        <v/>
      </c>
      <c r="AA288" s="26" t="str">
        <f t="shared" si="400"/>
        <v/>
      </c>
      <c r="AB288" s="26" t="str">
        <f t="shared" si="400"/>
        <v/>
      </c>
      <c r="AC288" s="26" t="str">
        <f t="shared" si="400"/>
        <v/>
      </c>
      <c r="AD288" s="26" t="str">
        <f t="shared" si="400"/>
        <v/>
      </c>
      <c r="AE288" s="26" t="str">
        <f t="shared" si="400"/>
        <v/>
      </c>
      <c r="AF288" s="26" t="str">
        <f t="shared" si="400"/>
        <v/>
      </c>
      <c r="AG288" s="26" t="str">
        <f t="shared" si="400"/>
        <v/>
      </c>
      <c r="AH288" s="26" t="str">
        <f t="shared" si="400"/>
        <v/>
      </c>
      <c r="AI288" s="26" t="str">
        <f t="shared" si="400"/>
        <v/>
      </c>
      <c r="AJ288" s="26" t="str">
        <f t="shared" si="400"/>
        <v/>
      </c>
      <c r="AK288" s="26" t="str">
        <f t="shared" si="400"/>
        <v/>
      </c>
      <c r="AL288" s="26" t="str">
        <f t="shared" si="400"/>
        <v/>
      </c>
      <c r="AM288" s="26" t="str">
        <f t="shared" si="400"/>
        <v/>
      </c>
      <c r="AN288" s="26" t="str">
        <f t="shared" si="400"/>
        <v/>
      </c>
      <c r="AO288" s="26" t="str">
        <f t="shared" si="400"/>
        <v/>
      </c>
      <c r="AP288" s="26" t="str">
        <f t="shared" si="400"/>
        <v/>
      </c>
      <c r="AQ288" s="26" t="str">
        <f t="shared" si="400"/>
        <v/>
      </c>
      <c r="AR288" s="26" t="str">
        <f t="shared" si="400"/>
        <v/>
      </c>
      <c r="AS288" s="26" t="str">
        <f t="shared" si="400"/>
        <v/>
      </c>
      <c r="AT288" s="26" t="str">
        <f t="shared" si="400"/>
        <v/>
      </c>
      <c r="AU288" s="26" t="str">
        <f t="shared" si="400"/>
        <v/>
      </c>
      <c r="AV288" s="26" t="str">
        <f t="shared" si="400"/>
        <v/>
      </c>
      <c r="AW288" s="26" t="str">
        <f t="shared" si="400"/>
        <v/>
      </c>
      <c r="AX288" s="26" t="str">
        <f t="shared" si="400"/>
        <v/>
      </c>
      <c r="AY288" s="26" t="str">
        <f t="shared" si="400"/>
        <v/>
      </c>
      <c r="AZ288" s="26" t="str">
        <f t="shared" si="400"/>
        <v/>
      </c>
      <c r="BA288" s="26" t="str">
        <f t="shared" si="400"/>
        <v/>
      </c>
      <c r="BB288" s="26" t="str">
        <f t="shared" si="400"/>
        <v/>
      </c>
      <c r="BC288" s="26" t="str">
        <f t="shared" si="400"/>
        <v/>
      </c>
      <c r="BD288" s="26" t="str">
        <f t="shared" si="400"/>
        <v/>
      </c>
      <c r="BE288" s="26" t="str">
        <f t="shared" si="400"/>
        <v/>
      </c>
      <c r="BF288" s="26" t="str">
        <f t="shared" si="400"/>
        <v/>
      </c>
      <c r="BG288" s="26" t="str">
        <f t="shared" si="400"/>
        <v/>
      </c>
      <c r="BH288" s="26" t="str">
        <f t="shared" si="400"/>
        <v/>
      </c>
      <c r="BI288" s="26" t="str">
        <f t="shared" si="400"/>
        <v/>
      </c>
      <c r="BJ288" s="26" t="str">
        <f t="shared" si="400"/>
        <v/>
      </c>
      <c r="BK288" s="26" t="str">
        <f t="shared" si="400"/>
        <v/>
      </c>
      <c r="BL288" s="26" t="str">
        <f t="shared" si="400"/>
        <v/>
      </c>
      <c r="BM288" s="26" t="str">
        <f t="shared" si="400"/>
        <v/>
      </c>
      <c r="BN288" s="26" t="str">
        <f t="shared" si="400"/>
        <v/>
      </c>
      <c r="BO288" s="26" t="str">
        <f t="shared" si="400"/>
        <v/>
      </c>
      <c r="BP288" s="26" t="str">
        <f t="shared" si="400"/>
        <v/>
      </c>
      <c r="BQ288" s="26" t="str">
        <f t="shared" si="400"/>
        <v/>
      </c>
      <c r="BR288" s="26" t="str">
        <f t="shared" si="400"/>
        <v/>
      </c>
      <c r="BS288" s="26" t="str">
        <f t="shared" si="401" ref="BS288:ED288">IF(AND(BS289="",BS290=""),"",SUM(BS289)-SUM(BS290))</f>
        <v/>
      </c>
      <c r="BT288" s="26" t="str">
        <f t="shared" si="401"/>
        <v/>
      </c>
      <c r="BU288" s="26" t="str">
        <f t="shared" si="401"/>
        <v/>
      </c>
      <c r="BV288" s="26" t="str">
        <f t="shared" si="401"/>
        <v/>
      </c>
      <c r="BW288" s="26" t="str">
        <f t="shared" si="401"/>
        <v/>
      </c>
      <c r="BX288" s="26" t="str">
        <f t="shared" si="401"/>
        <v/>
      </c>
      <c r="BY288" s="26" t="str">
        <f t="shared" si="401"/>
        <v/>
      </c>
      <c r="BZ288" s="26" t="str">
        <f t="shared" si="401"/>
        <v/>
      </c>
      <c r="CA288" s="26" t="str">
        <f t="shared" si="401"/>
        <v/>
      </c>
      <c r="CB288" s="26" t="str">
        <f t="shared" si="401"/>
        <v/>
      </c>
      <c r="CC288" s="26" t="str">
        <f t="shared" si="401"/>
        <v/>
      </c>
      <c r="CD288" s="26" t="str">
        <f t="shared" si="401"/>
        <v/>
      </c>
      <c r="CE288" s="26" t="str">
        <f t="shared" si="401"/>
        <v/>
      </c>
      <c r="CF288" s="26" t="str">
        <f t="shared" si="401"/>
        <v/>
      </c>
      <c r="CG288" s="26" t="str">
        <f t="shared" si="401"/>
        <v/>
      </c>
      <c r="CH288" s="26" t="str">
        <f t="shared" si="401"/>
        <v/>
      </c>
      <c r="CI288" s="26" t="str">
        <f t="shared" si="401"/>
        <v/>
      </c>
      <c r="CJ288" s="26" t="str">
        <f t="shared" si="401"/>
        <v/>
      </c>
      <c r="CK288" s="26" t="str">
        <f t="shared" si="401"/>
        <v/>
      </c>
      <c r="CL288" s="26" t="str">
        <f t="shared" si="401"/>
        <v/>
      </c>
      <c r="CM288" s="26" t="str">
        <f t="shared" si="401"/>
        <v/>
      </c>
      <c r="CN288" s="26" t="str">
        <f t="shared" si="401"/>
        <v/>
      </c>
      <c r="CO288" s="26" t="str">
        <f t="shared" si="401"/>
        <v/>
      </c>
      <c r="CP288" s="26" t="str">
        <f t="shared" si="401"/>
        <v/>
      </c>
      <c r="CQ288" s="26" t="str">
        <f t="shared" si="401"/>
        <v/>
      </c>
      <c r="CR288" s="26" t="str">
        <f t="shared" si="401"/>
        <v/>
      </c>
      <c r="CS288" s="26" t="str">
        <f t="shared" si="401"/>
        <v/>
      </c>
      <c r="CT288" s="26" t="str">
        <f t="shared" si="401"/>
        <v/>
      </c>
      <c r="CU288" s="26" t="str">
        <f t="shared" si="401"/>
        <v/>
      </c>
      <c r="CV288" s="26" t="str">
        <f t="shared" si="401"/>
        <v/>
      </c>
      <c r="CW288" s="26" t="str">
        <f t="shared" si="401"/>
        <v/>
      </c>
      <c r="CX288" s="26" t="str">
        <f t="shared" si="401"/>
        <v/>
      </c>
      <c r="CY288" s="26" t="str">
        <f t="shared" si="401"/>
        <v/>
      </c>
      <c r="CZ288" s="26" t="str">
        <f t="shared" si="401"/>
        <v/>
      </c>
      <c r="DA288" s="26" t="str">
        <f t="shared" si="401"/>
        <v/>
      </c>
      <c r="DB288" s="26" t="str">
        <f t="shared" si="401"/>
        <v/>
      </c>
      <c r="DC288" s="26" t="str">
        <f t="shared" si="401"/>
        <v/>
      </c>
      <c r="DD288" s="26" t="str">
        <f t="shared" si="401"/>
        <v/>
      </c>
      <c r="DE288" s="26" t="str">
        <f t="shared" si="401"/>
        <v/>
      </c>
      <c r="DF288" s="26" t="str">
        <f t="shared" si="401"/>
        <v/>
      </c>
      <c r="DG288" s="26" t="str">
        <f t="shared" si="401"/>
        <v/>
      </c>
      <c r="DH288" s="26" t="str">
        <f t="shared" si="401"/>
        <v/>
      </c>
      <c r="DI288" s="26" t="str">
        <f t="shared" si="401"/>
        <v/>
      </c>
      <c r="DJ288" s="26" t="str">
        <f t="shared" si="401"/>
        <v/>
      </c>
      <c r="DK288" s="26" t="str">
        <f t="shared" si="401"/>
        <v/>
      </c>
      <c r="DL288" s="26" t="str">
        <f t="shared" si="401"/>
        <v/>
      </c>
      <c r="DM288" s="26" t="str">
        <f t="shared" si="401"/>
        <v/>
      </c>
      <c r="DN288" s="26" t="str">
        <f t="shared" si="401"/>
        <v/>
      </c>
      <c r="DO288" s="26" t="str">
        <f t="shared" si="401"/>
        <v/>
      </c>
      <c r="DP288" s="26" t="str">
        <f t="shared" si="401"/>
        <v/>
      </c>
      <c r="DQ288" s="26" t="str">
        <f t="shared" si="401"/>
        <v/>
      </c>
      <c r="DR288" s="26" t="str">
        <f t="shared" si="401"/>
        <v/>
      </c>
      <c r="DS288" s="26" t="str">
        <f t="shared" si="401"/>
        <v/>
      </c>
      <c r="DT288" s="26" t="str">
        <f t="shared" si="401"/>
        <v/>
      </c>
      <c r="DU288" s="26" t="str">
        <f t="shared" si="401"/>
        <v/>
      </c>
      <c r="DV288" s="26" t="str">
        <f t="shared" si="401"/>
        <v/>
      </c>
      <c r="DW288" s="26" t="str">
        <f t="shared" si="401"/>
        <v/>
      </c>
      <c r="DX288" s="26" t="str">
        <f t="shared" si="401"/>
        <v/>
      </c>
      <c r="DY288" s="26" t="str">
        <f t="shared" si="401"/>
        <v/>
      </c>
      <c r="DZ288" s="26" t="str">
        <f t="shared" si="401"/>
        <v/>
      </c>
      <c r="EA288" s="26" t="str">
        <f t="shared" si="401"/>
        <v/>
      </c>
      <c r="EB288" s="26" t="str">
        <f t="shared" si="401"/>
        <v/>
      </c>
      <c r="EC288" s="26" t="str">
        <f t="shared" si="401"/>
        <v/>
      </c>
      <c r="ED288" s="26" t="str">
        <f t="shared" si="401"/>
        <v/>
      </c>
      <c r="EE288" s="26" t="str">
        <f t="shared" si="402" ref="EE288:FI288">IF(AND(EE289="",EE290=""),"",SUM(EE289)-SUM(EE290))</f>
        <v/>
      </c>
      <c r="EF288" s="26" t="str">
        <f t="shared" si="402"/>
        <v/>
      </c>
      <c r="EG288" s="26" t="str">
        <f t="shared" si="402"/>
        <v/>
      </c>
      <c r="EH288" s="26" t="str">
        <f t="shared" si="402"/>
        <v/>
      </c>
      <c r="EI288" s="26" t="str">
        <f t="shared" si="402"/>
        <v/>
      </c>
      <c r="EJ288" s="26" t="str">
        <f t="shared" si="402"/>
        <v/>
      </c>
      <c r="EK288" s="26" t="str">
        <f t="shared" si="402"/>
        <v/>
      </c>
      <c r="EL288" s="26" t="str">
        <f t="shared" si="402"/>
        <v/>
      </c>
      <c r="EM288" s="26" t="str">
        <f t="shared" si="402"/>
        <v/>
      </c>
      <c r="EN288" s="26" t="str">
        <f t="shared" si="402"/>
        <v/>
      </c>
      <c r="EO288" s="26" t="str">
        <f t="shared" si="402"/>
        <v/>
      </c>
      <c r="EP288" s="26" t="str">
        <f t="shared" si="402"/>
        <v/>
      </c>
      <c r="EQ288" s="26" t="str">
        <f t="shared" si="402"/>
        <v/>
      </c>
      <c r="ER288" s="26" t="str">
        <f t="shared" si="402"/>
        <v/>
      </c>
      <c r="ES288" s="26" t="str">
        <f t="shared" si="402"/>
        <v/>
      </c>
      <c r="ET288" s="26" t="str">
        <f t="shared" si="402"/>
        <v/>
      </c>
      <c r="EU288" s="26" t="str">
        <f t="shared" si="402"/>
        <v/>
      </c>
      <c r="EV288" s="26" t="str">
        <f t="shared" si="402"/>
        <v/>
      </c>
      <c r="EW288" s="26" t="str">
        <f t="shared" si="402"/>
        <v/>
      </c>
      <c r="EX288" s="26" t="str">
        <f t="shared" si="402"/>
        <v/>
      </c>
      <c r="EY288" s="26" t="str">
        <f t="shared" si="402"/>
        <v/>
      </c>
      <c r="EZ288" s="26" t="str">
        <f t="shared" si="402"/>
        <v/>
      </c>
      <c r="FA288" s="26" t="str">
        <f t="shared" si="402"/>
        <v/>
      </c>
      <c r="FB288" s="26" t="str">
        <f t="shared" si="402"/>
        <v/>
      </c>
      <c r="FC288" s="26" t="str">
        <f t="shared" si="402"/>
        <v/>
      </c>
      <c r="FD288" s="26" t="str">
        <f t="shared" si="402"/>
        <v/>
      </c>
      <c r="FE288" s="26" t="str">
        <f t="shared" si="402"/>
        <v/>
      </c>
      <c r="FF288" s="26" t="str">
        <f t="shared" si="402"/>
        <v/>
      </c>
      <c r="FG288" s="26" t="str">
        <f t="shared" si="402"/>
        <v/>
      </c>
      <c r="FH288" s="26" t="str">
        <f t="shared" si="402"/>
        <v/>
      </c>
      <c r="FI288" s="26" t="str">
        <f t="shared" si="402"/>
        <v/>
      </c>
    </row>
    <row r="289" spans="1:165" s="8" customFormat="1" ht="15" customHeight="1">
      <c r="A289" s="8" t="str">
        <f t="shared" si="372"/>
        <v>BXIPIDIFN_BP6_XDC</v>
      </c>
      <c r="B289" s="15" t="s">
        <v>168</v>
      </c>
      <c r="C289" s="13" t="s">
        <v>684</v>
      </c>
      <c r="D289" s="13" t="s">
        <v>685</v>
      </c>
      <c r="E289" s="14" t="str">
        <f>"BXIPIDIFN_BP6_"&amp;C3</f>
        <v>BXIPIDIFN_BP6_XDC</v>
      </c>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165" s="8" customFormat="1" ht="15" customHeight="1">
      <c r="A290" s="8" t="str">
        <f t="shared" si="372"/>
        <v>BMIPIDIFN_BP6_XDC</v>
      </c>
      <c r="B290" s="15" t="s">
        <v>171</v>
      </c>
      <c r="C290" s="13" t="s">
        <v>686</v>
      </c>
      <c r="D290" s="13" t="s">
        <v>687</v>
      </c>
      <c r="E290" s="14" t="str">
        <f>"BMIPIDIFN_BP6_"&amp;C3</f>
        <v>BMIPIDIFN_BP6_XDC</v>
      </c>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165" s="8" customFormat="1" ht="15" customHeight="1">
      <c r="A291" s="8" t="str">
        <f t="shared" si="372"/>
        <v>BIPIDIFU_BP6_XDC</v>
      </c>
      <c r="B291" s="15" t="s">
        <v>688</v>
      </c>
      <c r="C291" s="13" t="s">
        <v>689</v>
      </c>
      <c r="D291" s="13" t="s">
        <v>690</v>
      </c>
      <c r="E291" s="14" t="str">
        <f>"BIPIDIFU_BP6_"&amp;C3</f>
        <v>BIPIDIFU_BP6_XDC</v>
      </c>
      <c r="F291" s="26" t="str">
        <f>IF(AND(F292="",F293=""),"",SUM(F292)-SUM(F293))</f>
        <v/>
      </c>
      <c r="G291" s="26" t="str">
        <f t="shared" si="403" ref="G291:BR291">IF(AND(G292="",G293=""),"",SUM(G292)-SUM(G293))</f>
        <v/>
      </c>
      <c r="H291" s="26" t="str">
        <f t="shared" si="403"/>
        <v/>
      </c>
      <c r="I291" s="26" t="str">
        <f t="shared" si="403"/>
        <v/>
      </c>
      <c r="J291" s="26" t="str">
        <f t="shared" si="403"/>
        <v/>
      </c>
      <c r="K291" s="26" t="str">
        <f t="shared" si="403"/>
        <v/>
      </c>
      <c r="L291" s="26" t="str">
        <f t="shared" si="403"/>
        <v/>
      </c>
      <c r="M291" s="26" t="str">
        <f t="shared" si="403"/>
        <v/>
      </c>
      <c r="N291" s="26" t="str">
        <f t="shared" si="403"/>
        <v/>
      </c>
      <c r="O291" s="26" t="str">
        <f t="shared" si="403"/>
        <v/>
      </c>
      <c r="P291" s="26" t="str">
        <f t="shared" si="403"/>
        <v/>
      </c>
      <c r="Q291" s="26" t="str">
        <f t="shared" si="403"/>
        <v/>
      </c>
      <c r="R291" s="26" t="str">
        <f t="shared" si="403"/>
        <v/>
      </c>
      <c r="S291" s="26" t="str">
        <f t="shared" si="403"/>
        <v/>
      </c>
      <c r="T291" s="26" t="str">
        <f t="shared" si="403"/>
        <v/>
      </c>
      <c r="U291" s="26" t="str">
        <f t="shared" si="403"/>
        <v/>
      </c>
      <c r="V291" s="26" t="str">
        <f t="shared" si="403"/>
        <v/>
      </c>
      <c r="W291" s="26" t="str">
        <f t="shared" si="403"/>
        <v/>
      </c>
      <c r="X291" s="26" t="str">
        <f t="shared" si="403"/>
        <v/>
      </c>
      <c r="Y291" s="26" t="str">
        <f t="shared" si="403"/>
        <v/>
      </c>
      <c r="Z291" s="26" t="str">
        <f t="shared" si="403"/>
        <v/>
      </c>
      <c r="AA291" s="26" t="str">
        <f t="shared" si="403"/>
        <v/>
      </c>
      <c r="AB291" s="26" t="str">
        <f t="shared" si="403"/>
        <v/>
      </c>
      <c r="AC291" s="26" t="str">
        <f t="shared" si="403"/>
        <v/>
      </c>
      <c r="AD291" s="26" t="str">
        <f t="shared" si="403"/>
        <v/>
      </c>
      <c r="AE291" s="26" t="str">
        <f t="shared" si="403"/>
        <v/>
      </c>
      <c r="AF291" s="26" t="str">
        <f t="shared" si="403"/>
        <v/>
      </c>
      <c r="AG291" s="26" t="str">
        <f t="shared" si="403"/>
        <v/>
      </c>
      <c r="AH291" s="26" t="str">
        <f t="shared" si="403"/>
        <v/>
      </c>
      <c r="AI291" s="26" t="str">
        <f t="shared" si="403"/>
        <v/>
      </c>
      <c r="AJ291" s="26" t="str">
        <f t="shared" si="403"/>
        <v/>
      </c>
      <c r="AK291" s="26" t="str">
        <f t="shared" si="403"/>
        <v/>
      </c>
      <c r="AL291" s="26" t="str">
        <f t="shared" si="403"/>
        <v/>
      </c>
      <c r="AM291" s="26" t="str">
        <f t="shared" si="403"/>
        <v/>
      </c>
      <c r="AN291" s="26" t="str">
        <f t="shared" si="403"/>
        <v/>
      </c>
      <c r="AO291" s="26" t="str">
        <f t="shared" si="403"/>
        <v/>
      </c>
      <c r="AP291" s="26" t="str">
        <f t="shared" si="403"/>
        <v/>
      </c>
      <c r="AQ291" s="26" t="str">
        <f t="shared" si="403"/>
        <v/>
      </c>
      <c r="AR291" s="26" t="str">
        <f t="shared" si="403"/>
        <v/>
      </c>
      <c r="AS291" s="26" t="str">
        <f t="shared" si="403"/>
        <v/>
      </c>
      <c r="AT291" s="26" t="str">
        <f t="shared" si="403"/>
        <v/>
      </c>
      <c r="AU291" s="26" t="str">
        <f t="shared" si="403"/>
        <v/>
      </c>
      <c r="AV291" s="26" t="str">
        <f t="shared" si="403"/>
        <v/>
      </c>
      <c r="AW291" s="26" t="str">
        <f t="shared" si="403"/>
        <v/>
      </c>
      <c r="AX291" s="26" t="str">
        <f t="shared" si="403"/>
        <v/>
      </c>
      <c r="AY291" s="26" t="str">
        <f t="shared" si="403"/>
        <v/>
      </c>
      <c r="AZ291" s="26" t="str">
        <f t="shared" si="403"/>
        <v/>
      </c>
      <c r="BA291" s="26" t="str">
        <f t="shared" si="403"/>
        <v/>
      </c>
      <c r="BB291" s="26" t="str">
        <f t="shared" si="403"/>
        <v/>
      </c>
      <c r="BC291" s="26" t="str">
        <f t="shared" si="403"/>
        <v/>
      </c>
      <c r="BD291" s="26" t="str">
        <f t="shared" si="403"/>
        <v/>
      </c>
      <c r="BE291" s="26" t="str">
        <f t="shared" si="403"/>
        <v/>
      </c>
      <c r="BF291" s="26" t="str">
        <f t="shared" si="403"/>
        <v/>
      </c>
      <c r="BG291" s="26" t="str">
        <f t="shared" si="403"/>
        <v/>
      </c>
      <c r="BH291" s="26" t="str">
        <f t="shared" si="403"/>
        <v/>
      </c>
      <c r="BI291" s="26" t="str">
        <f t="shared" si="403"/>
        <v/>
      </c>
      <c r="BJ291" s="26" t="str">
        <f t="shared" si="403"/>
        <v/>
      </c>
      <c r="BK291" s="26" t="str">
        <f t="shared" si="403"/>
        <v/>
      </c>
      <c r="BL291" s="26" t="str">
        <f t="shared" si="403"/>
        <v/>
      </c>
      <c r="BM291" s="26" t="str">
        <f t="shared" si="403"/>
        <v/>
      </c>
      <c r="BN291" s="26" t="str">
        <f t="shared" si="403"/>
        <v/>
      </c>
      <c r="BO291" s="26" t="str">
        <f t="shared" si="403"/>
        <v/>
      </c>
      <c r="BP291" s="26" t="str">
        <f t="shared" si="403"/>
        <v/>
      </c>
      <c r="BQ291" s="26" t="str">
        <f t="shared" si="403"/>
        <v/>
      </c>
      <c r="BR291" s="26" t="str">
        <f t="shared" si="403"/>
        <v/>
      </c>
      <c r="BS291" s="26" t="str">
        <f t="shared" si="404" ref="BS291:ED291">IF(AND(BS292="",BS293=""),"",SUM(BS292)-SUM(BS293))</f>
        <v/>
      </c>
      <c r="BT291" s="26" t="str">
        <f t="shared" si="404"/>
        <v/>
      </c>
      <c r="BU291" s="26" t="str">
        <f t="shared" si="404"/>
        <v/>
      </c>
      <c r="BV291" s="26" t="str">
        <f t="shared" si="404"/>
        <v/>
      </c>
      <c r="BW291" s="26" t="str">
        <f t="shared" si="404"/>
        <v/>
      </c>
      <c r="BX291" s="26" t="str">
        <f t="shared" si="404"/>
        <v/>
      </c>
      <c r="BY291" s="26" t="str">
        <f t="shared" si="404"/>
        <v/>
      </c>
      <c r="BZ291" s="26" t="str">
        <f t="shared" si="404"/>
        <v/>
      </c>
      <c r="CA291" s="26" t="str">
        <f t="shared" si="404"/>
        <v/>
      </c>
      <c r="CB291" s="26" t="str">
        <f t="shared" si="404"/>
        <v/>
      </c>
      <c r="CC291" s="26" t="str">
        <f t="shared" si="404"/>
        <v/>
      </c>
      <c r="CD291" s="26" t="str">
        <f t="shared" si="404"/>
        <v/>
      </c>
      <c r="CE291" s="26" t="str">
        <f t="shared" si="404"/>
        <v/>
      </c>
      <c r="CF291" s="26" t="str">
        <f t="shared" si="404"/>
        <v/>
      </c>
      <c r="CG291" s="26" t="str">
        <f t="shared" si="404"/>
        <v/>
      </c>
      <c r="CH291" s="26" t="str">
        <f t="shared" si="404"/>
        <v/>
      </c>
      <c r="CI291" s="26" t="str">
        <f t="shared" si="404"/>
        <v/>
      </c>
      <c r="CJ291" s="26" t="str">
        <f t="shared" si="404"/>
        <v/>
      </c>
      <c r="CK291" s="26" t="str">
        <f t="shared" si="404"/>
        <v/>
      </c>
      <c r="CL291" s="26" t="str">
        <f t="shared" si="404"/>
        <v/>
      </c>
      <c r="CM291" s="26" t="str">
        <f t="shared" si="404"/>
        <v/>
      </c>
      <c r="CN291" s="26" t="str">
        <f t="shared" si="404"/>
        <v/>
      </c>
      <c r="CO291" s="26" t="str">
        <f t="shared" si="404"/>
        <v/>
      </c>
      <c r="CP291" s="26" t="str">
        <f t="shared" si="404"/>
        <v/>
      </c>
      <c r="CQ291" s="26" t="str">
        <f t="shared" si="404"/>
        <v/>
      </c>
      <c r="CR291" s="26" t="str">
        <f t="shared" si="404"/>
        <v/>
      </c>
      <c r="CS291" s="26" t="str">
        <f t="shared" si="404"/>
        <v/>
      </c>
      <c r="CT291" s="26" t="str">
        <f t="shared" si="404"/>
        <v/>
      </c>
      <c r="CU291" s="26" t="str">
        <f t="shared" si="404"/>
        <v/>
      </c>
      <c r="CV291" s="26" t="str">
        <f t="shared" si="404"/>
        <v/>
      </c>
      <c r="CW291" s="26" t="str">
        <f t="shared" si="404"/>
        <v/>
      </c>
      <c r="CX291" s="26" t="str">
        <f t="shared" si="404"/>
        <v/>
      </c>
      <c r="CY291" s="26" t="str">
        <f t="shared" si="404"/>
        <v/>
      </c>
      <c r="CZ291" s="26" t="str">
        <f t="shared" si="404"/>
        <v/>
      </c>
      <c r="DA291" s="26" t="str">
        <f t="shared" si="404"/>
        <v/>
      </c>
      <c r="DB291" s="26" t="str">
        <f t="shared" si="404"/>
        <v/>
      </c>
      <c r="DC291" s="26" t="str">
        <f t="shared" si="404"/>
        <v/>
      </c>
      <c r="DD291" s="26" t="str">
        <f t="shared" si="404"/>
        <v/>
      </c>
      <c r="DE291" s="26" t="str">
        <f t="shared" si="404"/>
        <v/>
      </c>
      <c r="DF291" s="26" t="str">
        <f t="shared" si="404"/>
        <v/>
      </c>
      <c r="DG291" s="26" t="str">
        <f t="shared" si="404"/>
        <v/>
      </c>
      <c r="DH291" s="26" t="str">
        <f t="shared" si="404"/>
        <v/>
      </c>
      <c r="DI291" s="26" t="str">
        <f t="shared" si="404"/>
        <v/>
      </c>
      <c r="DJ291" s="26" t="str">
        <f t="shared" si="404"/>
        <v/>
      </c>
      <c r="DK291" s="26" t="str">
        <f t="shared" si="404"/>
        <v/>
      </c>
      <c r="DL291" s="26" t="str">
        <f t="shared" si="404"/>
        <v/>
      </c>
      <c r="DM291" s="26" t="str">
        <f t="shared" si="404"/>
        <v/>
      </c>
      <c r="DN291" s="26" t="str">
        <f t="shared" si="404"/>
        <v/>
      </c>
      <c r="DO291" s="26" t="str">
        <f t="shared" si="404"/>
        <v/>
      </c>
      <c r="DP291" s="26" t="str">
        <f t="shared" si="404"/>
        <v/>
      </c>
      <c r="DQ291" s="26" t="str">
        <f t="shared" si="404"/>
        <v/>
      </c>
      <c r="DR291" s="26" t="str">
        <f t="shared" si="404"/>
        <v/>
      </c>
      <c r="DS291" s="26" t="str">
        <f t="shared" si="404"/>
        <v/>
      </c>
      <c r="DT291" s="26" t="str">
        <f t="shared" si="404"/>
        <v/>
      </c>
      <c r="DU291" s="26" t="str">
        <f t="shared" si="404"/>
        <v/>
      </c>
      <c r="DV291" s="26" t="str">
        <f t="shared" si="404"/>
        <v/>
      </c>
      <c r="DW291" s="26" t="str">
        <f t="shared" si="404"/>
        <v/>
      </c>
      <c r="DX291" s="26" t="str">
        <f t="shared" si="404"/>
        <v/>
      </c>
      <c r="DY291" s="26" t="str">
        <f t="shared" si="404"/>
        <v/>
      </c>
      <c r="DZ291" s="26" t="str">
        <f t="shared" si="404"/>
        <v/>
      </c>
      <c r="EA291" s="26" t="str">
        <f t="shared" si="404"/>
        <v/>
      </c>
      <c r="EB291" s="26" t="str">
        <f t="shared" si="404"/>
        <v/>
      </c>
      <c r="EC291" s="26" t="str">
        <f t="shared" si="404"/>
        <v/>
      </c>
      <c r="ED291" s="26" t="str">
        <f t="shared" si="404"/>
        <v/>
      </c>
      <c r="EE291" s="26" t="str">
        <f t="shared" si="405" ref="EE291:FI291">IF(AND(EE292="",EE293=""),"",SUM(EE292)-SUM(EE293))</f>
        <v/>
      </c>
      <c r="EF291" s="26" t="str">
        <f t="shared" si="405"/>
        <v/>
      </c>
      <c r="EG291" s="26" t="str">
        <f t="shared" si="405"/>
        <v/>
      </c>
      <c r="EH291" s="26" t="str">
        <f t="shared" si="405"/>
        <v/>
      </c>
      <c r="EI291" s="26" t="str">
        <f t="shared" si="405"/>
        <v/>
      </c>
      <c r="EJ291" s="26" t="str">
        <f t="shared" si="405"/>
        <v/>
      </c>
      <c r="EK291" s="26" t="str">
        <f t="shared" si="405"/>
        <v/>
      </c>
      <c r="EL291" s="26" t="str">
        <f t="shared" si="405"/>
        <v/>
      </c>
      <c r="EM291" s="26" t="str">
        <f t="shared" si="405"/>
        <v/>
      </c>
      <c r="EN291" s="26" t="str">
        <f t="shared" si="405"/>
        <v/>
      </c>
      <c r="EO291" s="26" t="str">
        <f t="shared" si="405"/>
        <v/>
      </c>
      <c r="EP291" s="26" t="str">
        <f t="shared" si="405"/>
        <v/>
      </c>
      <c r="EQ291" s="26" t="str">
        <f t="shared" si="405"/>
        <v/>
      </c>
      <c r="ER291" s="26" t="str">
        <f t="shared" si="405"/>
        <v/>
      </c>
      <c r="ES291" s="26" t="str">
        <f t="shared" si="405"/>
        <v/>
      </c>
      <c r="ET291" s="26" t="str">
        <f t="shared" si="405"/>
        <v/>
      </c>
      <c r="EU291" s="26" t="str">
        <f t="shared" si="405"/>
        <v/>
      </c>
      <c r="EV291" s="26" t="str">
        <f t="shared" si="405"/>
        <v/>
      </c>
      <c r="EW291" s="26" t="str">
        <f t="shared" si="405"/>
        <v/>
      </c>
      <c r="EX291" s="26" t="str">
        <f t="shared" si="405"/>
        <v/>
      </c>
      <c r="EY291" s="26" t="str">
        <f t="shared" si="405"/>
        <v/>
      </c>
      <c r="EZ291" s="26" t="str">
        <f t="shared" si="405"/>
        <v/>
      </c>
      <c r="FA291" s="26" t="str">
        <f t="shared" si="405"/>
        <v/>
      </c>
      <c r="FB291" s="26" t="str">
        <f t="shared" si="405"/>
        <v/>
      </c>
      <c r="FC291" s="26" t="str">
        <f t="shared" si="405"/>
        <v/>
      </c>
      <c r="FD291" s="26" t="str">
        <f t="shared" si="405"/>
        <v/>
      </c>
      <c r="FE291" s="26" t="str">
        <f t="shared" si="405"/>
        <v/>
      </c>
      <c r="FF291" s="26" t="str">
        <f t="shared" si="405"/>
        <v/>
      </c>
      <c r="FG291" s="26" t="str">
        <f t="shared" si="405"/>
        <v/>
      </c>
      <c r="FH291" s="26" t="str">
        <f t="shared" si="405"/>
        <v/>
      </c>
      <c r="FI291" s="26" t="str">
        <f t="shared" si="405"/>
        <v/>
      </c>
    </row>
    <row r="292" spans="1:165" s="8" customFormat="1" ht="15" customHeight="1">
      <c r="A292" s="8" t="str">
        <f t="shared" si="372"/>
        <v>BXIPIDIFU_BP6_XDC</v>
      </c>
      <c r="B292" s="15" t="s">
        <v>168</v>
      </c>
      <c r="C292" s="13" t="s">
        <v>691</v>
      </c>
      <c r="D292" s="13" t="s">
        <v>692</v>
      </c>
      <c r="E292" s="14" t="str">
        <f>"BXIPIDIFU_BP6_"&amp;C3</f>
        <v>BXIPIDIFU_BP6_XDC</v>
      </c>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165" s="8" customFormat="1" ht="15" customHeight="1">
      <c r="A293" s="8" t="str">
        <f t="shared" si="372"/>
        <v>BMIPIDIFU_BP6_XDC</v>
      </c>
      <c r="B293" s="15" t="s">
        <v>171</v>
      </c>
      <c r="C293" s="13" t="s">
        <v>693</v>
      </c>
      <c r="D293" s="13" t="s">
        <v>694</v>
      </c>
      <c r="E293" s="14" t="str">
        <f>"BMIPIDIFU_BP6_"&amp;C3</f>
        <v>BMIPIDIFU_BP6_XDC</v>
      </c>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165" s="8" customFormat="1" ht="15" customHeight="1">
      <c r="A294" s="8" t="str">
        <f t="shared" si="372"/>
        <v>BIPIDIM_BP6_XDC</v>
      </c>
      <c r="B294" s="12" t="s">
        <v>695</v>
      </c>
      <c r="C294" s="13" t="s">
        <v>2643</v>
      </c>
      <c r="D294" s="13" t="s">
        <v>696</v>
      </c>
      <c r="E294" s="14" t="str">
        <f>"BIPIDIM_BP6_"&amp;C3</f>
        <v>BIPIDIM_BP6_XDC</v>
      </c>
      <c r="F294" s="26" t="str">
        <f>IF(AND(F295="",F296=""),"",SUM(F295)-SUM(F296))</f>
        <v/>
      </c>
      <c r="G294" s="26" t="str">
        <f t="shared" si="406" ref="G294:BR294">IF(AND(G295="",G296=""),"",SUM(G295)-SUM(G296))</f>
        <v/>
      </c>
      <c r="H294" s="26" t="str">
        <f t="shared" si="406"/>
        <v/>
      </c>
      <c r="I294" s="26" t="str">
        <f t="shared" si="406"/>
        <v/>
      </c>
      <c r="J294" s="26" t="str">
        <f t="shared" si="406"/>
        <v/>
      </c>
      <c r="K294" s="26" t="str">
        <f t="shared" si="406"/>
        <v/>
      </c>
      <c r="L294" s="26" t="str">
        <f t="shared" si="406"/>
        <v/>
      </c>
      <c r="M294" s="26" t="str">
        <f t="shared" si="406"/>
        <v/>
      </c>
      <c r="N294" s="26" t="str">
        <f t="shared" si="406"/>
        <v/>
      </c>
      <c r="O294" s="26" t="str">
        <f t="shared" si="406"/>
        <v/>
      </c>
      <c r="P294" s="26" t="str">
        <f t="shared" si="406"/>
        <v/>
      </c>
      <c r="Q294" s="26" t="str">
        <f t="shared" si="406"/>
        <v/>
      </c>
      <c r="R294" s="26" t="str">
        <f t="shared" si="406"/>
        <v/>
      </c>
      <c r="S294" s="26" t="str">
        <f t="shared" si="406"/>
        <v/>
      </c>
      <c r="T294" s="26" t="str">
        <f t="shared" si="406"/>
        <v/>
      </c>
      <c r="U294" s="26" t="str">
        <f t="shared" si="406"/>
        <v/>
      </c>
      <c r="V294" s="26" t="str">
        <f t="shared" si="406"/>
        <v/>
      </c>
      <c r="W294" s="26" t="str">
        <f t="shared" si="406"/>
        <v/>
      </c>
      <c r="X294" s="26" t="str">
        <f t="shared" si="406"/>
        <v/>
      </c>
      <c r="Y294" s="26" t="str">
        <f t="shared" si="406"/>
        <v/>
      </c>
      <c r="Z294" s="26" t="str">
        <f t="shared" si="406"/>
        <v/>
      </c>
      <c r="AA294" s="26" t="str">
        <f t="shared" si="406"/>
        <v/>
      </c>
      <c r="AB294" s="26" t="str">
        <f t="shared" si="406"/>
        <v/>
      </c>
      <c r="AC294" s="26" t="str">
        <f t="shared" si="406"/>
        <v/>
      </c>
      <c r="AD294" s="26" t="str">
        <f t="shared" si="406"/>
        <v/>
      </c>
      <c r="AE294" s="26" t="str">
        <f t="shared" si="406"/>
        <v/>
      </c>
      <c r="AF294" s="26" t="str">
        <f t="shared" si="406"/>
        <v/>
      </c>
      <c r="AG294" s="26" t="str">
        <f t="shared" si="406"/>
        <v/>
      </c>
      <c r="AH294" s="26" t="str">
        <f t="shared" si="406"/>
        <v/>
      </c>
      <c r="AI294" s="26" t="str">
        <f t="shared" si="406"/>
        <v/>
      </c>
      <c r="AJ294" s="26" t="str">
        <f t="shared" si="406"/>
        <v/>
      </c>
      <c r="AK294" s="26" t="str">
        <f t="shared" si="406"/>
        <v/>
      </c>
      <c r="AL294" s="26" t="str">
        <f t="shared" si="406"/>
        <v/>
      </c>
      <c r="AM294" s="26" t="str">
        <f t="shared" si="406"/>
        <v/>
      </c>
      <c r="AN294" s="26" t="str">
        <f t="shared" si="406"/>
        <v/>
      </c>
      <c r="AO294" s="26" t="str">
        <f t="shared" si="406"/>
        <v/>
      </c>
      <c r="AP294" s="26" t="str">
        <f t="shared" si="406"/>
        <v/>
      </c>
      <c r="AQ294" s="26" t="str">
        <f t="shared" si="406"/>
        <v/>
      </c>
      <c r="AR294" s="26" t="str">
        <f t="shared" si="406"/>
        <v/>
      </c>
      <c r="AS294" s="26" t="str">
        <f t="shared" si="406"/>
        <v/>
      </c>
      <c r="AT294" s="26" t="str">
        <f t="shared" si="406"/>
        <v/>
      </c>
      <c r="AU294" s="26" t="str">
        <f t="shared" si="406"/>
        <v/>
      </c>
      <c r="AV294" s="26" t="str">
        <f t="shared" si="406"/>
        <v/>
      </c>
      <c r="AW294" s="26" t="str">
        <f t="shared" si="406"/>
        <v/>
      </c>
      <c r="AX294" s="26" t="str">
        <f t="shared" si="406"/>
        <v/>
      </c>
      <c r="AY294" s="26" t="str">
        <f t="shared" si="406"/>
        <v/>
      </c>
      <c r="AZ294" s="26" t="str">
        <f t="shared" si="406"/>
        <v/>
      </c>
      <c r="BA294" s="26" t="str">
        <f t="shared" si="406"/>
        <v/>
      </c>
      <c r="BB294" s="26" t="str">
        <f t="shared" si="406"/>
        <v/>
      </c>
      <c r="BC294" s="26" t="str">
        <f t="shared" si="406"/>
        <v/>
      </c>
      <c r="BD294" s="26" t="str">
        <f t="shared" si="406"/>
        <v/>
      </c>
      <c r="BE294" s="26" t="str">
        <f t="shared" si="406"/>
        <v/>
      </c>
      <c r="BF294" s="26" t="str">
        <f t="shared" si="406"/>
        <v/>
      </c>
      <c r="BG294" s="26" t="str">
        <f t="shared" si="406"/>
        <v/>
      </c>
      <c r="BH294" s="26" t="str">
        <f t="shared" si="406"/>
        <v/>
      </c>
      <c r="BI294" s="26" t="str">
        <f t="shared" si="406"/>
        <v/>
      </c>
      <c r="BJ294" s="26" t="str">
        <f t="shared" si="406"/>
        <v/>
      </c>
      <c r="BK294" s="26" t="str">
        <f t="shared" si="406"/>
        <v/>
      </c>
      <c r="BL294" s="26" t="str">
        <f t="shared" si="406"/>
        <v/>
      </c>
      <c r="BM294" s="26" t="str">
        <f t="shared" si="406"/>
        <v/>
      </c>
      <c r="BN294" s="26" t="str">
        <f t="shared" si="406"/>
        <v/>
      </c>
      <c r="BO294" s="26" t="str">
        <f t="shared" si="406"/>
        <v/>
      </c>
      <c r="BP294" s="26" t="str">
        <f t="shared" si="406"/>
        <v/>
      </c>
      <c r="BQ294" s="26" t="str">
        <f t="shared" si="406"/>
        <v/>
      </c>
      <c r="BR294" s="26" t="str">
        <f t="shared" si="406"/>
        <v/>
      </c>
      <c r="BS294" s="26" t="str">
        <f t="shared" si="407" ref="BS294:ED294">IF(AND(BS295="",BS296=""),"",SUM(BS295)-SUM(BS296))</f>
        <v/>
      </c>
      <c r="BT294" s="26" t="str">
        <f t="shared" si="407"/>
        <v/>
      </c>
      <c r="BU294" s="26" t="str">
        <f t="shared" si="407"/>
        <v/>
      </c>
      <c r="BV294" s="26" t="str">
        <f t="shared" si="407"/>
        <v/>
      </c>
      <c r="BW294" s="26" t="str">
        <f t="shared" si="407"/>
        <v/>
      </c>
      <c r="BX294" s="26" t="str">
        <f t="shared" si="407"/>
        <v/>
      </c>
      <c r="BY294" s="26" t="str">
        <f t="shared" si="407"/>
        <v/>
      </c>
      <c r="BZ294" s="26" t="str">
        <f t="shared" si="407"/>
        <v/>
      </c>
      <c r="CA294" s="26" t="str">
        <f t="shared" si="407"/>
        <v/>
      </c>
      <c r="CB294" s="26" t="str">
        <f t="shared" si="407"/>
        <v/>
      </c>
      <c r="CC294" s="26" t="str">
        <f t="shared" si="407"/>
        <v/>
      </c>
      <c r="CD294" s="26" t="str">
        <f t="shared" si="407"/>
        <v/>
      </c>
      <c r="CE294" s="26" t="str">
        <f t="shared" si="407"/>
        <v/>
      </c>
      <c r="CF294" s="26" t="str">
        <f t="shared" si="407"/>
        <v/>
      </c>
      <c r="CG294" s="26" t="str">
        <f t="shared" si="407"/>
        <v/>
      </c>
      <c r="CH294" s="26" t="str">
        <f t="shared" si="407"/>
        <v/>
      </c>
      <c r="CI294" s="26" t="str">
        <f t="shared" si="407"/>
        <v/>
      </c>
      <c r="CJ294" s="26" t="str">
        <f t="shared" si="407"/>
        <v/>
      </c>
      <c r="CK294" s="26" t="str">
        <f t="shared" si="407"/>
        <v/>
      </c>
      <c r="CL294" s="26" t="str">
        <f t="shared" si="407"/>
        <v/>
      </c>
      <c r="CM294" s="26" t="str">
        <f t="shared" si="407"/>
        <v/>
      </c>
      <c r="CN294" s="26" t="str">
        <f t="shared" si="407"/>
        <v/>
      </c>
      <c r="CO294" s="26" t="str">
        <f t="shared" si="407"/>
        <v/>
      </c>
      <c r="CP294" s="26" t="str">
        <f t="shared" si="407"/>
        <v/>
      </c>
      <c r="CQ294" s="26" t="str">
        <f t="shared" si="407"/>
        <v/>
      </c>
      <c r="CR294" s="26" t="str">
        <f t="shared" si="407"/>
        <v/>
      </c>
      <c r="CS294" s="26" t="str">
        <f t="shared" si="407"/>
        <v/>
      </c>
      <c r="CT294" s="26" t="str">
        <f t="shared" si="407"/>
        <v/>
      </c>
      <c r="CU294" s="26" t="str">
        <f t="shared" si="407"/>
        <v/>
      </c>
      <c r="CV294" s="26" t="str">
        <f t="shared" si="407"/>
        <v/>
      </c>
      <c r="CW294" s="26" t="str">
        <f t="shared" si="407"/>
        <v/>
      </c>
      <c r="CX294" s="26" t="str">
        <f t="shared" si="407"/>
        <v/>
      </c>
      <c r="CY294" s="26" t="str">
        <f t="shared" si="407"/>
        <v/>
      </c>
      <c r="CZ294" s="26" t="str">
        <f t="shared" si="407"/>
        <v/>
      </c>
      <c r="DA294" s="26" t="str">
        <f t="shared" si="407"/>
        <v/>
      </c>
      <c r="DB294" s="26" t="str">
        <f t="shared" si="407"/>
        <v/>
      </c>
      <c r="DC294" s="26" t="str">
        <f t="shared" si="407"/>
        <v/>
      </c>
      <c r="DD294" s="26" t="str">
        <f t="shared" si="407"/>
        <v/>
      </c>
      <c r="DE294" s="26" t="str">
        <f t="shared" si="407"/>
        <v/>
      </c>
      <c r="DF294" s="26" t="str">
        <f t="shared" si="407"/>
        <v/>
      </c>
      <c r="DG294" s="26" t="str">
        <f t="shared" si="407"/>
        <v/>
      </c>
      <c r="DH294" s="26" t="str">
        <f t="shared" si="407"/>
        <v/>
      </c>
      <c r="DI294" s="26" t="str">
        <f t="shared" si="407"/>
        <v/>
      </c>
      <c r="DJ294" s="26" t="str">
        <f t="shared" si="407"/>
        <v/>
      </c>
      <c r="DK294" s="26" t="str">
        <f t="shared" si="407"/>
        <v/>
      </c>
      <c r="DL294" s="26" t="str">
        <f t="shared" si="407"/>
        <v/>
      </c>
      <c r="DM294" s="26" t="str">
        <f t="shared" si="407"/>
        <v/>
      </c>
      <c r="DN294" s="26" t="str">
        <f t="shared" si="407"/>
        <v/>
      </c>
      <c r="DO294" s="26" t="str">
        <f t="shared" si="407"/>
        <v/>
      </c>
      <c r="DP294" s="26" t="str">
        <f t="shared" si="407"/>
        <v/>
      </c>
      <c r="DQ294" s="26" t="str">
        <f t="shared" si="407"/>
        <v/>
      </c>
      <c r="DR294" s="26" t="str">
        <f t="shared" si="407"/>
        <v/>
      </c>
      <c r="DS294" s="26" t="str">
        <f t="shared" si="407"/>
        <v/>
      </c>
      <c r="DT294" s="26" t="str">
        <f t="shared" si="407"/>
        <v/>
      </c>
      <c r="DU294" s="26" t="str">
        <f t="shared" si="407"/>
        <v/>
      </c>
      <c r="DV294" s="26" t="str">
        <f t="shared" si="407"/>
        <v/>
      </c>
      <c r="DW294" s="26" t="str">
        <f t="shared" si="407"/>
        <v/>
      </c>
      <c r="DX294" s="26" t="str">
        <f t="shared" si="407"/>
        <v/>
      </c>
      <c r="DY294" s="26" t="str">
        <f t="shared" si="407"/>
        <v/>
      </c>
      <c r="DZ294" s="26" t="str">
        <f t="shared" si="407"/>
        <v/>
      </c>
      <c r="EA294" s="26" t="str">
        <f t="shared" si="407"/>
        <v/>
      </c>
      <c r="EB294" s="26" t="str">
        <f t="shared" si="407"/>
        <v/>
      </c>
      <c r="EC294" s="26" t="str">
        <f t="shared" si="407"/>
        <v/>
      </c>
      <c r="ED294" s="26" t="str">
        <f t="shared" si="407"/>
        <v/>
      </c>
      <c r="EE294" s="26" t="str">
        <f t="shared" si="408" ref="EE294:FI294">IF(AND(EE295="",EE296=""),"",SUM(EE295)-SUM(EE296))</f>
        <v/>
      </c>
      <c r="EF294" s="26" t="str">
        <f t="shared" si="408"/>
        <v/>
      </c>
      <c r="EG294" s="26" t="str">
        <f t="shared" si="408"/>
        <v/>
      </c>
      <c r="EH294" s="26" t="str">
        <f t="shared" si="408"/>
        <v/>
      </c>
      <c r="EI294" s="26" t="str">
        <f t="shared" si="408"/>
        <v/>
      </c>
      <c r="EJ294" s="26" t="str">
        <f t="shared" si="408"/>
        <v/>
      </c>
      <c r="EK294" s="26" t="str">
        <f t="shared" si="408"/>
        <v/>
      </c>
      <c r="EL294" s="26" t="str">
        <f t="shared" si="408"/>
        <v/>
      </c>
      <c r="EM294" s="26" t="str">
        <f t="shared" si="408"/>
        <v/>
      </c>
      <c r="EN294" s="26" t="str">
        <f t="shared" si="408"/>
        <v/>
      </c>
      <c r="EO294" s="26" t="str">
        <f t="shared" si="408"/>
        <v/>
      </c>
      <c r="EP294" s="26" t="str">
        <f t="shared" si="408"/>
        <v/>
      </c>
      <c r="EQ294" s="26" t="str">
        <f t="shared" si="408"/>
        <v/>
      </c>
      <c r="ER294" s="26" t="str">
        <f t="shared" si="408"/>
        <v/>
      </c>
      <c r="ES294" s="26" t="str">
        <f t="shared" si="408"/>
        <v/>
      </c>
      <c r="ET294" s="26" t="str">
        <f t="shared" si="408"/>
        <v/>
      </c>
      <c r="EU294" s="26" t="str">
        <f t="shared" si="408"/>
        <v/>
      </c>
      <c r="EV294" s="26" t="str">
        <f t="shared" si="408"/>
        <v/>
      </c>
      <c r="EW294" s="26" t="str">
        <f t="shared" si="408"/>
        <v/>
      </c>
      <c r="EX294" s="26" t="str">
        <f t="shared" si="408"/>
        <v/>
      </c>
      <c r="EY294" s="26" t="str">
        <f t="shared" si="408"/>
        <v/>
      </c>
      <c r="EZ294" s="26" t="str">
        <f t="shared" si="408"/>
        <v/>
      </c>
      <c r="FA294" s="26" t="str">
        <f t="shared" si="408"/>
        <v/>
      </c>
      <c r="FB294" s="26" t="str">
        <f t="shared" si="408"/>
        <v/>
      </c>
      <c r="FC294" s="26" t="str">
        <f t="shared" si="408"/>
        <v/>
      </c>
      <c r="FD294" s="26" t="str">
        <f t="shared" si="408"/>
        <v/>
      </c>
      <c r="FE294" s="26" t="str">
        <f t="shared" si="408"/>
        <v/>
      </c>
      <c r="FF294" s="26" t="str">
        <f t="shared" si="408"/>
        <v/>
      </c>
      <c r="FG294" s="26" t="str">
        <f t="shared" si="408"/>
        <v/>
      </c>
      <c r="FH294" s="26" t="str">
        <f t="shared" si="408"/>
        <v/>
      </c>
      <c r="FI294" s="26" t="str">
        <f t="shared" si="408"/>
        <v/>
      </c>
    </row>
    <row r="295" spans="1:165" s="8" customFormat="1" ht="15" customHeight="1">
      <c r="A295" s="8" t="str">
        <f t="shared" si="372"/>
        <v>BXIPIDIM_BP6_XDC</v>
      </c>
      <c r="B295" s="12" t="s">
        <v>697</v>
      </c>
      <c r="C295" s="13" t="s">
        <v>698</v>
      </c>
      <c r="D295" s="13" t="s">
        <v>699</v>
      </c>
      <c r="E295" s="14" t="str">
        <f>"BXIPIDIM_BP6_"&amp;C3</f>
        <v>BXIPIDIM_BP6_XDC</v>
      </c>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165" s="8" customFormat="1" ht="15" customHeight="1">
      <c r="A296" s="8" t="str">
        <f t="shared" si="372"/>
        <v>BMIPIDIM_BP6_XDC</v>
      </c>
      <c r="B296" s="12" t="s">
        <v>700</v>
      </c>
      <c r="C296" s="13" t="s">
        <v>701</v>
      </c>
      <c r="D296" s="13" t="s">
        <v>702</v>
      </c>
      <c r="E296" s="14" t="str">
        <f>"BMIPIDIM_BP6_"&amp;C3</f>
        <v>BMIPIDIM_BP6_XDC</v>
      </c>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165" s="8" customFormat="1" ht="15" customHeight="1">
      <c r="A297" s="8" t="str">
        <f t="shared" si="372"/>
        <v>BIPIP_BP6_XDC</v>
      </c>
      <c r="B297" s="12" t="s">
        <v>703</v>
      </c>
      <c r="C297" s="13" t="s">
        <v>704</v>
      </c>
      <c r="D297" s="13" t="s">
        <v>705</v>
      </c>
      <c r="E297" s="14" t="str">
        <f>"BIPIP_BP6_"&amp;C3</f>
        <v>BIPIP_BP6_XDC</v>
      </c>
      <c r="F297" s="26">
        <v>0.58720000000000006</v>
      </c>
      <c r="G297" s="26">
        <v>2.1034999999999999</v>
      </c>
      <c r="H297" s="26">
        <v>0.5746</v>
      </c>
      <c r="I297" s="26">
        <v>0.54049999999999998</v>
      </c>
      <c r="J297" s="26">
        <v>3.8058000000000001</v>
      </c>
      <c r="K297" s="26">
        <v>0.57140000000000002</v>
      </c>
      <c r="L297" s="26">
        <v>2.1558000000000002</v>
      </c>
      <c r="M297" s="26">
        <v>0.58879999999999999</v>
      </c>
      <c r="N297" s="26">
        <v>0.73650000000000004</v>
      </c>
      <c r="O297" s="26">
        <v>4.0525</v>
      </c>
      <c r="P297" s="26">
        <v>3.3119000000000001</v>
      </c>
      <c r="Q297" s="26">
        <v>0.52939999999999998</v>
      </c>
      <c r="R297" s="26">
        <v>2.4177</v>
      </c>
      <c r="S297" s="26">
        <v>0.56920000000000004</v>
      </c>
      <c r="T297" s="26">
        <v>6.8281999999999998</v>
      </c>
      <c r="U297" s="26">
        <v>0.75870000000000004</v>
      </c>
      <c r="V297" s="26">
        <v>0.7875</v>
      </c>
      <c r="W297" s="26">
        <v>2.4695</v>
      </c>
      <c r="X297" s="26">
        <v>0.52790599999999999</v>
      </c>
      <c r="Y297" s="26">
        <v>4.5436059999999996</v>
      </c>
      <c r="Z297" s="26">
        <v>0.83140000000000003</v>
      </c>
      <c r="AA297" s="26">
        <v>0.97989999999999999</v>
      </c>
      <c r="AB297" s="26">
        <v>1.9781</v>
      </c>
      <c r="AC297" s="26">
        <v>0.66290000000000004</v>
      </c>
      <c r="AD297" s="26">
        <v>4.4523000000000001</v>
      </c>
      <c r="AE297" s="26">
        <v>0.50229999999999997</v>
      </c>
      <c r="AF297" s="26">
        <v>1.8653999999999999</v>
      </c>
      <c r="AG297" s="26">
        <v>0.97670000000000001</v>
      </c>
      <c r="AH297" s="26">
        <v>0.82509999999999994</v>
      </c>
      <c r="AI297" s="26">
        <v>4.1695000000000002</v>
      </c>
      <c r="AJ297" s="26">
        <v>1.1849000000000001</v>
      </c>
      <c r="AK297" s="26">
        <v>1.7654000000000001</v>
      </c>
      <c r="AL297" s="26">
        <v>1.1444000000000001</v>
      </c>
      <c r="AM297" s="26">
        <v>1.3310999999999999</v>
      </c>
      <c r="AN297" s="26">
        <v>5.4257999999999997</v>
      </c>
      <c r="AO297" s="26" t="str">
        <f>IF(AND(AO298="",AO299=""),"",SUM(AO298)-SUM(AO299))</f>
        <v/>
      </c>
      <c r="AP297" s="26" t="str">
        <f>IF(AND(AP298="",AP299=""),"",SUM(AP298)-SUM(AP299))</f>
        <v/>
      </c>
      <c r="AQ297" s="26" t="str">
        <f>IF(AND(AQ298="",AQ299=""),"",SUM(AQ298)-SUM(AQ299))</f>
        <v/>
      </c>
      <c r="AR297" s="26" t="str">
        <f>IF(AND(AR298="",AR299=""),"",SUM(AR298)-SUM(AR299))</f>
        <v/>
      </c>
      <c r="AS297" s="26" t="str">
        <f>IF(AND(AS298="",AS299=""),"",SUM(AS298)-SUM(AS299))</f>
        <v/>
      </c>
      <c r="AT297" s="26" t="str">
        <f>IF(AND(AT298="",AT299=""),"",SUM(AT298)-SUM(AT299))</f>
        <v/>
      </c>
      <c r="AU297" s="26" t="str">
        <f>IF(AND(AU298="",AU299=""),"",SUM(AU298)-SUM(AU299))</f>
        <v/>
      </c>
      <c r="AV297" s="26" t="str">
        <f>IF(AND(AV298="",AV299=""),"",SUM(AV298)-SUM(AV299))</f>
        <v/>
      </c>
      <c r="AW297" s="26" t="str">
        <f>IF(AND(AW298="",AW299=""),"",SUM(AW298)-SUM(AW299))</f>
        <v/>
      </c>
      <c r="AX297" s="26" t="str">
        <f>IF(AND(AX298="",AX299=""),"",SUM(AX298)-SUM(AX299))</f>
        <v/>
      </c>
      <c r="AY297" s="26" t="str">
        <f>IF(AND(AY298="",AY299=""),"",SUM(AY298)-SUM(AY299))</f>
        <v/>
      </c>
      <c r="AZ297" s="26" t="str">
        <f>IF(AND(AZ298="",AZ299=""),"",SUM(AZ298)-SUM(AZ299))</f>
        <v/>
      </c>
      <c r="BA297" s="26" t="str">
        <f>IF(AND(BA298="",BA299=""),"",SUM(BA298)-SUM(BA299))</f>
        <v/>
      </c>
      <c r="BB297" s="26" t="str">
        <f>IF(AND(BB298="",BB299=""),"",SUM(BB298)-SUM(BB299))</f>
        <v/>
      </c>
      <c r="BC297" s="26" t="str">
        <f>IF(AND(BC298="",BC299=""),"",SUM(BC298)-SUM(BC299))</f>
        <v/>
      </c>
      <c r="BD297" s="26" t="str">
        <f>IF(AND(BD298="",BD299=""),"",SUM(BD298)-SUM(BD299))</f>
        <v/>
      </c>
      <c r="BE297" s="26" t="str">
        <f>IF(AND(BE298="",BE299=""),"",SUM(BE298)-SUM(BE299))</f>
        <v/>
      </c>
      <c r="BF297" s="26" t="str">
        <f>IF(AND(BF298="",BF299=""),"",SUM(BF298)-SUM(BF299))</f>
        <v/>
      </c>
      <c r="BG297" s="26" t="str">
        <f>IF(AND(BG298="",BG299=""),"",SUM(BG298)-SUM(BG299))</f>
        <v/>
      </c>
      <c r="BH297" s="26" t="str">
        <f>IF(AND(BH298="",BH299=""),"",SUM(BH298)-SUM(BH299))</f>
        <v/>
      </c>
      <c r="BI297" s="26" t="str">
        <f>IF(AND(BI298="",BI299=""),"",SUM(BI298)-SUM(BI299))</f>
        <v/>
      </c>
      <c r="BJ297" s="26" t="str">
        <f>IF(AND(BJ298="",BJ299=""),"",SUM(BJ298)-SUM(BJ299))</f>
        <v/>
      </c>
      <c r="BK297" s="26" t="str">
        <f>IF(AND(BK298="",BK299=""),"",SUM(BK298)-SUM(BK299))</f>
        <v/>
      </c>
      <c r="BL297" s="26" t="str">
        <f>IF(AND(BL298="",BL299=""),"",SUM(BL298)-SUM(BL299))</f>
        <v/>
      </c>
      <c r="BM297" s="26" t="str">
        <f>IF(AND(BM298="",BM299=""),"",SUM(BM298)-SUM(BM299))</f>
        <v/>
      </c>
      <c r="BN297" s="26" t="str">
        <f>IF(AND(BN298="",BN299=""),"",SUM(BN298)-SUM(BN299))</f>
        <v/>
      </c>
      <c r="BO297" s="26" t="str">
        <f>IF(AND(BO298="",BO299=""),"",SUM(BO298)-SUM(BO299))</f>
        <v/>
      </c>
      <c r="BP297" s="26" t="str">
        <f>IF(AND(BP298="",BP299=""),"",SUM(BP298)-SUM(BP299))</f>
        <v/>
      </c>
      <c r="BQ297" s="26" t="str">
        <f>IF(AND(BQ298="",BQ299=""),"",SUM(BQ298)-SUM(BQ299))</f>
        <v/>
      </c>
      <c r="BR297" s="26" t="str">
        <f>IF(AND(BR298="",BR299=""),"",SUM(BR298)-SUM(BR299))</f>
        <v/>
      </c>
      <c r="BS297" s="26" t="str">
        <f t="shared" si="409" ref="BS297:ED297">IF(AND(BS298="",BS299=""),"",SUM(BS298)-SUM(BS299))</f>
        <v/>
      </c>
      <c r="BT297" s="26" t="str">
        <f t="shared" si="409"/>
        <v/>
      </c>
      <c r="BU297" s="26" t="str">
        <f t="shared" si="409"/>
        <v/>
      </c>
      <c r="BV297" s="26" t="str">
        <f t="shared" si="409"/>
        <v/>
      </c>
      <c r="BW297" s="26" t="str">
        <f t="shared" si="409"/>
        <v/>
      </c>
      <c r="BX297" s="26" t="str">
        <f t="shared" si="409"/>
        <v/>
      </c>
      <c r="BY297" s="26" t="str">
        <f t="shared" si="409"/>
        <v/>
      </c>
      <c r="BZ297" s="26" t="str">
        <f t="shared" si="409"/>
        <v/>
      </c>
      <c r="CA297" s="26" t="str">
        <f t="shared" si="409"/>
        <v/>
      </c>
      <c r="CB297" s="26" t="str">
        <f t="shared" si="409"/>
        <v/>
      </c>
      <c r="CC297" s="26" t="str">
        <f t="shared" si="409"/>
        <v/>
      </c>
      <c r="CD297" s="26" t="str">
        <f t="shared" si="409"/>
        <v/>
      </c>
      <c r="CE297" s="26" t="str">
        <f t="shared" si="409"/>
        <v/>
      </c>
      <c r="CF297" s="26" t="str">
        <f t="shared" si="409"/>
        <v/>
      </c>
      <c r="CG297" s="26" t="str">
        <f t="shared" si="409"/>
        <v/>
      </c>
      <c r="CH297" s="26" t="str">
        <f t="shared" si="409"/>
        <v/>
      </c>
      <c r="CI297" s="26" t="str">
        <f t="shared" si="409"/>
        <v/>
      </c>
      <c r="CJ297" s="26" t="str">
        <f t="shared" si="409"/>
        <v/>
      </c>
      <c r="CK297" s="26" t="str">
        <f t="shared" si="409"/>
        <v/>
      </c>
      <c r="CL297" s="26" t="str">
        <f t="shared" si="409"/>
        <v/>
      </c>
      <c r="CM297" s="26" t="str">
        <f t="shared" si="409"/>
        <v/>
      </c>
      <c r="CN297" s="26" t="str">
        <f t="shared" si="409"/>
        <v/>
      </c>
      <c r="CO297" s="26" t="str">
        <f t="shared" si="409"/>
        <v/>
      </c>
      <c r="CP297" s="26" t="str">
        <f t="shared" si="409"/>
        <v/>
      </c>
      <c r="CQ297" s="26" t="str">
        <f t="shared" si="409"/>
        <v/>
      </c>
      <c r="CR297" s="26" t="str">
        <f t="shared" si="409"/>
        <v/>
      </c>
      <c r="CS297" s="26" t="str">
        <f t="shared" si="409"/>
        <v/>
      </c>
      <c r="CT297" s="26" t="str">
        <f t="shared" si="409"/>
        <v/>
      </c>
      <c r="CU297" s="26" t="str">
        <f t="shared" si="409"/>
        <v/>
      </c>
      <c r="CV297" s="26" t="str">
        <f t="shared" si="409"/>
        <v/>
      </c>
      <c r="CW297" s="26" t="str">
        <f t="shared" si="409"/>
        <v/>
      </c>
      <c r="CX297" s="26" t="str">
        <f t="shared" si="409"/>
        <v/>
      </c>
      <c r="CY297" s="26" t="str">
        <f t="shared" si="409"/>
        <v/>
      </c>
      <c r="CZ297" s="26" t="str">
        <f t="shared" si="409"/>
        <v/>
      </c>
      <c r="DA297" s="26" t="str">
        <f t="shared" si="409"/>
        <v/>
      </c>
      <c r="DB297" s="26" t="str">
        <f t="shared" si="409"/>
        <v/>
      </c>
      <c r="DC297" s="26" t="str">
        <f t="shared" si="409"/>
        <v/>
      </c>
      <c r="DD297" s="26" t="str">
        <f t="shared" si="409"/>
        <v/>
      </c>
      <c r="DE297" s="26" t="str">
        <f t="shared" si="409"/>
        <v/>
      </c>
      <c r="DF297" s="26" t="str">
        <f t="shared" si="409"/>
        <v/>
      </c>
      <c r="DG297" s="26" t="str">
        <f t="shared" si="409"/>
        <v/>
      </c>
      <c r="DH297" s="26" t="str">
        <f t="shared" si="409"/>
        <v/>
      </c>
      <c r="DI297" s="26" t="str">
        <f t="shared" si="409"/>
        <v/>
      </c>
      <c r="DJ297" s="26" t="str">
        <f t="shared" si="409"/>
        <v/>
      </c>
      <c r="DK297" s="26" t="str">
        <f t="shared" si="409"/>
        <v/>
      </c>
      <c r="DL297" s="26" t="str">
        <f t="shared" si="409"/>
        <v/>
      </c>
      <c r="DM297" s="26" t="str">
        <f t="shared" si="409"/>
        <v/>
      </c>
      <c r="DN297" s="26" t="str">
        <f t="shared" si="409"/>
        <v/>
      </c>
      <c r="DO297" s="26" t="str">
        <f t="shared" si="409"/>
        <v/>
      </c>
      <c r="DP297" s="26" t="str">
        <f t="shared" si="409"/>
        <v/>
      </c>
      <c r="DQ297" s="26" t="str">
        <f t="shared" si="409"/>
        <v/>
      </c>
      <c r="DR297" s="26" t="str">
        <f t="shared" si="409"/>
        <v/>
      </c>
      <c r="DS297" s="26" t="str">
        <f t="shared" si="409"/>
        <v/>
      </c>
      <c r="DT297" s="26" t="str">
        <f t="shared" si="409"/>
        <v/>
      </c>
      <c r="DU297" s="26" t="str">
        <f t="shared" si="409"/>
        <v/>
      </c>
      <c r="DV297" s="26" t="str">
        <f t="shared" si="409"/>
        <v/>
      </c>
      <c r="DW297" s="26" t="str">
        <f t="shared" si="409"/>
        <v/>
      </c>
      <c r="DX297" s="26" t="str">
        <f t="shared" si="409"/>
        <v/>
      </c>
      <c r="DY297" s="26" t="str">
        <f t="shared" si="409"/>
        <v/>
      </c>
      <c r="DZ297" s="26" t="str">
        <f t="shared" si="409"/>
        <v/>
      </c>
      <c r="EA297" s="26" t="str">
        <f t="shared" si="409"/>
        <v/>
      </c>
      <c r="EB297" s="26" t="str">
        <f t="shared" si="409"/>
        <v/>
      </c>
      <c r="EC297" s="26" t="str">
        <f t="shared" si="409"/>
        <v/>
      </c>
      <c r="ED297" s="26" t="str">
        <f t="shared" si="409"/>
        <v/>
      </c>
      <c r="EE297" s="26" t="str">
        <f t="shared" si="410" ref="EE297:FI297">IF(AND(EE298="",EE299=""),"",SUM(EE298)-SUM(EE299))</f>
        <v/>
      </c>
      <c r="EF297" s="26" t="str">
        <f t="shared" si="410"/>
        <v/>
      </c>
      <c r="EG297" s="26" t="str">
        <f t="shared" si="410"/>
        <v/>
      </c>
      <c r="EH297" s="26" t="str">
        <f t="shared" si="410"/>
        <v/>
      </c>
      <c r="EI297" s="26" t="str">
        <f t="shared" si="410"/>
        <v/>
      </c>
      <c r="EJ297" s="26" t="str">
        <f t="shared" si="410"/>
        <v/>
      </c>
      <c r="EK297" s="26" t="str">
        <f t="shared" si="410"/>
        <v/>
      </c>
      <c r="EL297" s="26" t="str">
        <f t="shared" si="410"/>
        <v/>
      </c>
      <c r="EM297" s="26" t="str">
        <f t="shared" si="410"/>
        <v/>
      </c>
      <c r="EN297" s="26" t="str">
        <f t="shared" si="410"/>
        <v/>
      </c>
      <c r="EO297" s="26" t="str">
        <f t="shared" si="410"/>
        <v/>
      </c>
      <c r="EP297" s="26" t="str">
        <f t="shared" si="410"/>
        <v/>
      </c>
      <c r="EQ297" s="26" t="str">
        <f t="shared" si="410"/>
        <v/>
      </c>
      <c r="ER297" s="26" t="str">
        <f t="shared" si="410"/>
        <v/>
      </c>
      <c r="ES297" s="26" t="str">
        <f t="shared" si="410"/>
        <v/>
      </c>
      <c r="ET297" s="26" t="str">
        <f t="shared" si="410"/>
        <v/>
      </c>
      <c r="EU297" s="26" t="str">
        <f t="shared" si="410"/>
        <v/>
      </c>
      <c r="EV297" s="26" t="str">
        <f t="shared" si="410"/>
        <v/>
      </c>
      <c r="EW297" s="26" t="str">
        <f t="shared" si="410"/>
        <v/>
      </c>
      <c r="EX297" s="26" t="str">
        <f t="shared" si="410"/>
        <v/>
      </c>
      <c r="EY297" s="26" t="str">
        <f t="shared" si="410"/>
        <v/>
      </c>
      <c r="EZ297" s="26" t="str">
        <f t="shared" si="410"/>
        <v/>
      </c>
      <c r="FA297" s="26" t="str">
        <f t="shared" si="410"/>
        <v/>
      </c>
      <c r="FB297" s="26" t="str">
        <f t="shared" si="410"/>
        <v/>
      </c>
      <c r="FC297" s="26" t="str">
        <f t="shared" si="410"/>
        <v/>
      </c>
      <c r="FD297" s="26" t="str">
        <f t="shared" si="410"/>
        <v/>
      </c>
      <c r="FE297" s="26" t="str">
        <f t="shared" si="410"/>
        <v/>
      </c>
      <c r="FF297" s="26" t="str">
        <f t="shared" si="410"/>
        <v/>
      </c>
      <c r="FG297" s="26" t="str">
        <f t="shared" si="410"/>
        <v/>
      </c>
      <c r="FH297" s="26" t="str">
        <f t="shared" si="410"/>
        <v/>
      </c>
      <c r="FI297" s="26" t="str">
        <f t="shared" si="410"/>
        <v/>
      </c>
    </row>
    <row r="298" spans="1:165" s="8" customFormat="1" ht="15" customHeight="1">
      <c r="A298" s="8" t="str">
        <f t="shared" si="372"/>
        <v>BXIPIP_BP6_XDC</v>
      </c>
      <c r="B298" s="12" t="s">
        <v>145</v>
      </c>
      <c r="C298" s="13" t="s">
        <v>706</v>
      </c>
      <c r="D298" s="13" t="s">
        <v>707</v>
      </c>
      <c r="E298" s="14" t="str">
        <f>"BXIPIP_BP6_"&amp;C3</f>
        <v>BXIPIP_BP6_XDC</v>
      </c>
      <c r="F298" s="26">
        <v>0.58720000000000006</v>
      </c>
      <c r="G298" s="26">
        <v>2.1034999999999999</v>
      </c>
      <c r="H298" s="26">
        <v>0.5746</v>
      </c>
      <c r="I298" s="26">
        <v>0.54049999999999998</v>
      </c>
      <c r="J298" s="26">
        <v>3.8058000000000001</v>
      </c>
      <c r="K298" s="26">
        <v>0.57140000000000002</v>
      </c>
      <c r="L298" s="26">
        <v>2.1558000000000002</v>
      </c>
      <c r="M298" s="26">
        <v>0.58879999999999999</v>
      </c>
      <c r="N298" s="26">
        <v>0.73650000000000004</v>
      </c>
      <c r="O298" s="26">
        <v>4.0525</v>
      </c>
      <c r="P298" s="26">
        <v>3.3119000000000001</v>
      </c>
      <c r="Q298" s="26">
        <v>0.52939999999999998</v>
      </c>
      <c r="R298" s="26">
        <v>2.4177</v>
      </c>
      <c r="S298" s="26">
        <v>0.56920000000000004</v>
      </c>
      <c r="T298" s="26">
        <v>6.8281999999999998</v>
      </c>
      <c r="U298" s="26">
        <v>0.75870000000000004</v>
      </c>
      <c r="V298" s="26">
        <v>0.7875</v>
      </c>
      <c r="W298" s="26">
        <v>2.4695</v>
      </c>
      <c r="X298" s="26">
        <v>0.52790599999999999</v>
      </c>
      <c r="Y298" s="26">
        <v>4.5436059999999996</v>
      </c>
      <c r="Z298" s="26">
        <v>0.83140000000000003</v>
      </c>
      <c r="AA298" s="26">
        <v>0.97989999999999999</v>
      </c>
      <c r="AB298" s="26">
        <v>1.9781</v>
      </c>
      <c r="AC298" s="26">
        <v>0.66290000000000004</v>
      </c>
      <c r="AD298" s="26">
        <v>4.4523000000000001</v>
      </c>
      <c r="AE298" s="26">
        <v>0.50229999999999997</v>
      </c>
      <c r="AF298" s="26">
        <v>1.8653999999999999</v>
      </c>
      <c r="AG298" s="26">
        <v>0.97670000000000001</v>
      </c>
      <c r="AH298" s="26">
        <v>0.82509999999999994</v>
      </c>
      <c r="AI298" s="26">
        <v>4.1695000000000002</v>
      </c>
      <c r="AJ298" s="26">
        <v>1.1849000000000001</v>
      </c>
      <c r="AK298" s="26">
        <v>1.7654000000000001</v>
      </c>
      <c r="AL298" s="26">
        <v>1.1444000000000001</v>
      </c>
      <c r="AM298" s="26">
        <v>1.3310999999999999</v>
      </c>
      <c r="AN298" s="26">
        <v>5.4257999999999997</v>
      </c>
      <c r="AO298" s="26" t="str">
        <f>IF(AND(AO301="",AO316=""),"",SUM(AO301,AO316))</f>
        <v/>
      </c>
      <c r="AP298" s="26" t="str">
        <f>IF(AND(AP301="",AP316=""),"",SUM(AP301,AP316))</f>
        <v/>
      </c>
      <c r="AQ298" s="26" t="str">
        <f>IF(AND(AQ301="",AQ316=""),"",SUM(AQ301,AQ316))</f>
        <v/>
      </c>
      <c r="AR298" s="26" t="str">
        <f>IF(AND(AR301="",AR316=""),"",SUM(AR301,AR316))</f>
        <v/>
      </c>
      <c r="AS298" s="26" t="str">
        <f>IF(AND(AS301="",AS316=""),"",SUM(AS301,AS316))</f>
        <v/>
      </c>
      <c r="AT298" s="26" t="str">
        <f>IF(AND(AT301="",AT316=""),"",SUM(AT301,AT316))</f>
        <v/>
      </c>
      <c r="AU298" s="26" t="str">
        <f>IF(AND(AU301="",AU316=""),"",SUM(AU301,AU316))</f>
        <v/>
      </c>
      <c r="AV298" s="26" t="str">
        <f>IF(AND(AV301="",AV316=""),"",SUM(AV301,AV316))</f>
        <v/>
      </c>
      <c r="AW298" s="26" t="str">
        <f>IF(AND(AW301="",AW316=""),"",SUM(AW301,AW316))</f>
        <v/>
      </c>
      <c r="AX298" s="26" t="str">
        <f>IF(AND(AX301="",AX316=""),"",SUM(AX301,AX316))</f>
        <v/>
      </c>
      <c r="AY298" s="26" t="str">
        <f>IF(AND(AY301="",AY316=""),"",SUM(AY301,AY316))</f>
        <v/>
      </c>
      <c r="AZ298" s="26" t="str">
        <f>IF(AND(AZ301="",AZ316=""),"",SUM(AZ301,AZ316))</f>
        <v/>
      </c>
      <c r="BA298" s="26" t="str">
        <f>IF(AND(BA301="",BA316=""),"",SUM(BA301,BA316))</f>
        <v/>
      </c>
      <c r="BB298" s="26" t="str">
        <f>IF(AND(BB301="",BB316=""),"",SUM(BB301,BB316))</f>
        <v/>
      </c>
      <c r="BC298" s="26" t="str">
        <f>IF(AND(BC301="",BC316=""),"",SUM(BC301,BC316))</f>
        <v/>
      </c>
      <c r="BD298" s="26" t="str">
        <f>IF(AND(BD301="",BD316=""),"",SUM(BD301,BD316))</f>
        <v/>
      </c>
      <c r="BE298" s="26" t="str">
        <f>IF(AND(BE301="",BE316=""),"",SUM(BE301,BE316))</f>
        <v/>
      </c>
      <c r="BF298" s="26" t="str">
        <f>IF(AND(BF301="",BF316=""),"",SUM(BF301,BF316))</f>
        <v/>
      </c>
      <c r="BG298" s="26" t="str">
        <f>IF(AND(BG301="",BG316=""),"",SUM(BG301,BG316))</f>
        <v/>
      </c>
      <c r="BH298" s="26" t="str">
        <f>IF(AND(BH301="",BH316=""),"",SUM(BH301,BH316))</f>
        <v/>
      </c>
      <c r="BI298" s="26" t="str">
        <f>IF(AND(BI301="",BI316=""),"",SUM(BI301,BI316))</f>
        <v/>
      </c>
      <c r="BJ298" s="26" t="str">
        <f>IF(AND(BJ301="",BJ316=""),"",SUM(BJ301,BJ316))</f>
        <v/>
      </c>
      <c r="BK298" s="26" t="str">
        <f>IF(AND(BK301="",BK316=""),"",SUM(BK301,BK316))</f>
        <v/>
      </c>
      <c r="BL298" s="26" t="str">
        <f>IF(AND(BL301="",BL316=""),"",SUM(BL301,BL316))</f>
        <v/>
      </c>
      <c r="BM298" s="26" t="str">
        <f>IF(AND(BM301="",BM316=""),"",SUM(BM301,BM316))</f>
        <v/>
      </c>
      <c r="BN298" s="26" t="str">
        <f>IF(AND(BN301="",BN316=""),"",SUM(BN301,BN316))</f>
        <v/>
      </c>
      <c r="BO298" s="26" t="str">
        <f>IF(AND(BO301="",BO316=""),"",SUM(BO301,BO316))</f>
        <v/>
      </c>
      <c r="BP298" s="26" t="str">
        <f>IF(AND(BP301="",BP316=""),"",SUM(BP301,BP316))</f>
        <v/>
      </c>
      <c r="BQ298" s="26" t="str">
        <f>IF(AND(BQ301="",BQ316=""),"",SUM(BQ301,BQ316))</f>
        <v/>
      </c>
      <c r="BR298" s="26" t="str">
        <f>IF(AND(BR301="",BR316=""),"",SUM(BR301,BR316))</f>
        <v/>
      </c>
      <c r="BS298" s="26" t="str">
        <f t="shared" si="411" ref="BS298:ED298">IF(AND(BS301="",BS316=""),"",SUM(BS301,BS316))</f>
        <v/>
      </c>
      <c r="BT298" s="26" t="str">
        <f t="shared" si="411"/>
        <v/>
      </c>
      <c r="BU298" s="26" t="str">
        <f t="shared" si="411"/>
        <v/>
      </c>
      <c r="BV298" s="26" t="str">
        <f t="shared" si="411"/>
        <v/>
      </c>
      <c r="BW298" s="26" t="str">
        <f t="shared" si="411"/>
        <v/>
      </c>
      <c r="BX298" s="26" t="str">
        <f t="shared" si="411"/>
        <v/>
      </c>
      <c r="BY298" s="26" t="str">
        <f t="shared" si="411"/>
        <v/>
      </c>
      <c r="BZ298" s="26" t="str">
        <f t="shared" si="411"/>
        <v/>
      </c>
      <c r="CA298" s="26" t="str">
        <f t="shared" si="411"/>
        <v/>
      </c>
      <c r="CB298" s="26" t="str">
        <f t="shared" si="411"/>
        <v/>
      </c>
      <c r="CC298" s="26" t="str">
        <f t="shared" si="411"/>
        <v/>
      </c>
      <c r="CD298" s="26" t="str">
        <f t="shared" si="411"/>
        <v/>
      </c>
      <c r="CE298" s="26" t="str">
        <f t="shared" si="411"/>
        <v/>
      </c>
      <c r="CF298" s="26" t="str">
        <f t="shared" si="411"/>
        <v/>
      </c>
      <c r="CG298" s="26" t="str">
        <f t="shared" si="411"/>
        <v/>
      </c>
      <c r="CH298" s="26" t="str">
        <f t="shared" si="411"/>
        <v/>
      </c>
      <c r="CI298" s="26" t="str">
        <f t="shared" si="411"/>
        <v/>
      </c>
      <c r="CJ298" s="26" t="str">
        <f t="shared" si="411"/>
        <v/>
      </c>
      <c r="CK298" s="26" t="str">
        <f t="shared" si="411"/>
        <v/>
      </c>
      <c r="CL298" s="26" t="str">
        <f t="shared" si="411"/>
        <v/>
      </c>
      <c r="CM298" s="26" t="str">
        <f t="shared" si="411"/>
        <v/>
      </c>
      <c r="CN298" s="26" t="str">
        <f t="shared" si="411"/>
        <v/>
      </c>
      <c r="CO298" s="26" t="str">
        <f t="shared" si="411"/>
        <v/>
      </c>
      <c r="CP298" s="26" t="str">
        <f t="shared" si="411"/>
        <v/>
      </c>
      <c r="CQ298" s="26" t="str">
        <f t="shared" si="411"/>
        <v/>
      </c>
      <c r="CR298" s="26" t="str">
        <f t="shared" si="411"/>
        <v/>
      </c>
      <c r="CS298" s="26" t="str">
        <f t="shared" si="411"/>
        <v/>
      </c>
      <c r="CT298" s="26" t="str">
        <f t="shared" si="411"/>
        <v/>
      </c>
      <c r="CU298" s="26" t="str">
        <f t="shared" si="411"/>
        <v/>
      </c>
      <c r="CV298" s="26" t="str">
        <f t="shared" si="411"/>
        <v/>
      </c>
      <c r="CW298" s="26" t="str">
        <f t="shared" si="411"/>
        <v/>
      </c>
      <c r="CX298" s="26" t="str">
        <f t="shared" si="411"/>
        <v/>
      </c>
      <c r="CY298" s="26" t="str">
        <f t="shared" si="411"/>
        <v/>
      </c>
      <c r="CZ298" s="26" t="str">
        <f t="shared" si="411"/>
        <v/>
      </c>
      <c r="DA298" s="26" t="str">
        <f t="shared" si="411"/>
        <v/>
      </c>
      <c r="DB298" s="26" t="str">
        <f t="shared" si="411"/>
        <v/>
      </c>
      <c r="DC298" s="26" t="str">
        <f t="shared" si="411"/>
        <v/>
      </c>
      <c r="DD298" s="26" t="str">
        <f t="shared" si="411"/>
        <v/>
      </c>
      <c r="DE298" s="26" t="str">
        <f t="shared" si="411"/>
        <v/>
      </c>
      <c r="DF298" s="26" t="str">
        <f t="shared" si="411"/>
        <v/>
      </c>
      <c r="DG298" s="26" t="str">
        <f t="shared" si="411"/>
        <v/>
      </c>
      <c r="DH298" s="26" t="str">
        <f t="shared" si="411"/>
        <v/>
      </c>
      <c r="DI298" s="26" t="str">
        <f t="shared" si="411"/>
        <v/>
      </c>
      <c r="DJ298" s="26" t="str">
        <f t="shared" si="411"/>
        <v/>
      </c>
      <c r="DK298" s="26" t="str">
        <f t="shared" si="411"/>
        <v/>
      </c>
      <c r="DL298" s="26" t="str">
        <f t="shared" si="411"/>
        <v/>
      </c>
      <c r="DM298" s="26" t="str">
        <f t="shared" si="411"/>
        <v/>
      </c>
      <c r="DN298" s="26" t="str">
        <f t="shared" si="411"/>
        <v/>
      </c>
      <c r="DO298" s="26" t="str">
        <f t="shared" si="411"/>
        <v/>
      </c>
      <c r="DP298" s="26" t="str">
        <f t="shared" si="411"/>
        <v/>
      </c>
      <c r="DQ298" s="26" t="str">
        <f t="shared" si="411"/>
        <v/>
      </c>
      <c r="DR298" s="26" t="str">
        <f t="shared" si="411"/>
        <v/>
      </c>
      <c r="DS298" s="26" t="str">
        <f t="shared" si="411"/>
        <v/>
      </c>
      <c r="DT298" s="26" t="str">
        <f t="shared" si="411"/>
        <v/>
      </c>
      <c r="DU298" s="26" t="str">
        <f t="shared" si="411"/>
        <v/>
      </c>
      <c r="DV298" s="26" t="str">
        <f t="shared" si="411"/>
        <v/>
      </c>
      <c r="DW298" s="26" t="str">
        <f t="shared" si="411"/>
        <v/>
      </c>
      <c r="DX298" s="26" t="str">
        <f t="shared" si="411"/>
        <v/>
      </c>
      <c r="DY298" s="26" t="str">
        <f t="shared" si="411"/>
        <v/>
      </c>
      <c r="DZ298" s="26" t="str">
        <f t="shared" si="411"/>
        <v/>
      </c>
      <c r="EA298" s="26" t="str">
        <f t="shared" si="411"/>
        <v/>
      </c>
      <c r="EB298" s="26" t="str">
        <f t="shared" si="411"/>
        <v/>
      </c>
      <c r="EC298" s="26" t="str">
        <f t="shared" si="411"/>
        <v/>
      </c>
      <c r="ED298" s="26" t="str">
        <f t="shared" si="411"/>
        <v/>
      </c>
      <c r="EE298" s="26" t="str">
        <f t="shared" si="412" ref="EE298:FI298">IF(AND(EE301="",EE316=""),"",SUM(EE301,EE316))</f>
        <v/>
      </c>
      <c r="EF298" s="26" t="str">
        <f t="shared" si="412"/>
        <v/>
      </c>
      <c r="EG298" s="26" t="str">
        <f t="shared" si="412"/>
        <v/>
      </c>
      <c r="EH298" s="26" t="str">
        <f t="shared" si="412"/>
        <v/>
      </c>
      <c r="EI298" s="26" t="str">
        <f t="shared" si="412"/>
        <v/>
      </c>
      <c r="EJ298" s="26" t="str">
        <f t="shared" si="412"/>
        <v/>
      </c>
      <c r="EK298" s="26" t="str">
        <f t="shared" si="412"/>
        <v/>
      </c>
      <c r="EL298" s="26" t="str">
        <f t="shared" si="412"/>
        <v/>
      </c>
      <c r="EM298" s="26" t="str">
        <f t="shared" si="412"/>
        <v/>
      </c>
      <c r="EN298" s="26" t="str">
        <f t="shared" si="412"/>
        <v/>
      </c>
      <c r="EO298" s="26" t="str">
        <f t="shared" si="412"/>
        <v/>
      </c>
      <c r="EP298" s="26" t="str">
        <f t="shared" si="412"/>
        <v/>
      </c>
      <c r="EQ298" s="26" t="str">
        <f t="shared" si="412"/>
        <v/>
      </c>
      <c r="ER298" s="26" t="str">
        <f t="shared" si="412"/>
        <v/>
      </c>
      <c r="ES298" s="26" t="str">
        <f t="shared" si="412"/>
        <v/>
      </c>
      <c r="ET298" s="26" t="str">
        <f t="shared" si="412"/>
        <v/>
      </c>
      <c r="EU298" s="26" t="str">
        <f t="shared" si="412"/>
        <v/>
      </c>
      <c r="EV298" s="26" t="str">
        <f t="shared" si="412"/>
        <v/>
      </c>
      <c r="EW298" s="26" t="str">
        <f t="shared" si="412"/>
        <v/>
      </c>
      <c r="EX298" s="26" t="str">
        <f t="shared" si="412"/>
        <v/>
      </c>
      <c r="EY298" s="26" t="str">
        <f t="shared" si="412"/>
        <v/>
      </c>
      <c r="EZ298" s="26" t="str">
        <f t="shared" si="412"/>
        <v/>
      </c>
      <c r="FA298" s="26" t="str">
        <f t="shared" si="412"/>
        <v/>
      </c>
      <c r="FB298" s="26" t="str">
        <f t="shared" si="412"/>
        <v/>
      </c>
      <c r="FC298" s="26" t="str">
        <f t="shared" si="412"/>
        <v/>
      </c>
      <c r="FD298" s="26" t="str">
        <f t="shared" si="412"/>
        <v/>
      </c>
      <c r="FE298" s="26" t="str">
        <f t="shared" si="412"/>
        <v/>
      </c>
      <c r="FF298" s="26" t="str">
        <f t="shared" si="412"/>
        <v/>
      </c>
      <c r="FG298" s="26" t="str">
        <f t="shared" si="412"/>
        <v/>
      </c>
      <c r="FH298" s="26" t="str">
        <f t="shared" si="412"/>
        <v/>
      </c>
      <c r="FI298" s="26" t="str">
        <f t="shared" si="412"/>
        <v/>
      </c>
    </row>
    <row r="299" spans="1:165" s="8" customFormat="1" ht="15" customHeight="1">
      <c r="A299" s="8" t="str">
        <f t="shared" si="372"/>
        <v>BMIPIP_BP6_XDC</v>
      </c>
      <c r="B299" s="12" t="s">
        <v>148</v>
      </c>
      <c r="C299" s="13" t="s">
        <v>708</v>
      </c>
      <c r="D299" s="13" t="s">
        <v>709</v>
      </c>
      <c r="E299" s="14" t="str">
        <f>"BMIPIP_BP6_"&amp;C3</f>
        <v>BMIPIP_BP6_XDC</v>
      </c>
      <c r="F299" s="26" t="str">
        <f>IF(AND(F302="",F317=""),"",SUM(F302,F317))</f>
        <v/>
      </c>
      <c r="G299" s="26" t="str">
        <f t="shared" si="413" ref="G299:BR299">IF(AND(G302="",G317=""),"",SUM(G302,G317))</f>
        <v/>
      </c>
      <c r="H299" s="26" t="str">
        <f t="shared" si="413"/>
        <v/>
      </c>
      <c r="I299" s="26" t="str">
        <f t="shared" si="413"/>
        <v/>
      </c>
      <c r="J299" s="26" t="str">
        <f t="shared" si="413"/>
        <v/>
      </c>
      <c r="K299" s="26" t="str">
        <f t="shared" si="413"/>
        <v/>
      </c>
      <c r="L299" s="26" t="str">
        <f t="shared" si="413"/>
        <v/>
      </c>
      <c r="M299" s="26" t="str">
        <f t="shared" si="413"/>
        <v/>
      </c>
      <c r="N299" s="26" t="str">
        <f t="shared" si="413"/>
        <v/>
      </c>
      <c r="O299" s="26" t="str">
        <f t="shared" si="413"/>
        <v/>
      </c>
      <c r="P299" s="26" t="str">
        <f t="shared" si="413"/>
        <v/>
      </c>
      <c r="Q299" s="26" t="str">
        <f t="shared" si="413"/>
        <v/>
      </c>
      <c r="R299" s="26" t="str">
        <f t="shared" si="413"/>
        <v/>
      </c>
      <c r="S299" s="26" t="str">
        <f t="shared" si="413"/>
        <v/>
      </c>
      <c r="T299" s="26" t="str">
        <f t="shared" si="413"/>
        <v/>
      </c>
      <c r="U299" s="26" t="str">
        <f t="shared" si="413"/>
        <v/>
      </c>
      <c r="V299" s="26" t="str">
        <f t="shared" si="413"/>
        <v/>
      </c>
      <c r="W299" s="26" t="str">
        <f t="shared" si="413"/>
        <v/>
      </c>
      <c r="X299" s="26" t="str">
        <f t="shared" si="413"/>
        <v/>
      </c>
      <c r="Y299" s="26" t="str">
        <f t="shared" si="413"/>
        <v/>
      </c>
      <c r="Z299" s="26" t="str">
        <f t="shared" si="413"/>
        <v/>
      </c>
      <c r="AA299" s="26" t="str">
        <f t="shared" si="413"/>
        <v/>
      </c>
      <c r="AB299" s="26" t="str">
        <f t="shared" si="413"/>
        <v/>
      </c>
      <c r="AC299" s="26" t="str">
        <f t="shared" si="413"/>
        <v/>
      </c>
      <c r="AD299" s="26" t="str">
        <f t="shared" si="413"/>
        <v/>
      </c>
      <c r="AE299" s="26" t="str">
        <f t="shared" si="413"/>
        <v/>
      </c>
      <c r="AF299" s="26" t="str">
        <f t="shared" si="413"/>
        <v/>
      </c>
      <c r="AG299" s="26" t="str">
        <f t="shared" si="413"/>
        <v/>
      </c>
      <c r="AH299" s="26" t="str">
        <f t="shared" si="413"/>
        <v/>
      </c>
      <c r="AI299" s="26" t="str">
        <f t="shared" si="413"/>
        <v/>
      </c>
      <c r="AJ299" s="26" t="str">
        <f t="shared" si="413"/>
        <v/>
      </c>
      <c r="AK299" s="26" t="str">
        <f t="shared" si="413"/>
        <v/>
      </c>
      <c r="AL299" s="26" t="str">
        <f t="shared" si="413"/>
        <v/>
      </c>
      <c r="AM299" s="26" t="str">
        <f t="shared" si="413"/>
        <v/>
      </c>
      <c r="AN299" s="26" t="str">
        <f t="shared" si="413"/>
        <v/>
      </c>
      <c r="AO299" s="26" t="str">
        <f t="shared" si="413"/>
        <v/>
      </c>
      <c r="AP299" s="26" t="str">
        <f t="shared" si="413"/>
        <v/>
      </c>
      <c r="AQ299" s="26" t="str">
        <f t="shared" si="413"/>
        <v/>
      </c>
      <c r="AR299" s="26" t="str">
        <f t="shared" si="413"/>
        <v/>
      </c>
      <c r="AS299" s="26" t="str">
        <f t="shared" si="413"/>
        <v/>
      </c>
      <c r="AT299" s="26" t="str">
        <f t="shared" si="413"/>
        <v/>
      </c>
      <c r="AU299" s="26" t="str">
        <f t="shared" si="413"/>
        <v/>
      </c>
      <c r="AV299" s="26" t="str">
        <f t="shared" si="413"/>
        <v/>
      </c>
      <c r="AW299" s="26" t="str">
        <f t="shared" si="413"/>
        <v/>
      </c>
      <c r="AX299" s="26" t="str">
        <f t="shared" si="413"/>
        <v/>
      </c>
      <c r="AY299" s="26" t="str">
        <f t="shared" si="413"/>
        <v/>
      </c>
      <c r="AZ299" s="26" t="str">
        <f t="shared" si="413"/>
        <v/>
      </c>
      <c r="BA299" s="26" t="str">
        <f t="shared" si="413"/>
        <v/>
      </c>
      <c r="BB299" s="26" t="str">
        <f t="shared" si="413"/>
        <v/>
      </c>
      <c r="BC299" s="26" t="str">
        <f t="shared" si="413"/>
        <v/>
      </c>
      <c r="BD299" s="26" t="str">
        <f t="shared" si="413"/>
        <v/>
      </c>
      <c r="BE299" s="26" t="str">
        <f t="shared" si="413"/>
        <v/>
      </c>
      <c r="BF299" s="26" t="str">
        <f t="shared" si="413"/>
        <v/>
      </c>
      <c r="BG299" s="26" t="str">
        <f t="shared" si="413"/>
        <v/>
      </c>
      <c r="BH299" s="26" t="str">
        <f t="shared" si="413"/>
        <v/>
      </c>
      <c r="BI299" s="26" t="str">
        <f t="shared" si="413"/>
        <v/>
      </c>
      <c r="BJ299" s="26" t="str">
        <f t="shared" si="413"/>
        <v/>
      </c>
      <c r="BK299" s="26" t="str">
        <f t="shared" si="413"/>
        <v/>
      </c>
      <c r="BL299" s="26" t="str">
        <f t="shared" si="413"/>
        <v/>
      </c>
      <c r="BM299" s="26" t="str">
        <f t="shared" si="413"/>
        <v/>
      </c>
      <c r="BN299" s="26" t="str">
        <f t="shared" si="413"/>
        <v/>
      </c>
      <c r="BO299" s="26" t="str">
        <f t="shared" si="413"/>
        <v/>
      </c>
      <c r="BP299" s="26" t="str">
        <f t="shared" si="413"/>
        <v/>
      </c>
      <c r="BQ299" s="26" t="str">
        <f t="shared" si="413"/>
        <v/>
      </c>
      <c r="BR299" s="26" t="str">
        <f t="shared" si="413"/>
        <v/>
      </c>
      <c r="BS299" s="26" t="str">
        <f t="shared" si="414" ref="BS299:ED299">IF(AND(BS302="",BS317=""),"",SUM(BS302,BS317))</f>
        <v/>
      </c>
      <c r="BT299" s="26" t="str">
        <f t="shared" si="414"/>
        <v/>
      </c>
      <c r="BU299" s="26" t="str">
        <f t="shared" si="414"/>
        <v/>
      </c>
      <c r="BV299" s="26" t="str">
        <f t="shared" si="414"/>
        <v/>
      </c>
      <c r="BW299" s="26" t="str">
        <f t="shared" si="414"/>
        <v/>
      </c>
      <c r="BX299" s="26" t="str">
        <f t="shared" si="414"/>
        <v/>
      </c>
      <c r="BY299" s="26" t="str">
        <f t="shared" si="414"/>
        <v/>
      </c>
      <c r="BZ299" s="26" t="str">
        <f t="shared" si="414"/>
        <v/>
      </c>
      <c r="CA299" s="26" t="str">
        <f t="shared" si="414"/>
        <v/>
      </c>
      <c r="CB299" s="26" t="str">
        <f t="shared" si="414"/>
        <v/>
      </c>
      <c r="CC299" s="26" t="str">
        <f t="shared" si="414"/>
        <v/>
      </c>
      <c r="CD299" s="26" t="str">
        <f t="shared" si="414"/>
        <v/>
      </c>
      <c r="CE299" s="26" t="str">
        <f t="shared" si="414"/>
        <v/>
      </c>
      <c r="CF299" s="26" t="str">
        <f t="shared" si="414"/>
        <v/>
      </c>
      <c r="CG299" s="26" t="str">
        <f t="shared" si="414"/>
        <v/>
      </c>
      <c r="CH299" s="26" t="str">
        <f t="shared" si="414"/>
        <v/>
      </c>
      <c r="CI299" s="26" t="str">
        <f t="shared" si="414"/>
        <v/>
      </c>
      <c r="CJ299" s="26" t="str">
        <f t="shared" si="414"/>
        <v/>
      </c>
      <c r="CK299" s="26" t="str">
        <f t="shared" si="414"/>
        <v/>
      </c>
      <c r="CL299" s="26" t="str">
        <f t="shared" si="414"/>
        <v/>
      </c>
      <c r="CM299" s="26" t="str">
        <f t="shared" si="414"/>
        <v/>
      </c>
      <c r="CN299" s="26" t="str">
        <f t="shared" si="414"/>
        <v/>
      </c>
      <c r="CO299" s="26" t="str">
        <f t="shared" si="414"/>
        <v/>
      </c>
      <c r="CP299" s="26" t="str">
        <f t="shared" si="414"/>
        <v/>
      </c>
      <c r="CQ299" s="26" t="str">
        <f t="shared" si="414"/>
        <v/>
      </c>
      <c r="CR299" s="26" t="str">
        <f t="shared" si="414"/>
        <v/>
      </c>
      <c r="CS299" s="26" t="str">
        <f t="shared" si="414"/>
        <v/>
      </c>
      <c r="CT299" s="26" t="str">
        <f t="shared" si="414"/>
        <v/>
      </c>
      <c r="CU299" s="26" t="str">
        <f t="shared" si="414"/>
        <v/>
      </c>
      <c r="CV299" s="26" t="str">
        <f t="shared" si="414"/>
        <v/>
      </c>
      <c r="CW299" s="26" t="str">
        <f t="shared" si="414"/>
        <v/>
      </c>
      <c r="CX299" s="26" t="str">
        <f t="shared" si="414"/>
        <v/>
      </c>
      <c r="CY299" s="26" t="str">
        <f t="shared" si="414"/>
        <v/>
      </c>
      <c r="CZ299" s="26" t="str">
        <f t="shared" si="414"/>
        <v/>
      </c>
      <c r="DA299" s="26" t="str">
        <f t="shared" si="414"/>
        <v/>
      </c>
      <c r="DB299" s="26" t="str">
        <f t="shared" si="414"/>
        <v/>
      </c>
      <c r="DC299" s="26" t="str">
        <f t="shared" si="414"/>
        <v/>
      </c>
      <c r="DD299" s="26" t="str">
        <f t="shared" si="414"/>
        <v/>
      </c>
      <c r="DE299" s="26" t="str">
        <f t="shared" si="414"/>
        <v/>
      </c>
      <c r="DF299" s="26" t="str">
        <f t="shared" si="414"/>
        <v/>
      </c>
      <c r="DG299" s="26" t="str">
        <f t="shared" si="414"/>
        <v/>
      </c>
      <c r="DH299" s="26" t="str">
        <f t="shared" si="414"/>
        <v/>
      </c>
      <c r="DI299" s="26" t="str">
        <f t="shared" si="414"/>
        <v/>
      </c>
      <c r="DJ299" s="26" t="str">
        <f t="shared" si="414"/>
        <v/>
      </c>
      <c r="DK299" s="26" t="str">
        <f t="shared" si="414"/>
        <v/>
      </c>
      <c r="DL299" s="26" t="str">
        <f t="shared" si="414"/>
        <v/>
      </c>
      <c r="DM299" s="26" t="str">
        <f t="shared" si="414"/>
        <v/>
      </c>
      <c r="DN299" s="26" t="str">
        <f t="shared" si="414"/>
        <v/>
      </c>
      <c r="DO299" s="26" t="str">
        <f t="shared" si="414"/>
        <v/>
      </c>
      <c r="DP299" s="26" t="str">
        <f t="shared" si="414"/>
        <v/>
      </c>
      <c r="DQ299" s="26" t="str">
        <f t="shared" si="414"/>
        <v/>
      </c>
      <c r="DR299" s="26" t="str">
        <f t="shared" si="414"/>
        <v/>
      </c>
      <c r="DS299" s="26" t="str">
        <f t="shared" si="414"/>
        <v/>
      </c>
      <c r="DT299" s="26" t="str">
        <f t="shared" si="414"/>
        <v/>
      </c>
      <c r="DU299" s="26" t="str">
        <f t="shared" si="414"/>
        <v/>
      </c>
      <c r="DV299" s="26" t="str">
        <f t="shared" si="414"/>
        <v/>
      </c>
      <c r="DW299" s="26" t="str">
        <f t="shared" si="414"/>
        <v/>
      </c>
      <c r="DX299" s="26" t="str">
        <f t="shared" si="414"/>
        <v/>
      </c>
      <c r="DY299" s="26" t="str">
        <f t="shared" si="414"/>
        <v/>
      </c>
      <c r="DZ299" s="26" t="str">
        <f t="shared" si="414"/>
        <v/>
      </c>
      <c r="EA299" s="26" t="str">
        <f t="shared" si="414"/>
        <v/>
      </c>
      <c r="EB299" s="26" t="str">
        <f t="shared" si="414"/>
        <v/>
      </c>
      <c r="EC299" s="26" t="str">
        <f t="shared" si="414"/>
        <v/>
      </c>
      <c r="ED299" s="26" t="str">
        <f t="shared" si="414"/>
        <v/>
      </c>
      <c r="EE299" s="26" t="str">
        <f t="shared" si="415" ref="EE299:FI299">IF(AND(EE302="",EE317=""),"",SUM(EE302,EE317))</f>
        <v/>
      </c>
      <c r="EF299" s="26" t="str">
        <f t="shared" si="415"/>
        <v/>
      </c>
      <c r="EG299" s="26" t="str">
        <f t="shared" si="415"/>
        <v/>
      </c>
      <c r="EH299" s="26" t="str">
        <f t="shared" si="415"/>
        <v/>
      </c>
      <c r="EI299" s="26" t="str">
        <f t="shared" si="415"/>
        <v/>
      </c>
      <c r="EJ299" s="26" t="str">
        <f t="shared" si="415"/>
        <v/>
      </c>
      <c r="EK299" s="26" t="str">
        <f t="shared" si="415"/>
        <v/>
      </c>
      <c r="EL299" s="26" t="str">
        <f t="shared" si="415"/>
        <v/>
      </c>
      <c r="EM299" s="26" t="str">
        <f t="shared" si="415"/>
        <v/>
      </c>
      <c r="EN299" s="26" t="str">
        <f t="shared" si="415"/>
        <v/>
      </c>
      <c r="EO299" s="26" t="str">
        <f t="shared" si="415"/>
        <v/>
      </c>
      <c r="EP299" s="26" t="str">
        <f t="shared" si="415"/>
        <v/>
      </c>
      <c r="EQ299" s="26" t="str">
        <f t="shared" si="415"/>
        <v/>
      </c>
      <c r="ER299" s="26" t="str">
        <f t="shared" si="415"/>
        <v/>
      </c>
      <c r="ES299" s="26" t="str">
        <f t="shared" si="415"/>
        <v/>
      </c>
      <c r="ET299" s="26" t="str">
        <f t="shared" si="415"/>
        <v/>
      </c>
      <c r="EU299" s="26" t="str">
        <f t="shared" si="415"/>
        <v/>
      </c>
      <c r="EV299" s="26" t="str">
        <f t="shared" si="415"/>
        <v/>
      </c>
      <c r="EW299" s="26" t="str">
        <f t="shared" si="415"/>
        <v/>
      </c>
      <c r="EX299" s="26" t="str">
        <f t="shared" si="415"/>
        <v/>
      </c>
      <c r="EY299" s="26" t="str">
        <f t="shared" si="415"/>
        <v/>
      </c>
      <c r="EZ299" s="26" t="str">
        <f t="shared" si="415"/>
        <v/>
      </c>
      <c r="FA299" s="26" t="str">
        <f t="shared" si="415"/>
        <v/>
      </c>
      <c r="FB299" s="26" t="str">
        <f t="shared" si="415"/>
        <v/>
      </c>
      <c r="FC299" s="26" t="str">
        <f t="shared" si="415"/>
        <v/>
      </c>
      <c r="FD299" s="26" t="str">
        <f t="shared" si="415"/>
        <v/>
      </c>
      <c r="FE299" s="26" t="str">
        <f t="shared" si="415"/>
        <v/>
      </c>
      <c r="FF299" s="26" t="str">
        <f t="shared" si="415"/>
        <v/>
      </c>
      <c r="FG299" s="26" t="str">
        <f t="shared" si="415"/>
        <v/>
      </c>
      <c r="FH299" s="26" t="str">
        <f t="shared" si="415"/>
        <v/>
      </c>
      <c r="FI299" s="26" t="str">
        <f t="shared" si="415"/>
        <v/>
      </c>
    </row>
    <row r="300" spans="1:165" s="8" customFormat="1" ht="15" customHeight="1">
      <c r="A300" s="8" t="str">
        <f t="shared" si="372"/>
        <v>BIPIPE_BP6_XDC</v>
      </c>
      <c r="B300" s="12" t="s">
        <v>710</v>
      </c>
      <c r="C300" s="13" t="s">
        <v>711</v>
      </c>
      <c r="D300" s="13" t="s">
        <v>712</v>
      </c>
      <c r="E300" s="14" t="str">
        <f>"BIPIPE_BP6_"&amp;C3</f>
        <v>BIPIPE_BP6_XDC</v>
      </c>
      <c r="F300" s="26">
        <v>0.58720000000000006</v>
      </c>
      <c r="G300" s="26">
        <v>2.1034999999999999</v>
      </c>
      <c r="H300" s="26">
        <v>0.5746</v>
      </c>
      <c r="I300" s="26">
        <v>0.54049999999999998</v>
      </c>
      <c r="J300" s="26">
        <v>3.8058000000000001</v>
      </c>
      <c r="K300" s="26">
        <v>0.57140000000000002</v>
      </c>
      <c r="L300" s="26">
        <v>2.1558000000000002</v>
      </c>
      <c r="M300" s="26">
        <v>0.58879999999999999</v>
      </c>
      <c r="N300" s="26">
        <v>0.73650000000000004</v>
      </c>
      <c r="O300" s="26">
        <v>4.0525</v>
      </c>
      <c r="P300" s="26">
        <v>3.3119000000000001</v>
      </c>
      <c r="Q300" s="26">
        <v>0.52939999999999998</v>
      </c>
      <c r="R300" s="26">
        <v>2.4177</v>
      </c>
      <c r="S300" s="26">
        <v>0.56920000000000004</v>
      </c>
      <c r="T300" s="26">
        <v>6.8281999999999998</v>
      </c>
      <c r="U300" s="26">
        <v>0.75870000000000004</v>
      </c>
      <c r="V300" s="26">
        <v>0.7875</v>
      </c>
      <c r="W300" s="26">
        <v>2.4695</v>
      </c>
      <c r="X300" s="26">
        <v>0.52790599999999999</v>
      </c>
      <c r="Y300" s="26">
        <v>4.5436059999999996</v>
      </c>
      <c r="Z300" s="26">
        <v>0.83140000000000003</v>
      </c>
      <c r="AA300" s="26">
        <v>0.97989999999999999</v>
      </c>
      <c r="AB300" s="26">
        <v>1.9781</v>
      </c>
      <c r="AC300" s="26">
        <v>0.66290000000000004</v>
      </c>
      <c r="AD300" s="26">
        <v>4.4523000000000001</v>
      </c>
      <c r="AE300" s="26">
        <v>0.50229999999999997</v>
      </c>
      <c r="AF300" s="26">
        <v>1.8653999999999999</v>
      </c>
      <c r="AG300" s="26">
        <v>0.97670000000000001</v>
      </c>
      <c r="AH300" s="26">
        <v>0.82509999999999994</v>
      </c>
      <c r="AI300" s="26">
        <v>4.1695000000000002</v>
      </c>
      <c r="AJ300" s="26">
        <v>1.1849000000000001</v>
      </c>
      <c r="AK300" s="26">
        <v>1.7654000000000001</v>
      </c>
      <c r="AL300" s="26">
        <v>1.1444000000000001</v>
      </c>
      <c r="AM300" s="26">
        <v>1.3310999999999999</v>
      </c>
      <c r="AN300" s="26">
        <v>5.4257999999999997</v>
      </c>
      <c r="AO300" s="26" t="str">
        <f>IF(AND(AO301="",AO302=""),"",SUM(AO301)-SUM(AO302))</f>
        <v/>
      </c>
      <c r="AP300" s="26" t="str">
        <f>IF(AND(AP301="",AP302=""),"",SUM(AP301)-SUM(AP302))</f>
        <v/>
      </c>
      <c r="AQ300" s="26" t="str">
        <f>IF(AND(AQ301="",AQ302=""),"",SUM(AQ301)-SUM(AQ302))</f>
        <v/>
      </c>
      <c r="AR300" s="26" t="str">
        <f>IF(AND(AR301="",AR302=""),"",SUM(AR301)-SUM(AR302))</f>
        <v/>
      </c>
      <c r="AS300" s="26" t="str">
        <f>IF(AND(AS301="",AS302=""),"",SUM(AS301)-SUM(AS302))</f>
        <v/>
      </c>
      <c r="AT300" s="26" t="str">
        <f>IF(AND(AT301="",AT302=""),"",SUM(AT301)-SUM(AT302))</f>
        <v/>
      </c>
      <c r="AU300" s="26" t="str">
        <f>IF(AND(AU301="",AU302=""),"",SUM(AU301)-SUM(AU302))</f>
        <v/>
      </c>
      <c r="AV300" s="26" t="str">
        <f>IF(AND(AV301="",AV302=""),"",SUM(AV301)-SUM(AV302))</f>
        <v/>
      </c>
      <c r="AW300" s="26" t="str">
        <f>IF(AND(AW301="",AW302=""),"",SUM(AW301)-SUM(AW302))</f>
        <v/>
      </c>
      <c r="AX300" s="26" t="str">
        <f>IF(AND(AX301="",AX302=""),"",SUM(AX301)-SUM(AX302))</f>
        <v/>
      </c>
      <c r="AY300" s="26" t="str">
        <f>IF(AND(AY301="",AY302=""),"",SUM(AY301)-SUM(AY302))</f>
        <v/>
      </c>
      <c r="AZ300" s="26" t="str">
        <f>IF(AND(AZ301="",AZ302=""),"",SUM(AZ301)-SUM(AZ302))</f>
        <v/>
      </c>
      <c r="BA300" s="26" t="str">
        <f>IF(AND(BA301="",BA302=""),"",SUM(BA301)-SUM(BA302))</f>
        <v/>
      </c>
      <c r="BB300" s="26" t="str">
        <f>IF(AND(BB301="",BB302=""),"",SUM(BB301)-SUM(BB302))</f>
        <v/>
      </c>
      <c r="BC300" s="26" t="str">
        <f>IF(AND(BC301="",BC302=""),"",SUM(BC301)-SUM(BC302))</f>
        <v/>
      </c>
      <c r="BD300" s="26" t="str">
        <f>IF(AND(BD301="",BD302=""),"",SUM(BD301)-SUM(BD302))</f>
        <v/>
      </c>
      <c r="BE300" s="26" t="str">
        <f>IF(AND(BE301="",BE302=""),"",SUM(BE301)-SUM(BE302))</f>
        <v/>
      </c>
      <c r="BF300" s="26" t="str">
        <f>IF(AND(BF301="",BF302=""),"",SUM(BF301)-SUM(BF302))</f>
        <v/>
      </c>
      <c r="BG300" s="26" t="str">
        <f>IF(AND(BG301="",BG302=""),"",SUM(BG301)-SUM(BG302))</f>
        <v/>
      </c>
      <c r="BH300" s="26" t="str">
        <f>IF(AND(BH301="",BH302=""),"",SUM(BH301)-SUM(BH302))</f>
        <v/>
      </c>
      <c r="BI300" s="26" t="str">
        <f>IF(AND(BI301="",BI302=""),"",SUM(BI301)-SUM(BI302))</f>
        <v/>
      </c>
      <c r="BJ300" s="26" t="str">
        <f>IF(AND(BJ301="",BJ302=""),"",SUM(BJ301)-SUM(BJ302))</f>
        <v/>
      </c>
      <c r="BK300" s="26" t="str">
        <f>IF(AND(BK301="",BK302=""),"",SUM(BK301)-SUM(BK302))</f>
        <v/>
      </c>
      <c r="BL300" s="26" t="str">
        <f>IF(AND(BL301="",BL302=""),"",SUM(BL301)-SUM(BL302))</f>
        <v/>
      </c>
      <c r="BM300" s="26" t="str">
        <f>IF(AND(BM301="",BM302=""),"",SUM(BM301)-SUM(BM302))</f>
        <v/>
      </c>
      <c r="BN300" s="26" t="str">
        <f>IF(AND(BN301="",BN302=""),"",SUM(BN301)-SUM(BN302))</f>
        <v/>
      </c>
      <c r="BO300" s="26" t="str">
        <f>IF(AND(BO301="",BO302=""),"",SUM(BO301)-SUM(BO302))</f>
        <v/>
      </c>
      <c r="BP300" s="26" t="str">
        <f>IF(AND(BP301="",BP302=""),"",SUM(BP301)-SUM(BP302))</f>
        <v/>
      </c>
      <c r="BQ300" s="26" t="str">
        <f>IF(AND(BQ301="",BQ302=""),"",SUM(BQ301)-SUM(BQ302))</f>
        <v/>
      </c>
      <c r="BR300" s="26" t="str">
        <f>IF(AND(BR301="",BR302=""),"",SUM(BR301)-SUM(BR302))</f>
        <v/>
      </c>
      <c r="BS300" s="26" t="str">
        <f t="shared" si="416" ref="BS300:ED300">IF(AND(BS301="",BS302=""),"",SUM(BS301)-SUM(BS302))</f>
        <v/>
      </c>
      <c r="BT300" s="26" t="str">
        <f t="shared" si="416"/>
        <v/>
      </c>
      <c r="BU300" s="26" t="str">
        <f t="shared" si="416"/>
        <v/>
      </c>
      <c r="BV300" s="26" t="str">
        <f t="shared" si="416"/>
        <v/>
      </c>
      <c r="BW300" s="26" t="str">
        <f t="shared" si="416"/>
        <v/>
      </c>
      <c r="BX300" s="26" t="str">
        <f t="shared" si="416"/>
        <v/>
      </c>
      <c r="BY300" s="26" t="str">
        <f t="shared" si="416"/>
        <v/>
      </c>
      <c r="BZ300" s="26" t="str">
        <f t="shared" si="416"/>
        <v/>
      </c>
      <c r="CA300" s="26" t="str">
        <f t="shared" si="416"/>
        <v/>
      </c>
      <c r="CB300" s="26" t="str">
        <f t="shared" si="416"/>
        <v/>
      </c>
      <c r="CC300" s="26" t="str">
        <f t="shared" si="416"/>
        <v/>
      </c>
      <c r="CD300" s="26" t="str">
        <f t="shared" si="416"/>
        <v/>
      </c>
      <c r="CE300" s="26" t="str">
        <f t="shared" si="416"/>
        <v/>
      </c>
      <c r="CF300" s="26" t="str">
        <f t="shared" si="416"/>
        <v/>
      </c>
      <c r="CG300" s="26" t="str">
        <f t="shared" si="416"/>
        <v/>
      </c>
      <c r="CH300" s="26" t="str">
        <f t="shared" si="416"/>
        <v/>
      </c>
      <c r="CI300" s="26" t="str">
        <f t="shared" si="416"/>
        <v/>
      </c>
      <c r="CJ300" s="26" t="str">
        <f t="shared" si="416"/>
        <v/>
      </c>
      <c r="CK300" s="26" t="str">
        <f t="shared" si="416"/>
        <v/>
      </c>
      <c r="CL300" s="26" t="str">
        <f t="shared" si="416"/>
        <v/>
      </c>
      <c r="CM300" s="26" t="str">
        <f t="shared" si="416"/>
        <v/>
      </c>
      <c r="CN300" s="26" t="str">
        <f t="shared" si="416"/>
        <v/>
      </c>
      <c r="CO300" s="26" t="str">
        <f t="shared" si="416"/>
        <v/>
      </c>
      <c r="CP300" s="26" t="str">
        <f t="shared" si="416"/>
        <v/>
      </c>
      <c r="CQ300" s="26" t="str">
        <f t="shared" si="416"/>
        <v/>
      </c>
      <c r="CR300" s="26" t="str">
        <f t="shared" si="416"/>
        <v/>
      </c>
      <c r="CS300" s="26" t="str">
        <f t="shared" si="416"/>
        <v/>
      </c>
      <c r="CT300" s="26" t="str">
        <f t="shared" si="416"/>
        <v/>
      </c>
      <c r="CU300" s="26" t="str">
        <f t="shared" si="416"/>
        <v/>
      </c>
      <c r="CV300" s="26" t="str">
        <f t="shared" si="416"/>
        <v/>
      </c>
      <c r="CW300" s="26" t="str">
        <f t="shared" si="416"/>
        <v/>
      </c>
      <c r="CX300" s="26" t="str">
        <f t="shared" si="416"/>
        <v/>
      </c>
      <c r="CY300" s="26" t="str">
        <f t="shared" si="416"/>
        <v/>
      </c>
      <c r="CZ300" s="26" t="str">
        <f t="shared" si="416"/>
        <v/>
      </c>
      <c r="DA300" s="26" t="str">
        <f t="shared" si="416"/>
        <v/>
      </c>
      <c r="DB300" s="26" t="str">
        <f t="shared" si="416"/>
        <v/>
      </c>
      <c r="DC300" s="26" t="str">
        <f t="shared" si="416"/>
        <v/>
      </c>
      <c r="DD300" s="26" t="str">
        <f t="shared" si="416"/>
        <v/>
      </c>
      <c r="DE300" s="26" t="str">
        <f t="shared" si="416"/>
        <v/>
      </c>
      <c r="DF300" s="26" t="str">
        <f t="shared" si="416"/>
        <v/>
      </c>
      <c r="DG300" s="26" t="str">
        <f t="shared" si="416"/>
        <v/>
      </c>
      <c r="DH300" s="26" t="str">
        <f t="shared" si="416"/>
        <v/>
      </c>
      <c r="DI300" s="26" t="str">
        <f t="shared" si="416"/>
        <v/>
      </c>
      <c r="DJ300" s="26" t="str">
        <f t="shared" si="416"/>
        <v/>
      </c>
      <c r="DK300" s="26" t="str">
        <f t="shared" si="416"/>
        <v/>
      </c>
      <c r="DL300" s="26" t="str">
        <f t="shared" si="416"/>
        <v/>
      </c>
      <c r="DM300" s="26" t="str">
        <f t="shared" si="416"/>
        <v/>
      </c>
      <c r="DN300" s="26" t="str">
        <f t="shared" si="416"/>
        <v/>
      </c>
      <c r="DO300" s="26" t="str">
        <f t="shared" si="416"/>
        <v/>
      </c>
      <c r="DP300" s="26" t="str">
        <f t="shared" si="416"/>
        <v/>
      </c>
      <c r="DQ300" s="26" t="str">
        <f t="shared" si="416"/>
        <v/>
      </c>
      <c r="DR300" s="26" t="str">
        <f t="shared" si="416"/>
        <v/>
      </c>
      <c r="DS300" s="26" t="str">
        <f t="shared" si="416"/>
        <v/>
      </c>
      <c r="DT300" s="26" t="str">
        <f t="shared" si="416"/>
        <v/>
      </c>
      <c r="DU300" s="26" t="str">
        <f t="shared" si="416"/>
        <v/>
      </c>
      <c r="DV300" s="26" t="str">
        <f t="shared" si="416"/>
        <v/>
      </c>
      <c r="DW300" s="26" t="str">
        <f t="shared" si="416"/>
        <v/>
      </c>
      <c r="DX300" s="26" t="str">
        <f t="shared" si="416"/>
        <v/>
      </c>
      <c r="DY300" s="26" t="str">
        <f t="shared" si="416"/>
        <v/>
      </c>
      <c r="DZ300" s="26" t="str">
        <f t="shared" si="416"/>
        <v/>
      </c>
      <c r="EA300" s="26" t="str">
        <f t="shared" si="416"/>
        <v/>
      </c>
      <c r="EB300" s="26" t="str">
        <f t="shared" si="416"/>
        <v/>
      </c>
      <c r="EC300" s="26" t="str">
        <f t="shared" si="416"/>
        <v/>
      </c>
      <c r="ED300" s="26" t="str">
        <f t="shared" si="416"/>
        <v/>
      </c>
      <c r="EE300" s="26" t="str">
        <f t="shared" si="417" ref="EE300:FI300">IF(AND(EE301="",EE302=""),"",SUM(EE301)-SUM(EE302))</f>
        <v/>
      </c>
      <c r="EF300" s="26" t="str">
        <f t="shared" si="417"/>
        <v/>
      </c>
      <c r="EG300" s="26" t="str">
        <f t="shared" si="417"/>
        <v/>
      </c>
      <c r="EH300" s="26" t="str">
        <f t="shared" si="417"/>
        <v/>
      </c>
      <c r="EI300" s="26" t="str">
        <f t="shared" si="417"/>
        <v/>
      </c>
      <c r="EJ300" s="26" t="str">
        <f t="shared" si="417"/>
        <v/>
      </c>
      <c r="EK300" s="26" t="str">
        <f t="shared" si="417"/>
        <v/>
      </c>
      <c r="EL300" s="26" t="str">
        <f t="shared" si="417"/>
        <v/>
      </c>
      <c r="EM300" s="26" t="str">
        <f t="shared" si="417"/>
        <v/>
      </c>
      <c r="EN300" s="26" t="str">
        <f t="shared" si="417"/>
        <v/>
      </c>
      <c r="EO300" s="26" t="str">
        <f t="shared" si="417"/>
        <v/>
      </c>
      <c r="EP300" s="26" t="str">
        <f t="shared" si="417"/>
        <v/>
      </c>
      <c r="EQ300" s="26" t="str">
        <f t="shared" si="417"/>
        <v/>
      </c>
      <c r="ER300" s="26" t="str">
        <f t="shared" si="417"/>
        <v/>
      </c>
      <c r="ES300" s="26" t="str">
        <f t="shared" si="417"/>
        <v/>
      </c>
      <c r="ET300" s="26" t="str">
        <f t="shared" si="417"/>
        <v/>
      </c>
      <c r="EU300" s="26" t="str">
        <f t="shared" si="417"/>
        <v/>
      </c>
      <c r="EV300" s="26" t="str">
        <f t="shared" si="417"/>
        <v/>
      </c>
      <c r="EW300" s="26" t="str">
        <f t="shared" si="417"/>
        <v/>
      </c>
      <c r="EX300" s="26" t="str">
        <f t="shared" si="417"/>
        <v/>
      </c>
      <c r="EY300" s="26" t="str">
        <f t="shared" si="417"/>
        <v/>
      </c>
      <c r="EZ300" s="26" t="str">
        <f t="shared" si="417"/>
        <v/>
      </c>
      <c r="FA300" s="26" t="str">
        <f t="shared" si="417"/>
        <v/>
      </c>
      <c r="FB300" s="26" t="str">
        <f t="shared" si="417"/>
        <v/>
      </c>
      <c r="FC300" s="26" t="str">
        <f t="shared" si="417"/>
        <v/>
      </c>
      <c r="FD300" s="26" t="str">
        <f t="shared" si="417"/>
        <v/>
      </c>
      <c r="FE300" s="26" t="str">
        <f t="shared" si="417"/>
        <v/>
      </c>
      <c r="FF300" s="26" t="str">
        <f t="shared" si="417"/>
        <v/>
      </c>
      <c r="FG300" s="26" t="str">
        <f t="shared" si="417"/>
        <v/>
      </c>
      <c r="FH300" s="26" t="str">
        <f t="shared" si="417"/>
        <v/>
      </c>
      <c r="FI300" s="26" t="str">
        <f t="shared" si="417"/>
        <v/>
      </c>
    </row>
    <row r="301" spans="1:165" s="8" customFormat="1" ht="15" customHeight="1">
      <c r="A301" s="8" t="str">
        <f t="shared" si="372"/>
        <v>BXIPIPE_BP6_XDC</v>
      </c>
      <c r="B301" s="12" t="s">
        <v>82</v>
      </c>
      <c r="C301" s="13" t="s">
        <v>713</v>
      </c>
      <c r="D301" s="13" t="s">
        <v>714</v>
      </c>
      <c r="E301" s="14" t="str">
        <f>"BXIPIPE_BP6_"&amp;C3</f>
        <v>BXIPIPE_BP6_XDC</v>
      </c>
      <c r="F301" s="26">
        <v>0.58720000000000006</v>
      </c>
      <c r="G301" s="26">
        <v>2.1034999999999999</v>
      </c>
      <c r="H301" s="26">
        <v>0.5746</v>
      </c>
      <c r="I301" s="26">
        <v>0.54049999999999998</v>
      </c>
      <c r="J301" s="26">
        <v>3.8058000000000001</v>
      </c>
      <c r="K301" s="26">
        <v>0.57140000000000002</v>
      </c>
      <c r="L301" s="26">
        <v>2.1558000000000002</v>
      </c>
      <c r="M301" s="26">
        <v>0.58879999999999999</v>
      </c>
      <c r="N301" s="26">
        <v>0.73650000000000004</v>
      </c>
      <c r="O301" s="26">
        <v>4.0525</v>
      </c>
      <c r="P301" s="26">
        <v>3.3119000000000001</v>
      </c>
      <c r="Q301" s="26">
        <v>0.52939999999999998</v>
      </c>
      <c r="R301" s="26">
        <v>2.4177</v>
      </c>
      <c r="S301" s="26">
        <v>0.56920000000000004</v>
      </c>
      <c r="T301" s="26">
        <v>6.8281999999999998</v>
      </c>
      <c r="U301" s="26">
        <v>0.75870000000000004</v>
      </c>
      <c r="V301" s="26">
        <v>0.7875</v>
      </c>
      <c r="W301" s="26">
        <v>2.4695</v>
      </c>
      <c r="X301" s="26">
        <v>0.52790599999999999</v>
      </c>
      <c r="Y301" s="26">
        <v>4.5436059999999996</v>
      </c>
      <c r="Z301" s="26">
        <v>0.83140000000000003</v>
      </c>
      <c r="AA301" s="26">
        <v>0.97989999999999999</v>
      </c>
      <c r="AB301" s="26">
        <v>1.9781</v>
      </c>
      <c r="AC301" s="26">
        <v>0.66290000000000004</v>
      </c>
      <c r="AD301" s="26">
        <v>4.4523000000000001</v>
      </c>
      <c r="AE301" s="26">
        <v>0.50229999999999997</v>
      </c>
      <c r="AF301" s="26">
        <v>1.8653999999999999</v>
      </c>
      <c r="AG301" s="26">
        <v>0.97670000000000001</v>
      </c>
      <c r="AH301" s="26">
        <v>0.82509999999999994</v>
      </c>
      <c r="AI301" s="26">
        <v>4.1695000000000002</v>
      </c>
      <c r="AJ301" s="26">
        <v>1.1849000000000001</v>
      </c>
      <c r="AK301" s="26">
        <v>1.7654000000000001</v>
      </c>
      <c r="AL301" s="26">
        <v>1.1444000000000001</v>
      </c>
      <c r="AM301" s="26">
        <v>1.3310999999999999</v>
      </c>
      <c r="AN301" s="26">
        <v>5.4257999999999997</v>
      </c>
      <c r="AO301" s="26" t="str">
        <f>IF(AND(AO304="",AO307=""),"",SUM(AO304,AO307))</f>
        <v/>
      </c>
      <c r="AP301" s="26" t="str">
        <f>IF(AND(AP304="",AP307=""),"",SUM(AP304,AP307))</f>
        <v/>
      </c>
      <c r="AQ301" s="26" t="str">
        <f>IF(AND(AQ304="",AQ307=""),"",SUM(AQ304,AQ307))</f>
        <v/>
      </c>
      <c r="AR301" s="26" t="str">
        <f>IF(AND(AR304="",AR307=""),"",SUM(AR304,AR307))</f>
        <v/>
      </c>
      <c r="AS301" s="26" t="str">
        <f>IF(AND(AS304="",AS307=""),"",SUM(AS304,AS307))</f>
        <v/>
      </c>
      <c r="AT301" s="26" t="str">
        <f>IF(AND(AT304="",AT307=""),"",SUM(AT304,AT307))</f>
        <v/>
      </c>
      <c r="AU301" s="26" t="str">
        <f>IF(AND(AU304="",AU307=""),"",SUM(AU304,AU307))</f>
        <v/>
      </c>
      <c r="AV301" s="26" t="str">
        <f>IF(AND(AV304="",AV307=""),"",SUM(AV304,AV307))</f>
        <v/>
      </c>
      <c r="AW301" s="26" t="str">
        <f>IF(AND(AW304="",AW307=""),"",SUM(AW304,AW307))</f>
        <v/>
      </c>
      <c r="AX301" s="26" t="str">
        <f>IF(AND(AX304="",AX307=""),"",SUM(AX304,AX307))</f>
        <v/>
      </c>
      <c r="AY301" s="26" t="str">
        <f>IF(AND(AY304="",AY307=""),"",SUM(AY304,AY307))</f>
        <v/>
      </c>
      <c r="AZ301" s="26" t="str">
        <f>IF(AND(AZ304="",AZ307=""),"",SUM(AZ304,AZ307))</f>
        <v/>
      </c>
      <c r="BA301" s="26" t="str">
        <f>IF(AND(BA304="",BA307=""),"",SUM(BA304,BA307))</f>
        <v/>
      </c>
      <c r="BB301" s="26" t="str">
        <f>IF(AND(BB304="",BB307=""),"",SUM(BB304,BB307))</f>
        <v/>
      </c>
      <c r="BC301" s="26" t="str">
        <f>IF(AND(BC304="",BC307=""),"",SUM(BC304,BC307))</f>
        <v/>
      </c>
      <c r="BD301" s="26" t="str">
        <f>IF(AND(BD304="",BD307=""),"",SUM(BD304,BD307))</f>
        <v/>
      </c>
      <c r="BE301" s="26" t="str">
        <f>IF(AND(BE304="",BE307=""),"",SUM(BE304,BE307))</f>
        <v/>
      </c>
      <c r="BF301" s="26" t="str">
        <f>IF(AND(BF304="",BF307=""),"",SUM(BF304,BF307))</f>
        <v/>
      </c>
      <c r="BG301" s="26" t="str">
        <f>IF(AND(BG304="",BG307=""),"",SUM(BG304,BG307))</f>
        <v/>
      </c>
      <c r="BH301" s="26" t="str">
        <f>IF(AND(BH304="",BH307=""),"",SUM(BH304,BH307))</f>
        <v/>
      </c>
      <c r="BI301" s="26" t="str">
        <f>IF(AND(BI304="",BI307=""),"",SUM(BI304,BI307))</f>
        <v/>
      </c>
      <c r="BJ301" s="26" t="str">
        <f>IF(AND(BJ304="",BJ307=""),"",SUM(BJ304,BJ307))</f>
        <v/>
      </c>
      <c r="BK301" s="26" t="str">
        <f>IF(AND(BK304="",BK307=""),"",SUM(BK304,BK307))</f>
        <v/>
      </c>
      <c r="BL301" s="26" t="str">
        <f>IF(AND(BL304="",BL307=""),"",SUM(BL304,BL307))</f>
        <v/>
      </c>
      <c r="BM301" s="26" t="str">
        <f>IF(AND(BM304="",BM307=""),"",SUM(BM304,BM307))</f>
        <v/>
      </c>
      <c r="BN301" s="26" t="str">
        <f>IF(AND(BN304="",BN307=""),"",SUM(BN304,BN307))</f>
        <v/>
      </c>
      <c r="BO301" s="26" t="str">
        <f>IF(AND(BO304="",BO307=""),"",SUM(BO304,BO307))</f>
        <v/>
      </c>
      <c r="BP301" s="26" t="str">
        <f>IF(AND(BP304="",BP307=""),"",SUM(BP304,BP307))</f>
        <v/>
      </c>
      <c r="BQ301" s="26" t="str">
        <f>IF(AND(BQ304="",BQ307=""),"",SUM(BQ304,BQ307))</f>
        <v/>
      </c>
      <c r="BR301" s="26" t="str">
        <f>IF(AND(BR304="",BR307=""),"",SUM(BR304,BR307))</f>
        <v/>
      </c>
      <c r="BS301" s="26" t="str">
        <f t="shared" si="418" ref="BS301:ED301">IF(AND(BS304="",BS307=""),"",SUM(BS304,BS307))</f>
        <v/>
      </c>
      <c r="BT301" s="26" t="str">
        <f t="shared" si="418"/>
        <v/>
      </c>
      <c r="BU301" s="26" t="str">
        <f t="shared" si="418"/>
        <v/>
      </c>
      <c r="BV301" s="26" t="str">
        <f t="shared" si="418"/>
        <v/>
      </c>
      <c r="BW301" s="26" t="str">
        <f t="shared" si="418"/>
        <v/>
      </c>
      <c r="BX301" s="26" t="str">
        <f t="shared" si="418"/>
        <v/>
      </c>
      <c r="BY301" s="26" t="str">
        <f t="shared" si="418"/>
        <v/>
      </c>
      <c r="BZ301" s="26" t="str">
        <f t="shared" si="418"/>
        <v/>
      </c>
      <c r="CA301" s="26" t="str">
        <f t="shared" si="418"/>
        <v/>
      </c>
      <c r="CB301" s="26" t="str">
        <f t="shared" si="418"/>
        <v/>
      </c>
      <c r="CC301" s="26" t="str">
        <f t="shared" si="418"/>
        <v/>
      </c>
      <c r="CD301" s="26" t="str">
        <f t="shared" si="418"/>
        <v/>
      </c>
      <c r="CE301" s="26" t="str">
        <f t="shared" si="418"/>
        <v/>
      </c>
      <c r="CF301" s="26" t="str">
        <f t="shared" si="418"/>
        <v/>
      </c>
      <c r="CG301" s="26" t="str">
        <f t="shared" si="418"/>
        <v/>
      </c>
      <c r="CH301" s="26" t="str">
        <f t="shared" si="418"/>
        <v/>
      </c>
      <c r="CI301" s="26" t="str">
        <f t="shared" si="418"/>
        <v/>
      </c>
      <c r="CJ301" s="26" t="str">
        <f t="shared" si="418"/>
        <v/>
      </c>
      <c r="CK301" s="26" t="str">
        <f t="shared" si="418"/>
        <v/>
      </c>
      <c r="CL301" s="26" t="str">
        <f t="shared" si="418"/>
        <v/>
      </c>
      <c r="CM301" s="26" t="str">
        <f t="shared" si="418"/>
        <v/>
      </c>
      <c r="CN301" s="26" t="str">
        <f t="shared" si="418"/>
        <v/>
      </c>
      <c r="CO301" s="26" t="str">
        <f t="shared" si="418"/>
        <v/>
      </c>
      <c r="CP301" s="26" t="str">
        <f t="shared" si="418"/>
        <v/>
      </c>
      <c r="CQ301" s="26" t="str">
        <f t="shared" si="418"/>
        <v/>
      </c>
      <c r="CR301" s="26" t="str">
        <f t="shared" si="418"/>
        <v/>
      </c>
      <c r="CS301" s="26" t="str">
        <f t="shared" si="418"/>
        <v/>
      </c>
      <c r="CT301" s="26" t="str">
        <f t="shared" si="418"/>
        <v/>
      </c>
      <c r="CU301" s="26" t="str">
        <f t="shared" si="418"/>
        <v/>
      </c>
      <c r="CV301" s="26" t="str">
        <f t="shared" si="418"/>
        <v/>
      </c>
      <c r="CW301" s="26" t="str">
        <f t="shared" si="418"/>
        <v/>
      </c>
      <c r="CX301" s="26" t="str">
        <f t="shared" si="418"/>
        <v/>
      </c>
      <c r="CY301" s="26" t="str">
        <f t="shared" si="418"/>
        <v/>
      </c>
      <c r="CZ301" s="26" t="str">
        <f t="shared" si="418"/>
        <v/>
      </c>
      <c r="DA301" s="26" t="str">
        <f t="shared" si="418"/>
        <v/>
      </c>
      <c r="DB301" s="26" t="str">
        <f t="shared" si="418"/>
        <v/>
      </c>
      <c r="DC301" s="26" t="str">
        <f t="shared" si="418"/>
        <v/>
      </c>
      <c r="DD301" s="26" t="str">
        <f t="shared" si="418"/>
        <v/>
      </c>
      <c r="DE301" s="26" t="str">
        <f t="shared" si="418"/>
        <v/>
      </c>
      <c r="DF301" s="26" t="str">
        <f t="shared" si="418"/>
        <v/>
      </c>
      <c r="DG301" s="26" t="str">
        <f t="shared" si="418"/>
        <v/>
      </c>
      <c r="DH301" s="26" t="str">
        <f t="shared" si="418"/>
        <v/>
      </c>
      <c r="DI301" s="26" t="str">
        <f t="shared" si="418"/>
        <v/>
      </c>
      <c r="DJ301" s="26" t="str">
        <f t="shared" si="418"/>
        <v/>
      </c>
      <c r="DK301" s="26" t="str">
        <f t="shared" si="418"/>
        <v/>
      </c>
      <c r="DL301" s="26" t="str">
        <f t="shared" si="418"/>
        <v/>
      </c>
      <c r="DM301" s="26" t="str">
        <f t="shared" si="418"/>
        <v/>
      </c>
      <c r="DN301" s="26" t="str">
        <f t="shared" si="418"/>
        <v/>
      </c>
      <c r="DO301" s="26" t="str">
        <f t="shared" si="418"/>
        <v/>
      </c>
      <c r="DP301" s="26" t="str">
        <f t="shared" si="418"/>
        <v/>
      </c>
      <c r="DQ301" s="26" t="str">
        <f t="shared" si="418"/>
        <v/>
      </c>
      <c r="DR301" s="26" t="str">
        <f t="shared" si="418"/>
        <v/>
      </c>
      <c r="DS301" s="26" t="str">
        <f t="shared" si="418"/>
        <v/>
      </c>
      <c r="DT301" s="26" t="str">
        <f t="shared" si="418"/>
        <v/>
      </c>
      <c r="DU301" s="26" t="str">
        <f t="shared" si="418"/>
        <v/>
      </c>
      <c r="DV301" s="26" t="str">
        <f t="shared" si="418"/>
        <v/>
      </c>
      <c r="DW301" s="26" t="str">
        <f t="shared" si="418"/>
        <v/>
      </c>
      <c r="DX301" s="26" t="str">
        <f t="shared" si="418"/>
        <v/>
      </c>
      <c r="DY301" s="26" t="str">
        <f t="shared" si="418"/>
        <v/>
      </c>
      <c r="DZ301" s="26" t="str">
        <f t="shared" si="418"/>
        <v/>
      </c>
      <c r="EA301" s="26" t="str">
        <f t="shared" si="418"/>
        <v/>
      </c>
      <c r="EB301" s="26" t="str">
        <f t="shared" si="418"/>
        <v/>
      </c>
      <c r="EC301" s="26" t="str">
        <f t="shared" si="418"/>
        <v/>
      </c>
      <c r="ED301" s="26" t="str">
        <f t="shared" si="418"/>
        <v/>
      </c>
      <c r="EE301" s="26" t="str">
        <f t="shared" si="419" ref="EE301:FI301">IF(AND(EE304="",EE307=""),"",SUM(EE304,EE307))</f>
        <v/>
      </c>
      <c r="EF301" s="26" t="str">
        <f t="shared" si="419"/>
        <v/>
      </c>
      <c r="EG301" s="26" t="str">
        <f t="shared" si="419"/>
        <v/>
      </c>
      <c r="EH301" s="26" t="str">
        <f t="shared" si="419"/>
        <v/>
      </c>
      <c r="EI301" s="26" t="str">
        <f t="shared" si="419"/>
        <v/>
      </c>
      <c r="EJ301" s="26" t="str">
        <f t="shared" si="419"/>
        <v/>
      </c>
      <c r="EK301" s="26" t="str">
        <f t="shared" si="419"/>
        <v/>
      </c>
      <c r="EL301" s="26" t="str">
        <f t="shared" si="419"/>
        <v/>
      </c>
      <c r="EM301" s="26" t="str">
        <f t="shared" si="419"/>
        <v/>
      </c>
      <c r="EN301" s="26" t="str">
        <f t="shared" si="419"/>
        <v/>
      </c>
      <c r="EO301" s="26" t="str">
        <f t="shared" si="419"/>
        <v/>
      </c>
      <c r="EP301" s="26" t="str">
        <f t="shared" si="419"/>
        <v/>
      </c>
      <c r="EQ301" s="26" t="str">
        <f t="shared" si="419"/>
        <v/>
      </c>
      <c r="ER301" s="26" t="str">
        <f t="shared" si="419"/>
        <v/>
      </c>
      <c r="ES301" s="26" t="str">
        <f t="shared" si="419"/>
        <v/>
      </c>
      <c r="ET301" s="26" t="str">
        <f t="shared" si="419"/>
        <v/>
      </c>
      <c r="EU301" s="26" t="str">
        <f t="shared" si="419"/>
        <v/>
      </c>
      <c r="EV301" s="26" t="str">
        <f t="shared" si="419"/>
        <v/>
      </c>
      <c r="EW301" s="26" t="str">
        <f t="shared" si="419"/>
        <v/>
      </c>
      <c r="EX301" s="26" t="str">
        <f t="shared" si="419"/>
        <v/>
      </c>
      <c r="EY301" s="26" t="str">
        <f t="shared" si="419"/>
        <v/>
      </c>
      <c r="EZ301" s="26" t="str">
        <f t="shared" si="419"/>
        <v/>
      </c>
      <c r="FA301" s="26" t="str">
        <f t="shared" si="419"/>
        <v/>
      </c>
      <c r="FB301" s="26" t="str">
        <f t="shared" si="419"/>
        <v/>
      </c>
      <c r="FC301" s="26" t="str">
        <f t="shared" si="419"/>
        <v/>
      </c>
      <c r="FD301" s="26" t="str">
        <f t="shared" si="419"/>
        <v/>
      </c>
      <c r="FE301" s="26" t="str">
        <f t="shared" si="419"/>
        <v/>
      </c>
      <c r="FF301" s="26" t="str">
        <f t="shared" si="419"/>
        <v/>
      </c>
      <c r="FG301" s="26" t="str">
        <f t="shared" si="419"/>
        <v/>
      </c>
      <c r="FH301" s="26" t="str">
        <f t="shared" si="419"/>
        <v/>
      </c>
      <c r="FI301" s="26" t="str">
        <f t="shared" si="419"/>
        <v/>
      </c>
    </row>
    <row r="302" spans="1:165" s="8" customFormat="1" ht="15" customHeight="1">
      <c r="A302" s="8" t="str">
        <f t="shared" si="372"/>
        <v>BMIPIPE_BP6_XDC</v>
      </c>
      <c r="B302" s="12" t="s">
        <v>85</v>
      </c>
      <c r="C302" s="13" t="s">
        <v>715</v>
      </c>
      <c r="D302" s="13" t="s">
        <v>716</v>
      </c>
      <c r="E302" s="14" t="str">
        <f>"BMIPIPE_BP6_"&amp;C3</f>
        <v>BMIPIPE_BP6_XDC</v>
      </c>
      <c r="F302" s="26" t="str">
        <f>IF(AND(F305="",F308=""),"",SUM(F305,F308))</f>
        <v/>
      </c>
      <c r="G302" s="26" t="str">
        <f t="shared" si="420" ref="G302:BR302">IF(AND(G305="",G308=""),"",SUM(G305,G308))</f>
        <v/>
      </c>
      <c r="H302" s="26" t="str">
        <f t="shared" si="420"/>
        <v/>
      </c>
      <c r="I302" s="26" t="str">
        <f t="shared" si="420"/>
        <v/>
      </c>
      <c r="J302" s="26" t="str">
        <f t="shared" si="420"/>
        <v/>
      </c>
      <c r="K302" s="26" t="str">
        <f t="shared" si="420"/>
        <v/>
      </c>
      <c r="L302" s="26" t="str">
        <f t="shared" si="420"/>
        <v/>
      </c>
      <c r="M302" s="26" t="str">
        <f t="shared" si="420"/>
        <v/>
      </c>
      <c r="N302" s="26" t="str">
        <f t="shared" si="420"/>
        <v/>
      </c>
      <c r="O302" s="26" t="str">
        <f t="shared" si="420"/>
        <v/>
      </c>
      <c r="P302" s="26" t="str">
        <f t="shared" si="420"/>
        <v/>
      </c>
      <c r="Q302" s="26" t="str">
        <f t="shared" si="420"/>
        <v/>
      </c>
      <c r="R302" s="26" t="str">
        <f t="shared" si="420"/>
        <v/>
      </c>
      <c r="S302" s="26" t="str">
        <f t="shared" si="420"/>
        <v/>
      </c>
      <c r="T302" s="26" t="str">
        <f t="shared" si="420"/>
        <v/>
      </c>
      <c r="U302" s="26" t="str">
        <f t="shared" si="420"/>
        <v/>
      </c>
      <c r="V302" s="26" t="str">
        <f t="shared" si="420"/>
        <v/>
      </c>
      <c r="W302" s="26" t="str">
        <f t="shared" si="420"/>
        <v/>
      </c>
      <c r="X302" s="26" t="str">
        <f t="shared" si="420"/>
        <v/>
      </c>
      <c r="Y302" s="26" t="str">
        <f t="shared" si="420"/>
        <v/>
      </c>
      <c r="Z302" s="26" t="str">
        <f t="shared" si="420"/>
        <v/>
      </c>
      <c r="AA302" s="26" t="str">
        <f t="shared" si="420"/>
        <v/>
      </c>
      <c r="AB302" s="26" t="str">
        <f t="shared" si="420"/>
        <v/>
      </c>
      <c r="AC302" s="26" t="str">
        <f t="shared" si="420"/>
        <v/>
      </c>
      <c r="AD302" s="26" t="str">
        <f t="shared" si="420"/>
        <v/>
      </c>
      <c r="AE302" s="26" t="str">
        <f t="shared" si="420"/>
        <v/>
      </c>
      <c r="AF302" s="26" t="str">
        <f t="shared" si="420"/>
        <v/>
      </c>
      <c r="AG302" s="26" t="str">
        <f t="shared" si="420"/>
        <v/>
      </c>
      <c r="AH302" s="26" t="str">
        <f t="shared" si="420"/>
        <v/>
      </c>
      <c r="AI302" s="26" t="str">
        <f t="shared" si="420"/>
        <v/>
      </c>
      <c r="AJ302" s="26" t="str">
        <f t="shared" si="420"/>
        <v/>
      </c>
      <c r="AK302" s="26" t="str">
        <f t="shared" si="420"/>
        <v/>
      </c>
      <c r="AL302" s="26" t="str">
        <f t="shared" si="420"/>
        <v/>
      </c>
      <c r="AM302" s="26" t="str">
        <f t="shared" si="420"/>
        <v/>
      </c>
      <c r="AN302" s="26" t="str">
        <f t="shared" si="420"/>
        <v/>
      </c>
      <c r="AO302" s="26" t="str">
        <f t="shared" si="420"/>
        <v/>
      </c>
      <c r="AP302" s="26" t="str">
        <f t="shared" si="420"/>
        <v/>
      </c>
      <c r="AQ302" s="26" t="str">
        <f t="shared" si="420"/>
        <v/>
      </c>
      <c r="AR302" s="26" t="str">
        <f t="shared" si="420"/>
        <v/>
      </c>
      <c r="AS302" s="26" t="str">
        <f t="shared" si="420"/>
        <v/>
      </c>
      <c r="AT302" s="26" t="str">
        <f t="shared" si="420"/>
        <v/>
      </c>
      <c r="AU302" s="26" t="str">
        <f t="shared" si="420"/>
        <v/>
      </c>
      <c r="AV302" s="26" t="str">
        <f t="shared" si="420"/>
        <v/>
      </c>
      <c r="AW302" s="26" t="str">
        <f t="shared" si="420"/>
        <v/>
      </c>
      <c r="AX302" s="26" t="str">
        <f t="shared" si="420"/>
        <v/>
      </c>
      <c r="AY302" s="26" t="str">
        <f t="shared" si="420"/>
        <v/>
      </c>
      <c r="AZ302" s="26" t="str">
        <f t="shared" si="420"/>
        <v/>
      </c>
      <c r="BA302" s="26" t="str">
        <f t="shared" si="420"/>
        <v/>
      </c>
      <c r="BB302" s="26" t="str">
        <f t="shared" si="420"/>
        <v/>
      </c>
      <c r="BC302" s="26" t="str">
        <f t="shared" si="420"/>
        <v/>
      </c>
      <c r="BD302" s="26" t="str">
        <f t="shared" si="420"/>
        <v/>
      </c>
      <c r="BE302" s="26" t="str">
        <f t="shared" si="420"/>
        <v/>
      </c>
      <c r="BF302" s="26" t="str">
        <f t="shared" si="420"/>
        <v/>
      </c>
      <c r="BG302" s="26" t="str">
        <f t="shared" si="420"/>
        <v/>
      </c>
      <c r="BH302" s="26" t="str">
        <f t="shared" si="420"/>
        <v/>
      </c>
      <c r="BI302" s="26" t="str">
        <f t="shared" si="420"/>
        <v/>
      </c>
      <c r="BJ302" s="26" t="str">
        <f t="shared" si="420"/>
        <v/>
      </c>
      <c r="BK302" s="26" t="str">
        <f t="shared" si="420"/>
        <v/>
      </c>
      <c r="BL302" s="26" t="str">
        <f t="shared" si="420"/>
        <v/>
      </c>
      <c r="BM302" s="26" t="str">
        <f t="shared" si="420"/>
        <v/>
      </c>
      <c r="BN302" s="26" t="str">
        <f t="shared" si="420"/>
        <v/>
      </c>
      <c r="BO302" s="26" t="str">
        <f t="shared" si="420"/>
        <v/>
      </c>
      <c r="BP302" s="26" t="str">
        <f t="shared" si="420"/>
        <v/>
      </c>
      <c r="BQ302" s="26" t="str">
        <f t="shared" si="420"/>
        <v/>
      </c>
      <c r="BR302" s="26" t="str">
        <f t="shared" si="420"/>
        <v/>
      </c>
      <c r="BS302" s="26" t="str">
        <f t="shared" si="421" ref="BS302:ED302">IF(AND(BS305="",BS308=""),"",SUM(BS305,BS308))</f>
        <v/>
      </c>
      <c r="BT302" s="26" t="str">
        <f t="shared" si="421"/>
        <v/>
      </c>
      <c r="BU302" s="26" t="str">
        <f t="shared" si="421"/>
        <v/>
      </c>
      <c r="BV302" s="26" t="str">
        <f t="shared" si="421"/>
        <v/>
      </c>
      <c r="BW302" s="26" t="str">
        <f t="shared" si="421"/>
        <v/>
      </c>
      <c r="BX302" s="26" t="str">
        <f t="shared" si="421"/>
        <v/>
      </c>
      <c r="BY302" s="26" t="str">
        <f t="shared" si="421"/>
        <v/>
      </c>
      <c r="BZ302" s="26" t="str">
        <f t="shared" si="421"/>
        <v/>
      </c>
      <c r="CA302" s="26" t="str">
        <f t="shared" si="421"/>
        <v/>
      </c>
      <c r="CB302" s="26" t="str">
        <f t="shared" si="421"/>
        <v/>
      </c>
      <c r="CC302" s="26" t="str">
        <f t="shared" si="421"/>
        <v/>
      </c>
      <c r="CD302" s="26" t="str">
        <f t="shared" si="421"/>
        <v/>
      </c>
      <c r="CE302" s="26" t="str">
        <f t="shared" si="421"/>
        <v/>
      </c>
      <c r="CF302" s="26" t="str">
        <f t="shared" si="421"/>
        <v/>
      </c>
      <c r="CG302" s="26" t="str">
        <f t="shared" si="421"/>
        <v/>
      </c>
      <c r="CH302" s="26" t="str">
        <f t="shared" si="421"/>
        <v/>
      </c>
      <c r="CI302" s="26" t="str">
        <f t="shared" si="421"/>
        <v/>
      </c>
      <c r="CJ302" s="26" t="str">
        <f t="shared" si="421"/>
        <v/>
      </c>
      <c r="CK302" s="26" t="str">
        <f t="shared" si="421"/>
        <v/>
      </c>
      <c r="CL302" s="26" t="str">
        <f t="shared" si="421"/>
        <v/>
      </c>
      <c r="CM302" s="26" t="str">
        <f t="shared" si="421"/>
        <v/>
      </c>
      <c r="CN302" s="26" t="str">
        <f t="shared" si="421"/>
        <v/>
      </c>
      <c r="CO302" s="26" t="str">
        <f t="shared" si="421"/>
        <v/>
      </c>
      <c r="CP302" s="26" t="str">
        <f t="shared" si="421"/>
        <v/>
      </c>
      <c r="CQ302" s="26" t="str">
        <f t="shared" si="421"/>
        <v/>
      </c>
      <c r="CR302" s="26" t="str">
        <f t="shared" si="421"/>
        <v/>
      </c>
      <c r="CS302" s="26" t="str">
        <f t="shared" si="421"/>
        <v/>
      </c>
      <c r="CT302" s="26" t="str">
        <f t="shared" si="421"/>
        <v/>
      </c>
      <c r="CU302" s="26" t="str">
        <f t="shared" si="421"/>
        <v/>
      </c>
      <c r="CV302" s="26" t="str">
        <f t="shared" si="421"/>
        <v/>
      </c>
      <c r="CW302" s="26" t="str">
        <f t="shared" si="421"/>
        <v/>
      </c>
      <c r="CX302" s="26" t="str">
        <f t="shared" si="421"/>
        <v/>
      </c>
      <c r="CY302" s="26" t="str">
        <f t="shared" si="421"/>
        <v/>
      </c>
      <c r="CZ302" s="26" t="str">
        <f t="shared" si="421"/>
        <v/>
      </c>
      <c r="DA302" s="26" t="str">
        <f t="shared" si="421"/>
        <v/>
      </c>
      <c r="DB302" s="26" t="str">
        <f t="shared" si="421"/>
        <v/>
      </c>
      <c r="DC302" s="26" t="str">
        <f t="shared" si="421"/>
        <v/>
      </c>
      <c r="DD302" s="26" t="str">
        <f t="shared" si="421"/>
        <v/>
      </c>
      <c r="DE302" s="26" t="str">
        <f t="shared" si="421"/>
        <v/>
      </c>
      <c r="DF302" s="26" t="str">
        <f t="shared" si="421"/>
        <v/>
      </c>
      <c r="DG302" s="26" t="str">
        <f t="shared" si="421"/>
        <v/>
      </c>
      <c r="DH302" s="26" t="str">
        <f t="shared" si="421"/>
        <v/>
      </c>
      <c r="DI302" s="26" t="str">
        <f t="shared" si="421"/>
        <v/>
      </c>
      <c r="DJ302" s="26" t="str">
        <f t="shared" si="421"/>
        <v/>
      </c>
      <c r="DK302" s="26" t="str">
        <f t="shared" si="421"/>
        <v/>
      </c>
      <c r="DL302" s="26" t="str">
        <f t="shared" si="421"/>
        <v/>
      </c>
      <c r="DM302" s="26" t="str">
        <f t="shared" si="421"/>
        <v/>
      </c>
      <c r="DN302" s="26" t="str">
        <f t="shared" si="421"/>
        <v/>
      </c>
      <c r="DO302" s="26" t="str">
        <f t="shared" si="421"/>
        <v/>
      </c>
      <c r="DP302" s="26" t="str">
        <f t="shared" si="421"/>
        <v/>
      </c>
      <c r="DQ302" s="26" t="str">
        <f t="shared" si="421"/>
        <v/>
      </c>
      <c r="DR302" s="26" t="str">
        <f t="shared" si="421"/>
        <v/>
      </c>
      <c r="DS302" s="26" t="str">
        <f t="shared" si="421"/>
        <v/>
      </c>
      <c r="DT302" s="26" t="str">
        <f t="shared" si="421"/>
        <v/>
      </c>
      <c r="DU302" s="26" t="str">
        <f t="shared" si="421"/>
        <v/>
      </c>
      <c r="DV302" s="26" t="str">
        <f t="shared" si="421"/>
        <v/>
      </c>
      <c r="DW302" s="26" t="str">
        <f t="shared" si="421"/>
        <v/>
      </c>
      <c r="DX302" s="26" t="str">
        <f t="shared" si="421"/>
        <v/>
      </c>
      <c r="DY302" s="26" t="str">
        <f t="shared" si="421"/>
        <v/>
      </c>
      <c r="DZ302" s="26" t="str">
        <f t="shared" si="421"/>
        <v/>
      </c>
      <c r="EA302" s="26" t="str">
        <f t="shared" si="421"/>
        <v/>
      </c>
      <c r="EB302" s="26" t="str">
        <f t="shared" si="421"/>
        <v/>
      </c>
      <c r="EC302" s="26" t="str">
        <f t="shared" si="421"/>
        <v/>
      </c>
      <c r="ED302" s="26" t="str">
        <f t="shared" si="421"/>
        <v/>
      </c>
      <c r="EE302" s="26" t="str">
        <f t="shared" si="422" ref="EE302:FI302">IF(AND(EE305="",EE308=""),"",SUM(EE305,EE308))</f>
        <v/>
      </c>
      <c r="EF302" s="26" t="str">
        <f t="shared" si="422"/>
        <v/>
      </c>
      <c r="EG302" s="26" t="str">
        <f t="shared" si="422"/>
        <v/>
      </c>
      <c r="EH302" s="26" t="str">
        <f t="shared" si="422"/>
        <v/>
      </c>
      <c r="EI302" s="26" t="str">
        <f t="shared" si="422"/>
        <v/>
      </c>
      <c r="EJ302" s="26" t="str">
        <f t="shared" si="422"/>
        <v/>
      </c>
      <c r="EK302" s="26" t="str">
        <f t="shared" si="422"/>
        <v/>
      </c>
      <c r="EL302" s="26" t="str">
        <f t="shared" si="422"/>
        <v/>
      </c>
      <c r="EM302" s="26" t="str">
        <f t="shared" si="422"/>
        <v/>
      </c>
      <c r="EN302" s="26" t="str">
        <f t="shared" si="422"/>
        <v/>
      </c>
      <c r="EO302" s="26" t="str">
        <f t="shared" si="422"/>
        <v/>
      </c>
      <c r="EP302" s="26" t="str">
        <f t="shared" si="422"/>
        <v/>
      </c>
      <c r="EQ302" s="26" t="str">
        <f t="shared" si="422"/>
        <v/>
      </c>
      <c r="ER302" s="26" t="str">
        <f t="shared" si="422"/>
        <v/>
      </c>
      <c r="ES302" s="26" t="str">
        <f t="shared" si="422"/>
        <v/>
      </c>
      <c r="ET302" s="26" t="str">
        <f t="shared" si="422"/>
        <v/>
      </c>
      <c r="EU302" s="26" t="str">
        <f t="shared" si="422"/>
        <v/>
      </c>
      <c r="EV302" s="26" t="str">
        <f t="shared" si="422"/>
        <v/>
      </c>
      <c r="EW302" s="26" t="str">
        <f t="shared" si="422"/>
        <v/>
      </c>
      <c r="EX302" s="26" t="str">
        <f t="shared" si="422"/>
        <v/>
      </c>
      <c r="EY302" s="26" t="str">
        <f t="shared" si="422"/>
        <v/>
      </c>
      <c r="EZ302" s="26" t="str">
        <f t="shared" si="422"/>
        <v/>
      </c>
      <c r="FA302" s="26" t="str">
        <f t="shared" si="422"/>
        <v/>
      </c>
      <c r="FB302" s="26" t="str">
        <f t="shared" si="422"/>
        <v/>
      </c>
      <c r="FC302" s="26" t="str">
        <f t="shared" si="422"/>
        <v/>
      </c>
      <c r="FD302" s="26" t="str">
        <f t="shared" si="422"/>
        <v/>
      </c>
      <c r="FE302" s="26" t="str">
        <f t="shared" si="422"/>
        <v/>
      </c>
      <c r="FF302" s="26" t="str">
        <f t="shared" si="422"/>
        <v/>
      </c>
      <c r="FG302" s="26" t="str">
        <f t="shared" si="422"/>
        <v/>
      </c>
      <c r="FH302" s="26" t="str">
        <f t="shared" si="422"/>
        <v/>
      </c>
      <c r="FI302" s="26" t="str">
        <f t="shared" si="422"/>
        <v/>
      </c>
    </row>
    <row r="303" spans="1:165" s="8" customFormat="1" ht="15" customHeight="1">
      <c r="A303" s="8" t="str">
        <f t="shared" si="372"/>
        <v>BIPIPED_BP6_XDC</v>
      </c>
      <c r="B303" s="12" t="s">
        <v>717</v>
      </c>
      <c r="C303" s="13" t="s">
        <v>718</v>
      </c>
      <c r="D303" s="13" t="s">
        <v>719</v>
      </c>
      <c r="E303" s="14" t="str">
        <f>"BIPIPED_BP6_"&amp;C3</f>
        <v>BIPIPED_BP6_XDC</v>
      </c>
      <c r="F303" s="26" t="str">
        <f>IF(AND(F304="",F305=""),"",SUM(F304)-SUM(F305))</f>
        <v/>
      </c>
      <c r="G303" s="26" t="str">
        <f t="shared" si="423" ref="G303:BR303">IF(AND(G304="",G305=""),"",SUM(G304)-SUM(G305))</f>
        <v/>
      </c>
      <c r="H303" s="26" t="str">
        <f t="shared" si="423"/>
        <v/>
      </c>
      <c r="I303" s="26" t="str">
        <f t="shared" si="423"/>
        <v/>
      </c>
      <c r="J303" s="26" t="str">
        <f t="shared" si="423"/>
        <v/>
      </c>
      <c r="K303" s="26" t="str">
        <f t="shared" si="423"/>
        <v/>
      </c>
      <c r="L303" s="26" t="str">
        <f t="shared" si="423"/>
        <v/>
      </c>
      <c r="M303" s="26" t="str">
        <f t="shared" si="423"/>
        <v/>
      </c>
      <c r="N303" s="26" t="str">
        <f t="shared" si="423"/>
        <v/>
      </c>
      <c r="O303" s="26" t="str">
        <f t="shared" si="423"/>
        <v/>
      </c>
      <c r="P303" s="26" t="str">
        <f t="shared" si="423"/>
        <v/>
      </c>
      <c r="Q303" s="26" t="str">
        <f t="shared" si="423"/>
        <v/>
      </c>
      <c r="R303" s="26" t="str">
        <f t="shared" si="423"/>
        <v/>
      </c>
      <c r="S303" s="26" t="str">
        <f t="shared" si="423"/>
        <v/>
      </c>
      <c r="T303" s="26" t="str">
        <f t="shared" si="423"/>
        <v/>
      </c>
      <c r="U303" s="26" t="str">
        <f t="shared" si="423"/>
        <v/>
      </c>
      <c r="V303" s="26" t="str">
        <f t="shared" si="423"/>
        <v/>
      </c>
      <c r="W303" s="26" t="str">
        <f t="shared" si="423"/>
        <v/>
      </c>
      <c r="X303" s="26" t="str">
        <f t="shared" si="423"/>
        <v/>
      </c>
      <c r="Y303" s="26" t="str">
        <f t="shared" si="423"/>
        <v/>
      </c>
      <c r="Z303" s="26" t="str">
        <f t="shared" si="423"/>
        <v/>
      </c>
      <c r="AA303" s="26" t="str">
        <f t="shared" si="423"/>
        <v/>
      </c>
      <c r="AB303" s="26" t="str">
        <f t="shared" si="423"/>
        <v/>
      </c>
      <c r="AC303" s="26" t="str">
        <f t="shared" si="423"/>
        <v/>
      </c>
      <c r="AD303" s="26" t="str">
        <f t="shared" si="423"/>
        <v/>
      </c>
      <c r="AE303" s="26" t="str">
        <f t="shared" si="423"/>
        <v/>
      </c>
      <c r="AF303" s="26" t="str">
        <f t="shared" si="423"/>
        <v/>
      </c>
      <c r="AG303" s="26" t="str">
        <f t="shared" si="423"/>
        <v/>
      </c>
      <c r="AH303" s="26" t="str">
        <f t="shared" si="423"/>
        <v/>
      </c>
      <c r="AI303" s="26" t="str">
        <f t="shared" si="423"/>
        <v/>
      </c>
      <c r="AJ303" s="26" t="str">
        <f t="shared" si="423"/>
        <v/>
      </c>
      <c r="AK303" s="26" t="str">
        <f t="shared" si="423"/>
        <v/>
      </c>
      <c r="AL303" s="26" t="str">
        <f t="shared" si="423"/>
        <v/>
      </c>
      <c r="AM303" s="26" t="str">
        <f t="shared" si="423"/>
        <v/>
      </c>
      <c r="AN303" s="26" t="str">
        <f t="shared" si="423"/>
        <v/>
      </c>
      <c r="AO303" s="26" t="str">
        <f t="shared" si="423"/>
        <v/>
      </c>
      <c r="AP303" s="26" t="str">
        <f t="shared" si="423"/>
        <v/>
      </c>
      <c r="AQ303" s="26" t="str">
        <f t="shared" si="423"/>
        <v/>
      </c>
      <c r="AR303" s="26" t="str">
        <f t="shared" si="423"/>
        <v/>
      </c>
      <c r="AS303" s="26" t="str">
        <f t="shared" si="423"/>
        <v/>
      </c>
      <c r="AT303" s="26" t="str">
        <f t="shared" si="423"/>
        <v/>
      </c>
      <c r="AU303" s="26" t="str">
        <f t="shared" si="423"/>
        <v/>
      </c>
      <c r="AV303" s="26" t="str">
        <f t="shared" si="423"/>
        <v/>
      </c>
      <c r="AW303" s="26" t="str">
        <f t="shared" si="423"/>
        <v/>
      </c>
      <c r="AX303" s="26" t="str">
        <f t="shared" si="423"/>
        <v/>
      </c>
      <c r="AY303" s="26" t="str">
        <f t="shared" si="423"/>
        <v/>
      </c>
      <c r="AZ303" s="26" t="str">
        <f t="shared" si="423"/>
        <v/>
      </c>
      <c r="BA303" s="26" t="str">
        <f t="shared" si="423"/>
        <v/>
      </c>
      <c r="BB303" s="26" t="str">
        <f t="shared" si="423"/>
        <v/>
      </c>
      <c r="BC303" s="26" t="str">
        <f t="shared" si="423"/>
        <v/>
      </c>
      <c r="BD303" s="26" t="str">
        <f t="shared" si="423"/>
        <v/>
      </c>
      <c r="BE303" s="26" t="str">
        <f t="shared" si="423"/>
        <v/>
      </c>
      <c r="BF303" s="26" t="str">
        <f t="shared" si="423"/>
        <v/>
      </c>
      <c r="BG303" s="26" t="str">
        <f t="shared" si="423"/>
        <v/>
      </c>
      <c r="BH303" s="26" t="str">
        <f t="shared" si="423"/>
        <v/>
      </c>
      <c r="BI303" s="26" t="str">
        <f t="shared" si="423"/>
        <v/>
      </c>
      <c r="BJ303" s="26" t="str">
        <f t="shared" si="423"/>
        <v/>
      </c>
      <c r="BK303" s="26" t="str">
        <f t="shared" si="423"/>
        <v/>
      </c>
      <c r="BL303" s="26" t="str">
        <f t="shared" si="423"/>
        <v/>
      </c>
      <c r="BM303" s="26" t="str">
        <f t="shared" si="423"/>
        <v/>
      </c>
      <c r="BN303" s="26" t="str">
        <f t="shared" si="423"/>
        <v/>
      </c>
      <c r="BO303" s="26" t="str">
        <f t="shared" si="423"/>
        <v/>
      </c>
      <c r="BP303" s="26" t="str">
        <f t="shared" si="423"/>
        <v/>
      </c>
      <c r="BQ303" s="26" t="str">
        <f t="shared" si="423"/>
        <v/>
      </c>
      <c r="BR303" s="26" t="str">
        <f t="shared" si="423"/>
        <v/>
      </c>
      <c r="BS303" s="26" t="str">
        <f t="shared" si="424" ref="BS303:ED303">IF(AND(BS304="",BS305=""),"",SUM(BS304)-SUM(BS305))</f>
        <v/>
      </c>
      <c r="BT303" s="26" t="str">
        <f t="shared" si="424"/>
        <v/>
      </c>
      <c r="BU303" s="26" t="str">
        <f t="shared" si="424"/>
        <v/>
      </c>
      <c r="BV303" s="26" t="str">
        <f t="shared" si="424"/>
        <v/>
      </c>
      <c r="BW303" s="26" t="str">
        <f t="shared" si="424"/>
        <v/>
      </c>
      <c r="BX303" s="26" t="str">
        <f t="shared" si="424"/>
        <v/>
      </c>
      <c r="BY303" s="26" t="str">
        <f t="shared" si="424"/>
        <v/>
      </c>
      <c r="BZ303" s="26" t="str">
        <f t="shared" si="424"/>
        <v/>
      </c>
      <c r="CA303" s="26" t="str">
        <f t="shared" si="424"/>
        <v/>
      </c>
      <c r="CB303" s="26" t="str">
        <f t="shared" si="424"/>
        <v/>
      </c>
      <c r="CC303" s="26" t="str">
        <f t="shared" si="424"/>
        <v/>
      </c>
      <c r="CD303" s="26" t="str">
        <f t="shared" si="424"/>
        <v/>
      </c>
      <c r="CE303" s="26" t="str">
        <f t="shared" si="424"/>
        <v/>
      </c>
      <c r="CF303" s="26" t="str">
        <f t="shared" si="424"/>
        <v/>
      </c>
      <c r="CG303" s="26" t="str">
        <f t="shared" si="424"/>
        <v/>
      </c>
      <c r="CH303" s="26" t="str">
        <f t="shared" si="424"/>
        <v/>
      </c>
      <c r="CI303" s="26" t="str">
        <f t="shared" si="424"/>
        <v/>
      </c>
      <c r="CJ303" s="26" t="str">
        <f t="shared" si="424"/>
        <v/>
      </c>
      <c r="CK303" s="26" t="str">
        <f t="shared" si="424"/>
        <v/>
      </c>
      <c r="CL303" s="26" t="str">
        <f t="shared" si="424"/>
        <v/>
      </c>
      <c r="CM303" s="26" t="str">
        <f t="shared" si="424"/>
        <v/>
      </c>
      <c r="CN303" s="26" t="str">
        <f t="shared" si="424"/>
        <v/>
      </c>
      <c r="CO303" s="26" t="str">
        <f t="shared" si="424"/>
        <v/>
      </c>
      <c r="CP303" s="26" t="str">
        <f t="shared" si="424"/>
        <v/>
      </c>
      <c r="CQ303" s="26" t="str">
        <f t="shared" si="424"/>
        <v/>
      </c>
      <c r="CR303" s="26" t="str">
        <f t="shared" si="424"/>
        <v/>
      </c>
      <c r="CS303" s="26" t="str">
        <f t="shared" si="424"/>
        <v/>
      </c>
      <c r="CT303" s="26" t="str">
        <f t="shared" si="424"/>
        <v/>
      </c>
      <c r="CU303" s="26" t="str">
        <f t="shared" si="424"/>
        <v/>
      </c>
      <c r="CV303" s="26" t="str">
        <f t="shared" si="424"/>
        <v/>
      </c>
      <c r="CW303" s="26" t="str">
        <f t="shared" si="424"/>
        <v/>
      </c>
      <c r="CX303" s="26" t="str">
        <f t="shared" si="424"/>
        <v/>
      </c>
      <c r="CY303" s="26" t="str">
        <f t="shared" si="424"/>
        <v/>
      </c>
      <c r="CZ303" s="26" t="str">
        <f t="shared" si="424"/>
        <v/>
      </c>
      <c r="DA303" s="26" t="str">
        <f t="shared" si="424"/>
        <v/>
      </c>
      <c r="DB303" s="26" t="str">
        <f t="shared" si="424"/>
        <v/>
      </c>
      <c r="DC303" s="26" t="str">
        <f t="shared" si="424"/>
        <v/>
      </c>
      <c r="DD303" s="26" t="str">
        <f t="shared" si="424"/>
        <v/>
      </c>
      <c r="DE303" s="26" t="str">
        <f t="shared" si="424"/>
        <v/>
      </c>
      <c r="DF303" s="26" t="str">
        <f t="shared" si="424"/>
        <v/>
      </c>
      <c r="DG303" s="26" t="str">
        <f t="shared" si="424"/>
        <v/>
      </c>
      <c r="DH303" s="26" t="str">
        <f t="shared" si="424"/>
        <v/>
      </c>
      <c r="DI303" s="26" t="str">
        <f t="shared" si="424"/>
        <v/>
      </c>
      <c r="DJ303" s="26" t="str">
        <f t="shared" si="424"/>
        <v/>
      </c>
      <c r="DK303" s="26" t="str">
        <f t="shared" si="424"/>
        <v/>
      </c>
      <c r="DL303" s="26" t="str">
        <f t="shared" si="424"/>
        <v/>
      </c>
      <c r="DM303" s="26" t="str">
        <f t="shared" si="424"/>
        <v/>
      </c>
      <c r="DN303" s="26" t="str">
        <f t="shared" si="424"/>
        <v/>
      </c>
      <c r="DO303" s="26" t="str">
        <f t="shared" si="424"/>
        <v/>
      </c>
      <c r="DP303" s="26" t="str">
        <f t="shared" si="424"/>
        <v/>
      </c>
      <c r="DQ303" s="26" t="str">
        <f t="shared" si="424"/>
        <v/>
      </c>
      <c r="DR303" s="26" t="str">
        <f t="shared" si="424"/>
        <v/>
      </c>
      <c r="DS303" s="26" t="str">
        <f t="shared" si="424"/>
        <v/>
      </c>
      <c r="DT303" s="26" t="str">
        <f t="shared" si="424"/>
        <v/>
      </c>
      <c r="DU303" s="26" t="str">
        <f t="shared" si="424"/>
        <v/>
      </c>
      <c r="DV303" s="26" t="str">
        <f t="shared" si="424"/>
        <v/>
      </c>
      <c r="DW303" s="26" t="str">
        <f t="shared" si="424"/>
        <v/>
      </c>
      <c r="DX303" s="26" t="str">
        <f t="shared" si="424"/>
        <v/>
      </c>
      <c r="DY303" s="26" t="str">
        <f t="shared" si="424"/>
        <v/>
      </c>
      <c r="DZ303" s="26" t="str">
        <f t="shared" si="424"/>
        <v/>
      </c>
      <c r="EA303" s="26" t="str">
        <f t="shared" si="424"/>
        <v/>
      </c>
      <c r="EB303" s="26" t="str">
        <f t="shared" si="424"/>
        <v/>
      </c>
      <c r="EC303" s="26" t="str">
        <f t="shared" si="424"/>
        <v/>
      </c>
      <c r="ED303" s="26" t="str">
        <f t="shared" si="424"/>
        <v/>
      </c>
      <c r="EE303" s="26" t="str">
        <f t="shared" si="425" ref="EE303:FI303">IF(AND(EE304="",EE305=""),"",SUM(EE304)-SUM(EE305))</f>
        <v/>
      </c>
      <c r="EF303" s="26" t="str">
        <f t="shared" si="425"/>
        <v/>
      </c>
      <c r="EG303" s="26" t="str">
        <f t="shared" si="425"/>
        <v/>
      </c>
      <c r="EH303" s="26" t="str">
        <f t="shared" si="425"/>
        <v/>
      </c>
      <c r="EI303" s="26" t="str">
        <f t="shared" si="425"/>
        <v/>
      </c>
      <c r="EJ303" s="26" t="str">
        <f t="shared" si="425"/>
        <v/>
      </c>
      <c r="EK303" s="26" t="str">
        <f t="shared" si="425"/>
        <v/>
      </c>
      <c r="EL303" s="26" t="str">
        <f t="shared" si="425"/>
        <v/>
      </c>
      <c r="EM303" s="26" t="str">
        <f t="shared" si="425"/>
        <v/>
      </c>
      <c r="EN303" s="26" t="str">
        <f t="shared" si="425"/>
        <v/>
      </c>
      <c r="EO303" s="26" t="str">
        <f t="shared" si="425"/>
        <v/>
      </c>
      <c r="EP303" s="26" t="str">
        <f t="shared" si="425"/>
        <v/>
      </c>
      <c r="EQ303" s="26" t="str">
        <f t="shared" si="425"/>
        <v/>
      </c>
      <c r="ER303" s="26" t="str">
        <f t="shared" si="425"/>
        <v/>
      </c>
      <c r="ES303" s="26" t="str">
        <f t="shared" si="425"/>
        <v/>
      </c>
      <c r="ET303" s="26" t="str">
        <f t="shared" si="425"/>
        <v/>
      </c>
      <c r="EU303" s="26" t="str">
        <f t="shared" si="425"/>
        <v/>
      </c>
      <c r="EV303" s="26" t="str">
        <f t="shared" si="425"/>
        <v/>
      </c>
      <c r="EW303" s="26" t="str">
        <f t="shared" si="425"/>
        <v/>
      </c>
      <c r="EX303" s="26" t="str">
        <f t="shared" si="425"/>
        <v/>
      </c>
      <c r="EY303" s="26" t="str">
        <f t="shared" si="425"/>
        <v/>
      </c>
      <c r="EZ303" s="26" t="str">
        <f t="shared" si="425"/>
        <v/>
      </c>
      <c r="FA303" s="26" t="str">
        <f t="shared" si="425"/>
        <v/>
      </c>
      <c r="FB303" s="26" t="str">
        <f t="shared" si="425"/>
        <v/>
      </c>
      <c r="FC303" s="26" t="str">
        <f t="shared" si="425"/>
        <v/>
      </c>
      <c r="FD303" s="26" t="str">
        <f t="shared" si="425"/>
        <v/>
      </c>
      <c r="FE303" s="26" t="str">
        <f t="shared" si="425"/>
        <v/>
      </c>
      <c r="FF303" s="26" t="str">
        <f t="shared" si="425"/>
        <v/>
      </c>
      <c r="FG303" s="26" t="str">
        <f t="shared" si="425"/>
        <v/>
      </c>
      <c r="FH303" s="26" t="str">
        <f t="shared" si="425"/>
        <v/>
      </c>
      <c r="FI303" s="26" t="str">
        <f t="shared" si="425"/>
        <v/>
      </c>
    </row>
    <row r="304" spans="1:165" s="8" customFormat="1" ht="15" customHeight="1">
      <c r="A304" s="8" t="str">
        <f t="shared" si="372"/>
        <v>BXIPIPED_BP6_XDC</v>
      </c>
      <c r="B304" s="12" t="s">
        <v>697</v>
      </c>
      <c r="C304" s="13" t="s">
        <v>720</v>
      </c>
      <c r="D304" s="13" t="s">
        <v>721</v>
      </c>
      <c r="E304" s="14" t="str">
        <f>"BXIPIPED_BP6_"&amp;C3</f>
        <v>BXIPIPED_BP6_XDC</v>
      </c>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165" s="8" customFormat="1" ht="15" customHeight="1">
      <c r="A305" s="8" t="str">
        <f t="shared" si="372"/>
        <v>BMIPIPED_BP6_XDC</v>
      </c>
      <c r="B305" s="12" t="s">
        <v>700</v>
      </c>
      <c r="C305" s="13" t="s">
        <v>722</v>
      </c>
      <c r="D305" s="13" t="s">
        <v>723</v>
      </c>
      <c r="E305" s="14" t="str">
        <f>"BMIPIPED_BP6_"&amp;C3</f>
        <v>BMIPIPED_BP6_XDC</v>
      </c>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165" s="8" customFormat="1" ht="15" customHeight="1">
      <c r="A306" s="8" t="str">
        <f t="shared" si="372"/>
        <v>BIPIPEI_BP6_XDC</v>
      </c>
      <c r="B306" s="12" t="s">
        <v>724</v>
      </c>
      <c r="C306" s="13" t="s">
        <v>725</v>
      </c>
      <c r="D306" s="13" t="s">
        <v>726</v>
      </c>
      <c r="E306" s="14" t="str">
        <f>"BIPIPEI_BP6_"&amp;C3</f>
        <v>BIPIPEI_BP6_XDC</v>
      </c>
      <c r="F306" s="26">
        <v>0.58720000000000006</v>
      </c>
      <c r="G306" s="26">
        <v>2.1034999999999999</v>
      </c>
      <c r="H306" s="26">
        <v>0.5746</v>
      </c>
      <c r="I306" s="26">
        <v>0.54049999999999998</v>
      </c>
      <c r="J306" s="26">
        <v>3.8058000000000001</v>
      </c>
      <c r="K306" s="26">
        <v>0.57140000000000002</v>
      </c>
      <c r="L306" s="26">
        <v>2.1558000000000002</v>
      </c>
      <c r="M306" s="26">
        <v>0.58879999999999999</v>
      </c>
      <c r="N306" s="26">
        <v>0.73650000000000004</v>
      </c>
      <c r="O306" s="26">
        <v>4.0525</v>
      </c>
      <c r="P306" s="26">
        <v>3.3119000000000001</v>
      </c>
      <c r="Q306" s="26">
        <v>0.52939999999999998</v>
      </c>
      <c r="R306" s="26">
        <v>2.4177</v>
      </c>
      <c r="S306" s="26">
        <v>0.56920000000000004</v>
      </c>
      <c r="T306" s="26">
        <v>6.8281999999999998</v>
      </c>
      <c r="U306" s="26">
        <v>0.75870000000000004</v>
      </c>
      <c r="V306" s="26">
        <v>0.7875</v>
      </c>
      <c r="W306" s="26">
        <v>2.4695</v>
      </c>
      <c r="X306" s="26">
        <v>0.52790599999999999</v>
      </c>
      <c r="Y306" s="26">
        <v>4.5436059999999996</v>
      </c>
      <c r="Z306" s="26">
        <v>0.83140000000000003</v>
      </c>
      <c r="AA306" s="26">
        <v>0.97989999999999999</v>
      </c>
      <c r="AB306" s="26">
        <v>1.9781</v>
      </c>
      <c r="AC306" s="26">
        <v>0.66290000000000004</v>
      </c>
      <c r="AD306" s="26">
        <v>4.4523000000000001</v>
      </c>
      <c r="AE306" s="26">
        <v>0.50229999999999997</v>
      </c>
      <c r="AF306" s="26">
        <v>1.8653999999999999</v>
      </c>
      <c r="AG306" s="26">
        <v>0.97670000000000001</v>
      </c>
      <c r="AH306" s="26">
        <v>0.82509999999999994</v>
      </c>
      <c r="AI306" s="26">
        <v>4.1695000000000002</v>
      </c>
      <c r="AJ306" s="26">
        <v>1.1849000000000001</v>
      </c>
      <c r="AK306" s="26">
        <v>1.7654000000000001</v>
      </c>
      <c r="AL306" s="26">
        <v>1.1444000000000001</v>
      </c>
      <c r="AM306" s="26">
        <v>1.3310999999999999</v>
      </c>
      <c r="AN306" s="26">
        <v>5.4257999999999997</v>
      </c>
      <c r="AO306" s="26" t="str">
        <f>IF(AND(AO307="",AO308=""),"",SUM(AO307)-SUM(AO308))</f>
        <v/>
      </c>
      <c r="AP306" s="26" t="str">
        <f>IF(AND(AP307="",AP308=""),"",SUM(AP307)-SUM(AP308))</f>
        <v/>
      </c>
      <c r="AQ306" s="26" t="str">
        <f>IF(AND(AQ307="",AQ308=""),"",SUM(AQ307)-SUM(AQ308))</f>
        <v/>
      </c>
      <c r="AR306" s="26" t="str">
        <f>IF(AND(AR307="",AR308=""),"",SUM(AR307)-SUM(AR308))</f>
        <v/>
      </c>
      <c r="AS306" s="26" t="str">
        <f>IF(AND(AS307="",AS308=""),"",SUM(AS307)-SUM(AS308))</f>
        <v/>
      </c>
      <c r="AT306" s="26" t="str">
        <f>IF(AND(AT307="",AT308=""),"",SUM(AT307)-SUM(AT308))</f>
        <v/>
      </c>
      <c r="AU306" s="26" t="str">
        <f>IF(AND(AU307="",AU308=""),"",SUM(AU307)-SUM(AU308))</f>
        <v/>
      </c>
      <c r="AV306" s="26" t="str">
        <f>IF(AND(AV307="",AV308=""),"",SUM(AV307)-SUM(AV308))</f>
        <v/>
      </c>
      <c r="AW306" s="26" t="str">
        <f>IF(AND(AW307="",AW308=""),"",SUM(AW307)-SUM(AW308))</f>
        <v/>
      </c>
      <c r="AX306" s="26" t="str">
        <f>IF(AND(AX307="",AX308=""),"",SUM(AX307)-SUM(AX308))</f>
        <v/>
      </c>
      <c r="AY306" s="26" t="str">
        <f>IF(AND(AY307="",AY308=""),"",SUM(AY307)-SUM(AY308))</f>
        <v/>
      </c>
      <c r="AZ306" s="26" t="str">
        <f>IF(AND(AZ307="",AZ308=""),"",SUM(AZ307)-SUM(AZ308))</f>
        <v/>
      </c>
      <c r="BA306" s="26" t="str">
        <f>IF(AND(BA307="",BA308=""),"",SUM(BA307)-SUM(BA308))</f>
        <v/>
      </c>
      <c r="BB306" s="26" t="str">
        <f>IF(AND(BB307="",BB308=""),"",SUM(BB307)-SUM(BB308))</f>
        <v/>
      </c>
      <c r="BC306" s="26" t="str">
        <f>IF(AND(BC307="",BC308=""),"",SUM(BC307)-SUM(BC308))</f>
        <v/>
      </c>
      <c r="BD306" s="26" t="str">
        <f>IF(AND(BD307="",BD308=""),"",SUM(BD307)-SUM(BD308))</f>
        <v/>
      </c>
      <c r="BE306" s="26" t="str">
        <f>IF(AND(BE307="",BE308=""),"",SUM(BE307)-SUM(BE308))</f>
        <v/>
      </c>
      <c r="BF306" s="26" t="str">
        <f>IF(AND(BF307="",BF308=""),"",SUM(BF307)-SUM(BF308))</f>
        <v/>
      </c>
      <c r="BG306" s="26" t="str">
        <f>IF(AND(BG307="",BG308=""),"",SUM(BG307)-SUM(BG308))</f>
        <v/>
      </c>
      <c r="BH306" s="26" t="str">
        <f>IF(AND(BH307="",BH308=""),"",SUM(BH307)-SUM(BH308))</f>
        <v/>
      </c>
      <c r="BI306" s="26" t="str">
        <f>IF(AND(BI307="",BI308=""),"",SUM(BI307)-SUM(BI308))</f>
        <v/>
      </c>
      <c r="BJ306" s="26" t="str">
        <f>IF(AND(BJ307="",BJ308=""),"",SUM(BJ307)-SUM(BJ308))</f>
        <v/>
      </c>
      <c r="BK306" s="26" t="str">
        <f>IF(AND(BK307="",BK308=""),"",SUM(BK307)-SUM(BK308))</f>
        <v/>
      </c>
      <c r="BL306" s="26" t="str">
        <f>IF(AND(BL307="",BL308=""),"",SUM(BL307)-SUM(BL308))</f>
        <v/>
      </c>
      <c r="BM306" s="26" t="str">
        <f>IF(AND(BM307="",BM308=""),"",SUM(BM307)-SUM(BM308))</f>
        <v/>
      </c>
      <c r="BN306" s="26" t="str">
        <f>IF(AND(BN307="",BN308=""),"",SUM(BN307)-SUM(BN308))</f>
        <v/>
      </c>
      <c r="BO306" s="26" t="str">
        <f>IF(AND(BO307="",BO308=""),"",SUM(BO307)-SUM(BO308))</f>
        <v/>
      </c>
      <c r="BP306" s="26" t="str">
        <f>IF(AND(BP307="",BP308=""),"",SUM(BP307)-SUM(BP308))</f>
        <v/>
      </c>
      <c r="BQ306" s="26" t="str">
        <f>IF(AND(BQ307="",BQ308=""),"",SUM(BQ307)-SUM(BQ308))</f>
        <v/>
      </c>
      <c r="BR306" s="26" t="str">
        <f>IF(AND(BR307="",BR308=""),"",SUM(BR307)-SUM(BR308))</f>
        <v/>
      </c>
      <c r="BS306" s="26" t="str">
        <f t="shared" si="426" ref="BS306:ED306">IF(AND(BS307="",BS308=""),"",SUM(BS307)-SUM(BS308))</f>
        <v/>
      </c>
      <c r="BT306" s="26" t="str">
        <f t="shared" si="426"/>
        <v/>
      </c>
      <c r="BU306" s="26" t="str">
        <f t="shared" si="426"/>
        <v/>
      </c>
      <c r="BV306" s="26" t="str">
        <f t="shared" si="426"/>
        <v/>
      </c>
      <c r="BW306" s="26" t="str">
        <f t="shared" si="426"/>
        <v/>
      </c>
      <c r="BX306" s="26" t="str">
        <f t="shared" si="426"/>
        <v/>
      </c>
      <c r="BY306" s="26" t="str">
        <f t="shared" si="426"/>
        <v/>
      </c>
      <c r="BZ306" s="26" t="str">
        <f t="shared" si="426"/>
        <v/>
      </c>
      <c r="CA306" s="26" t="str">
        <f t="shared" si="426"/>
        <v/>
      </c>
      <c r="CB306" s="26" t="str">
        <f t="shared" si="426"/>
        <v/>
      </c>
      <c r="CC306" s="26" t="str">
        <f t="shared" si="426"/>
        <v/>
      </c>
      <c r="CD306" s="26" t="str">
        <f t="shared" si="426"/>
        <v/>
      </c>
      <c r="CE306" s="26" t="str">
        <f t="shared" si="426"/>
        <v/>
      </c>
      <c r="CF306" s="26" t="str">
        <f t="shared" si="426"/>
        <v/>
      </c>
      <c r="CG306" s="26" t="str">
        <f t="shared" si="426"/>
        <v/>
      </c>
      <c r="CH306" s="26" t="str">
        <f t="shared" si="426"/>
        <v/>
      </c>
      <c r="CI306" s="26" t="str">
        <f t="shared" si="426"/>
        <v/>
      </c>
      <c r="CJ306" s="26" t="str">
        <f t="shared" si="426"/>
        <v/>
      </c>
      <c r="CK306" s="26" t="str">
        <f t="shared" si="426"/>
        <v/>
      </c>
      <c r="CL306" s="26" t="str">
        <f t="shared" si="426"/>
        <v/>
      </c>
      <c r="CM306" s="26" t="str">
        <f t="shared" si="426"/>
        <v/>
      </c>
      <c r="CN306" s="26" t="str">
        <f t="shared" si="426"/>
        <v/>
      </c>
      <c r="CO306" s="26" t="str">
        <f t="shared" si="426"/>
        <v/>
      </c>
      <c r="CP306" s="26" t="str">
        <f t="shared" si="426"/>
        <v/>
      </c>
      <c r="CQ306" s="26" t="str">
        <f t="shared" si="426"/>
        <v/>
      </c>
      <c r="CR306" s="26" t="str">
        <f t="shared" si="426"/>
        <v/>
      </c>
      <c r="CS306" s="26" t="str">
        <f t="shared" si="426"/>
        <v/>
      </c>
      <c r="CT306" s="26" t="str">
        <f t="shared" si="426"/>
        <v/>
      </c>
      <c r="CU306" s="26" t="str">
        <f t="shared" si="426"/>
        <v/>
      </c>
      <c r="CV306" s="26" t="str">
        <f t="shared" si="426"/>
        <v/>
      </c>
      <c r="CW306" s="26" t="str">
        <f t="shared" si="426"/>
        <v/>
      </c>
      <c r="CX306" s="26" t="str">
        <f t="shared" si="426"/>
        <v/>
      </c>
      <c r="CY306" s="26" t="str">
        <f t="shared" si="426"/>
        <v/>
      </c>
      <c r="CZ306" s="26" t="str">
        <f t="shared" si="426"/>
        <v/>
      </c>
      <c r="DA306" s="26" t="str">
        <f t="shared" si="426"/>
        <v/>
      </c>
      <c r="DB306" s="26" t="str">
        <f t="shared" si="426"/>
        <v/>
      </c>
      <c r="DC306" s="26" t="str">
        <f t="shared" si="426"/>
        <v/>
      </c>
      <c r="DD306" s="26" t="str">
        <f t="shared" si="426"/>
        <v/>
      </c>
      <c r="DE306" s="26" t="str">
        <f t="shared" si="426"/>
        <v/>
      </c>
      <c r="DF306" s="26" t="str">
        <f t="shared" si="426"/>
        <v/>
      </c>
      <c r="DG306" s="26" t="str">
        <f t="shared" si="426"/>
        <v/>
      </c>
      <c r="DH306" s="26" t="str">
        <f t="shared" si="426"/>
        <v/>
      </c>
      <c r="DI306" s="26" t="str">
        <f t="shared" si="426"/>
        <v/>
      </c>
      <c r="DJ306" s="26" t="str">
        <f t="shared" si="426"/>
        <v/>
      </c>
      <c r="DK306" s="26" t="str">
        <f t="shared" si="426"/>
        <v/>
      </c>
      <c r="DL306" s="26" t="str">
        <f t="shared" si="426"/>
        <v/>
      </c>
      <c r="DM306" s="26" t="str">
        <f t="shared" si="426"/>
        <v/>
      </c>
      <c r="DN306" s="26" t="str">
        <f t="shared" si="426"/>
        <v/>
      </c>
      <c r="DO306" s="26" t="str">
        <f t="shared" si="426"/>
        <v/>
      </c>
      <c r="DP306" s="26" t="str">
        <f t="shared" si="426"/>
        <v/>
      </c>
      <c r="DQ306" s="26" t="str">
        <f t="shared" si="426"/>
        <v/>
      </c>
      <c r="DR306" s="26" t="str">
        <f t="shared" si="426"/>
        <v/>
      </c>
      <c r="DS306" s="26" t="str">
        <f t="shared" si="426"/>
        <v/>
      </c>
      <c r="DT306" s="26" t="str">
        <f t="shared" si="426"/>
        <v/>
      </c>
      <c r="DU306" s="26" t="str">
        <f t="shared" si="426"/>
        <v/>
      </c>
      <c r="DV306" s="26" t="str">
        <f t="shared" si="426"/>
        <v/>
      </c>
      <c r="DW306" s="26" t="str">
        <f t="shared" si="426"/>
        <v/>
      </c>
      <c r="DX306" s="26" t="str">
        <f t="shared" si="426"/>
        <v/>
      </c>
      <c r="DY306" s="26" t="str">
        <f t="shared" si="426"/>
        <v/>
      </c>
      <c r="DZ306" s="26" t="str">
        <f t="shared" si="426"/>
        <v/>
      </c>
      <c r="EA306" s="26" t="str">
        <f t="shared" si="426"/>
        <v/>
      </c>
      <c r="EB306" s="26" t="str">
        <f t="shared" si="426"/>
        <v/>
      </c>
      <c r="EC306" s="26" t="str">
        <f t="shared" si="426"/>
        <v/>
      </c>
      <c r="ED306" s="26" t="str">
        <f t="shared" si="426"/>
        <v/>
      </c>
      <c r="EE306" s="26" t="str">
        <f t="shared" si="427" ref="EE306:FI306">IF(AND(EE307="",EE308=""),"",SUM(EE307)-SUM(EE308))</f>
        <v/>
      </c>
      <c r="EF306" s="26" t="str">
        <f t="shared" si="427"/>
        <v/>
      </c>
      <c r="EG306" s="26" t="str">
        <f t="shared" si="427"/>
        <v/>
      </c>
      <c r="EH306" s="26" t="str">
        <f t="shared" si="427"/>
        <v/>
      </c>
      <c r="EI306" s="26" t="str">
        <f t="shared" si="427"/>
        <v/>
      </c>
      <c r="EJ306" s="26" t="str">
        <f t="shared" si="427"/>
        <v/>
      </c>
      <c r="EK306" s="26" t="str">
        <f t="shared" si="427"/>
        <v/>
      </c>
      <c r="EL306" s="26" t="str">
        <f t="shared" si="427"/>
        <v/>
      </c>
      <c r="EM306" s="26" t="str">
        <f t="shared" si="427"/>
        <v/>
      </c>
      <c r="EN306" s="26" t="str">
        <f t="shared" si="427"/>
        <v/>
      </c>
      <c r="EO306" s="26" t="str">
        <f t="shared" si="427"/>
        <v/>
      </c>
      <c r="EP306" s="26" t="str">
        <f t="shared" si="427"/>
        <v/>
      </c>
      <c r="EQ306" s="26" t="str">
        <f t="shared" si="427"/>
        <v/>
      </c>
      <c r="ER306" s="26" t="str">
        <f t="shared" si="427"/>
        <v/>
      </c>
      <c r="ES306" s="26" t="str">
        <f t="shared" si="427"/>
        <v/>
      </c>
      <c r="ET306" s="26" t="str">
        <f t="shared" si="427"/>
        <v/>
      </c>
      <c r="EU306" s="26" t="str">
        <f t="shared" si="427"/>
        <v/>
      </c>
      <c r="EV306" s="26" t="str">
        <f t="shared" si="427"/>
        <v/>
      </c>
      <c r="EW306" s="26" t="str">
        <f t="shared" si="427"/>
        <v/>
      </c>
      <c r="EX306" s="26" t="str">
        <f t="shared" si="427"/>
        <v/>
      </c>
      <c r="EY306" s="26" t="str">
        <f t="shared" si="427"/>
        <v/>
      </c>
      <c r="EZ306" s="26" t="str">
        <f t="shared" si="427"/>
        <v/>
      </c>
      <c r="FA306" s="26" t="str">
        <f t="shared" si="427"/>
        <v/>
      </c>
      <c r="FB306" s="26" t="str">
        <f t="shared" si="427"/>
        <v/>
      </c>
      <c r="FC306" s="26" t="str">
        <f t="shared" si="427"/>
        <v/>
      </c>
      <c r="FD306" s="26" t="str">
        <f t="shared" si="427"/>
        <v/>
      </c>
      <c r="FE306" s="26" t="str">
        <f t="shared" si="427"/>
        <v/>
      </c>
      <c r="FF306" s="26" t="str">
        <f t="shared" si="427"/>
        <v/>
      </c>
      <c r="FG306" s="26" t="str">
        <f t="shared" si="427"/>
        <v/>
      </c>
      <c r="FH306" s="26" t="str">
        <f t="shared" si="427"/>
        <v/>
      </c>
      <c r="FI306" s="26" t="str">
        <f t="shared" si="427"/>
        <v/>
      </c>
    </row>
    <row r="307" spans="1:165" s="8" customFormat="1" ht="15" customHeight="1">
      <c r="A307" s="8" t="str">
        <f t="shared" si="372"/>
        <v>BXIPIPEI_BP6_XDC</v>
      </c>
      <c r="B307" s="12" t="s">
        <v>697</v>
      </c>
      <c r="C307" s="13" t="s">
        <v>727</v>
      </c>
      <c r="D307" s="13" t="s">
        <v>728</v>
      </c>
      <c r="E307" s="14" t="str">
        <f>"BXIPIPEI_BP6_"&amp;C3</f>
        <v>BXIPIPEI_BP6_XDC</v>
      </c>
      <c r="F307" s="26">
        <v>0.58720000000000006</v>
      </c>
      <c r="G307" s="26">
        <v>2.1034999999999999</v>
      </c>
      <c r="H307" s="26">
        <v>0.5746</v>
      </c>
      <c r="I307" s="26">
        <v>0.54049999999999998</v>
      </c>
      <c r="J307" s="26">
        <v>3.8058000000000001</v>
      </c>
      <c r="K307" s="26">
        <v>0.57140000000000002</v>
      </c>
      <c r="L307" s="26">
        <v>2.1558000000000002</v>
      </c>
      <c r="M307" s="26">
        <v>0.58879999999999999</v>
      </c>
      <c r="N307" s="26">
        <v>0.73650000000000004</v>
      </c>
      <c r="O307" s="26">
        <v>4.0525</v>
      </c>
      <c r="P307" s="26">
        <v>3.3119000000000001</v>
      </c>
      <c r="Q307" s="26">
        <v>0.52939999999999998</v>
      </c>
      <c r="R307" s="26">
        <v>2.4177</v>
      </c>
      <c r="S307" s="26">
        <v>0.56920000000000004</v>
      </c>
      <c r="T307" s="26">
        <v>6.8281999999999998</v>
      </c>
      <c r="U307" s="26">
        <v>0.75870000000000004</v>
      </c>
      <c r="V307" s="26">
        <v>0.7875</v>
      </c>
      <c r="W307" s="26">
        <v>2.4695</v>
      </c>
      <c r="X307" s="26">
        <v>0.52790599999999999</v>
      </c>
      <c r="Y307" s="26">
        <v>4.5436059999999996</v>
      </c>
      <c r="Z307" s="26">
        <v>0.83140000000000003</v>
      </c>
      <c r="AA307" s="26">
        <v>0.97989999999999999</v>
      </c>
      <c r="AB307" s="26">
        <v>1.9781</v>
      </c>
      <c r="AC307" s="26">
        <v>0.66290000000000004</v>
      </c>
      <c r="AD307" s="26">
        <v>4.4523000000000001</v>
      </c>
      <c r="AE307" s="26">
        <v>0.50229999999999997</v>
      </c>
      <c r="AF307" s="26">
        <v>1.8653999999999999</v>
      </c>
      <c r="AG307" s="26">
        <v>0.97670000000000001</v>
      </c>
      <c r="AH307" s="26">
        <v>0.82509999999999994</v>
      </c>
      <c r="AI307" s="26">
        <v>4.1695000000000002</v>
      </c>
      <c r="AJ307" s="26">
        <v>1.1849000000000001</v>
      </c>
      <c r="AK307" s="26">
        <v>1.7654000000000001</v>
      </c>
      <c r="AL307" s="26">
        <v>1.1444000000000001</v>
      </c>
      <c r="AM307" s="26">
        <v>1.3310999999999999</v>
      </c>
      <c r="AN307" s="26">
        <v>5.4257999999999997</v>
      </c>
      <c r="AO307" s="26" t="str">
        <f>IF(AND(AO310="",AO313=""),"",SUM(AO310,AO313))</f>
        <v/>
      </c>
      <c r="AP307" s="26" t="str">
        <f>IF(AND(AP310="",AP313=""),"",SUM(AP310,AP313))</f>
        <v/>
      </c>
      <c r="AQ307" s="26" t="str">
        <f>IF(AND(AQ310="",AQ313=""),"",SUM(AQ310,AQ313))</f>
        <v/>
      </c>
      <c r="AR307" s="26" t="str">
        <f>IF(AND(AR310="",AR313=""),"",SUM(AR310,AR313))</f>
        <v/>
      </c>
      <c r="AS307" s="26" t="str">
        <f>IF(AND(AS310="",AS313=""),"",SUM(AS310,AS313))</f>
        <v/>
      </c>
      <c r="AT307" s="26" t="str">
        <f>IF(AND(AT310="",AT313=""),"",SUM(AT310,AT313))</f>
        <v/>
      </c>
      <c r="AU307" s="26" t="str">
        <f>IF(AND(AU310="",AU313=""),"",SUM(AU310,AU313))</f>
        <v/>
      </c>
      <c r="AV307" s="26" t="str">
        <f>IF(AND(AV310="",AV313=""),"",SUM(AV310,AV313))</f>
        <v/>
      </c>
      <c r="AW307" s="26" t="str">
        <f>IF(AND(AW310="",AW313=""),"",SUM(AW310,AW313))</f>
        <v/>
      </c>
      <c r="AX307" s="26" t="str">
        <f>IF(AND(AX310="",AX313=""),"",SUM(AX310,AX313))</f>
        <v/>
      </c>
      <c r="AY307" s="26" t="str">
        <f>IF(AND(AY310="",AY313=""),"",SUM(AY310,AY313))</f>
        <v/>
      </c>
      <c r="AZ307" s="26" t="str">
        <f>IF(AND(AZ310="",AZ313=""),"",SUM(AZ310,AZ313))</f>
        <v/>
      </c>
      <c r="BA307" s="26" t="str">
        <f>IF(AND(BA310="",BA313=""),"",SUM(BA310,BA313))</f>
        <v/>
      </c>
      <c r="BB307" s="26" t="str">
        <f>IF(AND(BB310="",BB313=""),"",SUM(BB310,BB313))</f>
        <v/>
      </c>
      <c r="BC307" s="26" t="str">
        <f>IF(AND(BC310="",BC313=""),"",SUM(BC310,BC313))</f>
        <v/>
      </c>
      <c r="BD307" s="26" t="str">
        <f>IF(AND(BD310="",BD313=""),"",SUM(BD310,BD313))</f>
        <v/>
      </c>
      <c r="BE307" s="26" t="str">
        <f>IF(AND(BE310="",BE313=""),"",SUM(BE310,BE313))</f>
        <v/>
      </c>
      <c r="BF307" s="26" t="str">
        <f>IF(AND(BF310="",BF313=""),"",SUM(BF310,BF313))</f>
        <v/>
      </c>
      <c r="BG307" s="26" t="str">
        <f>IF(AND(BG310="",BG313=""),"",SUM(BG310,BG313))</f>
        <v/>
      </c>
      <c r="BH307" s="26" t="str">
        <f>IF(AND(BH310="",BH313=""),"",SUM(BH310,BH313))</f>
        <v/>
      </c>
      <c r="BI307" s="26" t="str">
        <f>IF(AND(BI310="",BI313=""),"",SUM(BI310,BI313))</f>
        <v/>
      </c>
      <c r="BJ307" s="26" t="str">
        <f>IF(AND(BJ310="",BJ313=""),"",SUM(BJ310,BJ313))</f>
        <v/>
      </c>
      <c r="BK307" s="26" t="str">
        <f>IF(AND(BK310="",BK313=""),"",SUM(BK310,BK313))</f>
        <v/>
      </c>
      <c r="BL307" s="26" t="str">
        <f>IF(AND(BL310="",BL313=""),"",SUM(BL310,BL313))</f>
        <v/>
      </c>
      <c r="BM307" s="26" t="str">
        <f>IF(AND(BM310="",BM313=""),"",SUM(BM310,BM313))</f>
        <v/>
      </c>
      <c r="BN307" s="26" t="str">
        <f>IF(AND(BN310="",BN313=""),"",SUM(BN310,BN313))</f>
        <v/>
      </c>
      <c r="BO307" s="26" t="str">
        <f>IF(AND(BO310="",BO313=""),"",SUM(BO310,BO313))</f>
        <v/>
      </c>
      <c r="BP307" s="26" t="str">
        <f>IF(AND(BP310="",BP313=""),"",SUM(BP310,BP313))</f>
        <v/>
      </c>
      <c r="BQ307" s="26" t="str">
        <f>IF(AND(BQ310="",BQ313=""),"",SUM(BQ310,BQ313))</f>
        <v/>
      </c>
      <c r="BR307" s="26" t="str">
        <f>IF(AND(BR310="",BR313=""),"",SUM(BR310,BR313))</f>
        <v/>
      </c>
      <c r="BS307" s="26" t="str">
        <f t="shared" si="428" ref="BS307:ED307">IF(AND(BS310="",BS313=""),"",SUM(BS310,BS313))</f>
        <v/>
      </c>
      <c r="BT307" s="26" t="str">
        <f t="shared" si="428"/>
        <v/>
      </c>
      <c r="BU307" s="26" t="str">
        <f t="shared" si="428"/>
        <v/>
      </c>
      <c r="BV307" s="26" t="str">
        <f t="shared" si="428"/>
        <v/>
      </c>
      <c r="BW307" s="26" t="str">
        <f t="shared" si="428"/>
        <v/>
      </c>
      <c r="BX307" s="26" t="str">
        <f t="shared" si="428"/>
        <v/>
      </c>
      <c r="BY307" s="26" t="str">
        <f t="shared" si="428"/>
        <v/>
      </c>
      <c r="BZ307" s="26" t="str">
        <f t="shared" si="428"/>
        <v/>
      </c>
      <c r="CA307" s="26" t="str">
        <f t="shared" si="428"/>
        <v/>
      </c>
      <c r="CB307" s="26" t="str">
        <f t="shared" si="428"/>
        <v/>
      </c>
      <c r="CC307" s="26" t="str">
        <f t="shared" si="428"/>
        <v/>
      </c>
      <c r="CD307" s="26" t="str">
        <f t="shared" si="428"/>
        <v/>
      </c>
      <c r="CE307" s="26" t="str">
        <f t="shared" si="428"/>
        <v/>
      </c>
      <c r="CF307" s="26" t="str">
        <f t="shared" si="428"/>
        <v/>
      </c>
      <c r="CG307" s="26" t="str">
        <f t="shared" si="428"/>
        <v/>
      </c>
      <c r="CH307" s="26" t="str">
        <f t="shared" si="428"/>
        <v/>
      </c>
      <c r="CI307" s="26" t="str">
        <f t="shared" si="428"/>
        <v/>
      </c>
      <c r="CJ307" s="26" t="str">
        <f t="shared" si="428"/>
        <v/>
      </c>
      <c r="CK307" s="26" t="str">
        <f t="shared" si="428"/>
        <v/>
      </c>
      <c r="CL307" s="26" t="str">
        <f t="shared" si="428"/>
        <v/>
      </c>
      <c r="CM307" s="26" t="str">
        <f t="shared" si="428"/>
        <v/>
      </c>
      <c r="CN307" s="26" t="str">
        <f t="shared" si="428"/>
        <v/>
      </c>
      <c r="CO307" s="26" t="str">
        <f t="shared" si="428"/>
        <v/>
      </c>
      <c r="CP307" s="26" t="str">
        <f t="shared" si="428"/>
        <v/>
      </c>
      <c r="CQ307" s="26" t="str">
        <f t="shared" si="428"/>
        <v/>
      </c>
      <c r="CR307" s="26" t="str">
        <f t="shared" si="428"/>
        <v/>
      </c>
      <c r="CS307" s="26" t="str">
        <f t="shared" si="428"/>
        <v/>
      </c>
      <c r="CT307" s="26" t="str">
        <f t="shared" si="428"/>
        <v/>
      </c>
      <c r="CU307" s="26" t="str">
        <f t="shared" si="428"/>
        <v/>
      </c>
      <c r="CV307" s="26" t="str">
        <f t="shared" si="428"/>
        <v/>
      </c>
      <c r="CW307" s="26" t="str">
        <f t="shared" si="428"/>
        <v/>
      </c>
      <c r="CX307" s="26" t="str">
        <f t="shared" si="428"/>
        <v/>
      </c>
      <c r="CY307" s="26" t="str">
        <f t="shared" si="428"/>
        <v/>
      </c>
      <c r="CZ307" s="26" t="str">
        <f t="shared" si="428"/>
        <v/>
      </c>
      <c r="DA307" s="26" t="str">
        <f t="shared" si="428"/>
        <v/>
      </c>
      <c r="DB307" s="26" t="str">
        <f t="shared" si="428"/>
        <v/>
      </c>
      <c r="DC307" s="26" t="str">
        <f t="shared" si="428"/>
        <v/>
      </c>
      <c r="DD307" s="26" t="str">
        <f t="shared" si="428"/>
        <v/>
      </c>
      <c r="DE307" s="26" t="str">
        <f t="shared" si="428"/>
        <v/>
      </c>
      <c r="DF307" s="26" t="str">
        <f t="shared" si="428"/>
        <v/>
      </c>
      <c r="DG307" s="26" t="str">
        <f t="shared" si="428"/>
        <v/>
      </c>
      <c r="DH307" s="26" t="str">
        <f t="shared" si="428"/>
        <v/>
      </c>
      <c r="DI307" s="26" t="str">
        <f t="shared" si="428"/>
        <v/>
      </c>
      <c r="DJ307" s="26" t="str">
        <f t="shared" si="428"/>
        <v/>
      </c>
      <c r="DK307" s="26" t="str">
        <f t="shared" si="428"/>
        <v/>
      </c>
      <c r="DL307" s="26" t="str">
        <f t="shared" si="428"/>
        <v/>
      </c>
      <c r="DM307" s="26" t="str">
        <f t="shared" si="428"/>
        <v/>
      </c>
      <c r="DN307" s="26" t="str">
        <f t="shared" si="428"/>
        <v/>
      </c>
      <c r="DO307" s="26" t="str">
        <f t="shared" si="428"/>
        <v/>
      </c>
      <c r="DP307" s="26" t="str">
        <f t="shared" si="428"/>
        <v/>
      </c>
      <c r="DQ307" s="26" t="str">
        <f t="shared" si="428"/>
        <v/>
      </c>
      <c r="DR307" s="26" t="str">
        <f t="shared" si="428"/>
        <v/>
      </c>
      <c r="DS307" s="26" t="str">
        <f t="shared" si="428"/>
        <v/>
      </c>
      <c r="DT307" s="26" t="str">
        <f t="shared" si="428"/>
        <v/>
      </c>
      <c r="DU307" s="26" t="str">
        <f t="shared" si="428"/>
        <v/>
      </c>
      <c r="DV307" s="26" t="str">
        <f t="shared" si="428"/>
        <v/>
      </c>
      <c r="DW307" s="26" t="str">
        <f t="shared" si="428"/>
        <v/>
      </c>
      <c r="DX307" s="26" t="str">
        <f t="shared" si="428"/>
        <v/>
      </c>
      <c r="DY307" s="26" t="str">
        <f t="shared" si="428"/>
        <v/>
      </c>
      <c r="DZ307" s="26" t="str">
        <f t="shared" si="428"/>
        <v/>
      </c>
      <c r="EA307" s="26" t="str">
        <f t="shared" si="428"/>
        <v/>
      </c>
      <c r="EB307" s="26" t="str">
        <f t="shared" si="428"/>
        <v/>
      </c>
      <c r="EC307" s="26" t="str">
        <f t="shared" si="428"/>
        <v/>
      </c>
      <c r="ED307" s="26" t="str">
        <f t="shared" si="428"/>
        <v/>
      </c>
      <c r="EE307" s="26" t="str">
        <f t="shared" si="429" ref="EE307:FI307">IF(AND(EE310="",EE313=""),"",SUM(EE310,EE313))</f>
        <v/>
      </c>
      <c r="EF307" s="26" t="str">
        <f t="shared" si="429"/>
        <v/>
      </c>
      <c r="EG307" s="26" t="str">
        <f t="shared" si="429"/>
        <v/>
      </c>
      <c r="EH307" s="26" t="str">
        <f t="shared" si="429"/>
        <v/>
      </c>
      <c r="EI307" s="26" t="str">
        <f t="shared" si="429"/>
        <v/>
      </c>
      <c r="EJ307" s="26" t="str">
        <f t="shared" si="429"/>
        <v/>
      </c>
      <c r="EK307" s="26" t="str">
        <f t="shared" si="429"/>
        <v/>
      </c>
      <c r="EL307" s="26" t="str">
        <f t="shared" si="429"/>
        <v/>
      </c>
      <c r="EM307" s="26" t="str">
        <f t="shared" si="429"/>
        <v/>
      </c>
      <c r="EN307" s="26" t="str">
        <f t="shared" si="429"/>
        <v/>
      </c>
      <c r="EO307" s="26" t="str">
        <f t="shared" si="429"/>
        <v/>
      </c>
      <c r="EP307" s="26" t="str">
        <f t="shared" si="429"/>
        <v/>
      </c>
      <c r="EQ307" s="26" t="str">
        <f t="shared" si="429"/>
        <v/>
      </c>
      <c r="ER307" s="26" t="str">
        <f t="shared" si="429"/>
        <v/>
      </c>
      <c r="ES307" s="26" t="str">
        <f t="shared" si="429"/>
        <v/>
      </c>
      <c r="ET307" s="26" t="str">
        <f t="shared" si="429"/>
        <v/>
      </c>
      <c r="EU307" s="26" t="str">
        <f t="shared" si="429"/>
        <v/>
      </c>
      <c r="EV307" s="26" t="str">
        <f t="shared" si="429"/>
        <v/>
      </c>
      <c r="EW307" s="26" t="str">
        <f t="shared" si="429"/>
        <v/>
      </c>
      <c r="EX307" s="26" t="str">
        <f t="shared" si="429"/>
        <v/>
      </c>
      <c r="EY307" s="26" t="str">
        <f t="shared" si="429"/>
        <v/>
      </c>
      <c r="EZ307" s="26" t="str">
        <f t="shared" si="429"/>
        <v/>
      </c>
      <c r="FA307" s="26" t="str">
        <f t="shared" si="429"/>
        <v/>
      </c>
      <c r="FB307" s="26" t="str">
        <f t="shared" si="429"/>
        <v/>
      </c>
      <c r="FC307" s="26" t="str">
        <f t="shared" si="429"/>
        <v/>
      </c>
      <c r="FD307" s="26" t="str">
        <f t="shared" si="429"/>
        <v/>
      </c>
      <c r="FE307" s="26" t="str">
        <f t="shared" si="429"/>
        <v/>
      </c>
      <c r="FF307" s="26" t="str">
        <f t="shared" si="429"/>
        <v/>
      </c>
      <c r="FG307" s="26" t="str">
        <f t="shared" si="429"/>
        <v/>
      </c>
      <c r="FH307" s="26" t="str">
        <f t="shared" si="429"/>
        <v/>
      </c>
      <c r="FI307" s="26" t="str">
        <f t="shared" si="429"/>
        <v/>
      </c>
    </row>
    <row r="308" spans="1:165" s="8" customFormat="1" ht="15" customHeight="1">
      <c r="A308" s="8" t="str">
        <f t="shared" si="372"/>
        <v>BMIPIPEI_BP6_XDC</v>
      </c>
      <c r="B308" s="12" t="s">
        <v>700</v>
      </c>
      <c r="C308" s="13" t="s">
        <v>729</v>
      </c>
      <c r="D308" s="13" t="s">
        <v>730</v>
      </c>
      <c r="E308" s="14" t="str">
        <f>"BMIPIPEI_BP6_"&amp;C3</f>
        <v>BMIPIPEI_BP6_XDC</v>
      </c>
      <c r="F308" s="26" t="str">
        <f>IF(AND(F311="",F314=""),"",SUM(F311,F314))</f>
        <v/>
      </c>
      <c r="G308" s="26" t="str">
        <f t="shared" si="430" ref="G308:BR308">IF(AND(G311="",G314=""),"",SUM(G311,G314))</f>
        <v/>
      </c>
      <c r="H308" s="26" t="str">
        <f t="shared" si="430"/>
        <v/>
      </c>
      <c r="I308" s="26" t="str">
        <f t="shared" si="430"/>
        <v/>
      </c>
      <c r="J308" s="26" t="str">
        <f t="shared" si="430"/>
        <v/>
      </c>
      <c r="K308" s="26" t="str">
        <f t="shared" si="430"/>
        <v/>
      </c>
      <c r="L308" s="26" t="str">
        <f t="shared" si="430"/>
        <v/>
      </c>
      <c r="M308" s="26" t="str">
        <f t="shared" si="430"/>
        <v/>
      </c>
      <c r="N308" s="26" t="str">
        <f t="shared" si="430"/>
        <v/>
      </c>
      <c r="O308" s="26" t="str">
        <f t="shared" si="430"/>
        <v/>
      </c>
      <c r="P308" s="26" t="str">
        <f t="shared" si="430"/>
        <v/>
      </c>
      <c r="Q308" s="26" t="str">
        <f t="shared" si="430"/>
        <v/>
      </c>
      <c r="R308" s="26" t="str">
        <f t="shared" si="430"/>
        <v/>
      </c>
      <c r="S308" s="26" t="str">
        <f t="shared" si="430"/>
        <v/>
      </c>
      <c r="T308" s="26" t="str">
        <f t="shared" si="430"/>
        <v/>
      </c>
      <c r="U308" s="26" t="str">
        <f t="shared" si="430"/>
        <v/>
      </c>
      <c r="V308" s="26" t="str">
        <f t="shared" si="430"/>
        <v/>
      </c>
      <c r="W308" s="26" t="str">
        <f t="shared" si="430"/>
        <v/>
      </c>
      <c r="X308" s="26" t="str">
        <f t="shared" si="430"/>
        <v/>
      </c>
      <c r="Y308" s="26" t="str">
        <f t="shared" si="430"/>
        <v/>
      </c>
      <c r="Z308" s="26" t="str">
        <f t="shared" si="430"/>
        <v/>
      </c>
      <c r="AA308" s="26" t="str">
        <f t="shared" si="430"/>
        <v/>
      </c>
      <c r="AB308" s="26" t="str">
        <f t="shared" si="430"/>
        <v/>
      </c>
      <c r="AC308" s="26" t="str">
        <f t="shared" si="430"/>
        <v/>
      </c>
      <c r="AD308" s="26" t="str">
        <f t="shared" si="430"/>
        <v/>
      </c>
      <c r="AE308" s="26" t="str">
        <f t="shared" si="430"/>
        <v/>
      </c>
      <c r="AF308" s="26" t="str">
        <f t="shared" si="430"/>
        <v/>
      </c>
      <c r="AG308" s="26" t="str">
        <f t="shared" si="430"/>
        <v/>
      </c>
      <c r="AH308" s="26" t="str">
        <f t="shared" si="430"/>
        <v/>
      </c>
      <c r="AI308" s="26" t="str">
        <f t="shared" si="430"/>
        <v/>
      </c>
      <c r="AJ308" s="26" t="str">
        <f t="shared" si="430"/>
        <v/>
      </c>
      <c r="AK308" s="26" t="str">
        <f t="shared" si="430"/>
        <v/>
      </c>
      <c r="AL308" s="26" t="str">
        <f t="shared" si="430"/>
        <v/>
      </c>
      <c r="AM308" s="26" t="str">
        <f t="shared" si="430"/>
        <v/>
      </c>
      <c r="AN308" s="26" t="str">
        <f t="shared" si="430"/>
        <v/>
      </c>
      <c r="AO308" s="26" t="str">
        <f t="shared" si="430"/>
        <v/>
      </c>
      <c r="AP308" s="26" t="str">
        <f t="shared" si="430"/>
        <v/>
      </c>
      <c r="AQ308" s="26" t="str">
        <f t="shared" si="430"/>
        <v/>
      </c>
      <c r="AR308" s="26" t="str">
        <f t="shared" si="430"/>
        <v/>
      </c>
      <c r="AS308" s="26" t="str">
        <f t="shared" si="430"/>
        <v/>
      </c>
      <c r="AT308" s="26" t="str">
        <f t="shared" si="430"/>
        <v/>
      </c>
      <c r="AU308" s="26" t="str">
        <f t="shared" si="430"/>
        <v/>
      </c>
      <c r="AV308" s="26" t="str">
        <f t="shared" si="430"/>
        <v/>
      </c>
      <c r="AW308" s="26" t="str">
        <f t="shared" si="430"/>
        <v/>
      </c>
      <c r="AX308" s="26" t="str">
        <f t="shared" si="430"/>
        <v/>
      </c>
      <c r="AY308" s="26" t="str">
        <f t="shared" si="430"/>
        <v/>
      </c>
      <c r="AZ308" s="26" t="str">
        <f t="shared" si="430"/>
        <v/>
      </c>
      <c r="BA308" s="26" t="str">
        <f t="shared" si="430"/>
        <v/>
      </c>
      <c r="BB308" s="26" t="str">
        <f t="shared" si="430"/>
        <v/>
      </c>
      <c r="BC308" s="26" t="str">
        <f t="shared" si="430"/>
        <v/>
      </c>
      <c r="BD308" s="26" t="str">
        <f t="shared" si="430"/>
        <v/>
      </c>
      <c r="BE308" s="26" t="str">
        <f t="shared" si="430"/>
        <v/>
      </c>
      <c r="BF308" s="26" t="str">
        <f t="shared" si="430"/>
        <v/>
      </c>
      <c r="BG308" s="26" t="str">
        <f t="shared" si="430"/>
        <v/>
      </c>
      <c r="BH308" s="26" t="str">
        <f t="shared" si="430"/>
        <v/>
      </c>
      <c r="BI308" s="26" t="str">
        <f t="shared" si="430"/>
        <v/>
      </c>
      <c r="BJ308" s="26" t="str">
        <f t="shared" si="430"/>
        <v/>
      </c>
      <c r="BK308" s="26" t="str">
        <f t="shared" si="430"/>
        <v/>
      </c>
      <c r="BL308" s="26" t="str">
        <f t="shared" si="430"/>
        <v/>
      </c>
      <c r="BM308" s="26" t="str">
        <f t="shared" si="430"/>
        <v/>
      </c>
      <c r="BN308" s="26" t="str">
        <f t="shared" si="430"/>
        <v/>
      </c>
      <c r="BO308" s="26" t="str">
        <f t="shared" si="430"/>
        <v/>
      </c>
      <c r="BP308" s="26" t="str">
        <f t="shared" si="430"/>
        <v/>
      </c>
      <c r="BQ308" s="26" t="str">
        <f t="shared" si="430"/>
        <v/>
      </c>
      <c r="BR308" s="26" t="str">
        <f t="shared" si="430"/>
        <v/>
      </c>
      <c r="BS308" s="26" t="str">
        <f t="shared" si="431" ref="BS308:ED308">IF(AND(BS311="",BS314=""),"",SUM(BS311,BS314))</f>
        <v/>
      </c>
      <c r="BT308" s="26" t="str">
        <f t="shared" si="431"/>
        <v/>
      </c>
      <c r="BU308" s="26" t="str">
        <f t="shared" si="431"/>
        <v/>
      </c>
      <c r="BV308" s="26" t="str">
        <f t="shared" si="431"/>
        <v/>
      </c>
      <c r="BW308" s="26" t="str">
        <f t="shared" si="431"/>
        <v/>
      </c>
      <c r="BX308" s="26" t="str">
        <f t="shared" si="431"/>
        <v/>
      </c>
      <c r="BY308" s="26" t="str">
        <f t="shared" si="431"/>
        <v/>
      </c>
      <c r="BZ308" s="26" t="str">
        <f t="shared" si="431"/>
        <v/>
      </c>
      <c r="CA308" s="26" t="str">
        <f t="shared" si="431"/>
        <v/>
      </c>
      <c r="CB308" s="26" t="str">
        <f t="shared" si="431"/>
        <v/>
      </c>
      <c r="CC308" s="26" t="str">
        <f t="shared" si="431"/>
        <v/>
      </c>
      <c r="CD308" s="26" t="str">
        <f t="shared" si="431"/>
        <v/>
      </c>
      <c r="CE308" s="26" t="str">
        <f t="shared" si="431"/>
        <v/>
      </c>
      <c r="CF308" s="26" t="str">
        <f t="shared" si="431"/>
        <v/>
      </c>
      <c r="CG308" s="26" t="str">
        <f t="shared" si="431"/>
        <v/>
      </c>
      <c r="CH308" s="26" t="str">
        <f t="shared" si="431"/>
        <v/>
      </c>
      <c r="CI308" s="26" t="str">
        <f t="shared" si="431"/>
        <v/>
      </c>
      <c r="CJ308" s="26" t="str">
        <f t="shared" si="431"/>
        <v/>
      </c>
      <c r="CK308" s="26" t="str">
        <f t="shared" si="431"/>
        <v/>
      </c>
      <c r="CL308" s="26" t="str">
        <f t="shared" si="431"/>
        <v/>
      </c>
      <c r="CM308" s="26" t="str">
        <f t="shared" si="431"/>
        <v/>
      </c>
      <c r="CN308" s="26" t="str">
        <f t="shared" si="431"/>
        <v/>
      </c>
      <c r="CO308" s="26" t="str">
        <f t="shared" si="431"/>
        <v/>
      </c>
      <c r="CP308" s="26" t="str">
        <f t="shared" si="431"/>
        <v/>
      </c>
      <c r="CQ308" s="26" t="str">
        <f t="shared" si="431"/>
        <v/>
      </c>
      <c r="CR308" s="26" t="str">
        <f t="shared" si="431"/>
        <v/>
      </c>
      <c r="CS308" s="26" t="str">
        <f t="shared" si="431"/>
        <v/>
      </c>
      <c r="CT308" s="26" t="str">
        <f t="shared" si="431"/>
        <v/>
      </c>
      <c r="CU308" s="26" t="str">
        <f t="shared" si="431"/>
        <v/>
      </c>
      <c r="CV308" s="26" t="str">
        <f t="shared" si="431"/>
        <v/>
      </c>
      <c r="CW308" s="26" t="str">
        <f t="shared" si="431"/>
        <v/>
      </c>
      <c r="CX308" s="26" t="str">
        <f t="shared" si="431"/>
        <v/>
      </c>
      <c r="CY308" s="26" t="str">
        <f t="shared" si="431"/>
        <v/>
      </c>
      <c r="CZ308" s="26" t="str">
        <f t="shared" si="431"/>
        <v/>
      </c>
      <c r="DA308" s="26" t="str">
        <f t="shared" si="431"/>
        <v/>
      </c>
      <c r="DB308" s="26" t="str">
        <f t="shared" si="431"/>
        <v/>
      </c>
      <c r="DC308" s="26" t="str">
        <f t="shared" si="431"/>
        <v/>
      </c>
      <c r="DD308" s="26" t="str">
        <f t="shared" si="431"/>
        <v/>
      </c>
      <c r="DE308" s="26" t="str">
        <f t="shared" si="431"/>
        <v/>
      </c>
      <c r="DF308" s="26" t="str">
        <f t="shared" si="431"/>
        <v/>
      </c>
      <c r="DG308" s="26" t="str">
        <f t="shared" si="431"/>
        <v/>
      </c>
      <c r="DH308" s="26" t="str">
        <f t="shared" si="431"/>
        <v/>
      </c>
      <c r="DI308" s="26" t="str">
        <f t="shared" si="431"/>
        <v/>
      </c>
      <c r="DJ308" s="26" t="str">
        <f t="shared" si="431"/>
        <v/>
      </c>
      <c r="DK308" s="26" t="str">
        <f t="shared" si="431"/>
        <v/>
      </c>
      <c r="DL308" s="26" t="str">
        <f t="shared" si="431"/>
        <v/>
      </c>
      <c r="DM308" s="26" t="str">
        <f t="shared" si="431"/>
        <v/>
      </c>
      <c r="DN308" s="26" t="str">
        <f t="shared" si="431"/>
        <v/>
      </c>
      <c r="DO308" s="26" t="str">
        <f t="shared" si="431"/>
        <v/>
      </c>
      <c r="DP308" s="26" t="str">
        <f t="shared" si="431"/>
        <v/>
      </c>
      <c r="DQ308" s="26" t="str">
        <f t="shared" si="431"/>
        <v/>
      </c>
      <c r="DR308" s="26" t="str">
        <f t="shared" si="431"/>
        <v/>
      </c>
      <c r="DS308" s="26" t="str">
        <f t="shared" si="431"/>
        <v/>
      </c>
      <c r="DT308" s="26" t="str">
        <f t="shared" si="431"/>
        <v/>
      </c>
      <c r="DU308" s="26" t="str">
        <f t="shared" si="431"/>
        <v/>
      </c>
      <c r="DV308" s="26" t="str">
        <f t="shared" si="431"/>
        <v/>
      </c>
      <c r="DW308" s="26" t="str">
        <f t="shared" si="431"/>
        <v/>
      </c>
      <c r="DX308" s="26" t="str">
        <f t="shared" si="431"/>
        <v/>
      </c>
      <c r="DY308" s="26" t="str">
        <f t="shared" si="431"/>
        <v/>
      </c>
      <c r="DZ308" s="26" t="str">
        <f t="shared" si="431"/>
        <v/>
      </c>
      <c r="EA308" s="26" t="str">
        <f t="shared" si="431"/>
        <v/>
      </c>
      <c r="EB308" s="26" t="str">
        <f t="shared" si="431"/>
        <v/>
      </c>
      <c r="EC308" s="26" t="str">
        <f t="shared" si="431"/>
        <v/>
      </c>
      <c r="ED308" s="26" t="str">
        <f t="shared" si="431"/>
        <v/>
      </c>
      <c r="EE308" s="26" t="str">
        <f t="shared" si="432" ref="EE308:FI308">IF(AND(EE311="",EE314=""),"",SUM(EE311,EE314))</f>
        <v/>
      </c>
      <c r="EF308" s="26" t="str">
        <f t="shared" si="432"/>
        <v/>
      </c>
      <c r="EG308" s="26" t="str">
        <f t="shared" si="432"/>
        <v/>
      </c>
      <c r="EH308" s="26" t="str">
        <f t="shared" si="432"/>
        <v/>
      </c>
      <c r="EI308" s="26" t="str">
        <f t="shared" si="432"/>
        <v/>
      </c>
      <c r="EJ308" s="26" t="str">
        <f t="shared" si="432"/>
        <v/>
      </c>
      <c r="EK308" s="26" t="str">
        <f t="shared" si="432"/>
        <v/>
      </c>
      <c r="EL308" s="26" t="str">
        <f t="shared" si="432"/>
        <v/>
      </c>
      <c r="EM308" s="26" t="str">
        <f t="shared" si="432"/>
        <v/>
      </c>
      <c r="EN308" s="26" t="str">
        <f t="shared" si="432"/>
        <v/>
      </c>
      <c r="EO308" s="26" t="str">
        <f t="shared" si="432"/>
        <v/>
      </c>
      <c r="EP308" s="26" t="str">
        <f t="shared" si="432"/>
        <v/>
      </c>
      <c r="EQ308" s="26" t="str">
        <f t="shared" si="432"/>
        <v/>
      </c>
      <c r="ER308" s="26" t="str">
        <f t="shared" si="432"/>
        <v/>
      </c>
      <c r="ES308" s="26" t="str">
        <f t="shared" si="432"/>
        <v/>
      </c>
      <c r="ET308" s="26" t="str">
        <f t="shared" si="432"/>
        <v/>
      </c>
      <c r="EU308" s="26" t="str">
        <f t="shared" si="432"/>
        <v/>
      </c>
      <c r="EV308" s="26" t="str">
        <f t="shared" si="432"/>
        <v/>
      </c>
      <c r="EW308" s="26" t="str">
        <f t="shared" si="432"/>
        <v/>
      </c>
      <c r="EX308" s="26" t="str">
        <f t="shared" si="432"/>
        <v/>
      </c>
      <c r="EY308" s="26" t="str">
        <f t="shared" si="432"/>
        <v/>
      </c>
      <c r="EZ308" s="26" t="str">
        <f t="shared" si="432"/>
        <v/>
      </c>
      <c r="FA308" s="26" t="str">
        <f t="shared" si="432"/>
        <v/>
      </c>
      <c r="FB308" s="26" t="str">
        <f t="shared" si="432"/>
        <v/>
      </c>
      <c r="FC308" s="26" t="str">
        <f t="shared" si="432"/>
        <v/>
      </c>
      <c r="FD308" s="26" t="str">
        <f t="shared" si="432"/>
        <v/>
      </c>
      <c r="FE308" s="26" t="str">
        <f t="shared" si="432"/>
        <v/>
      </c>
      <c r="FF308" s="26" t="str">
        <f t="shared" si="432"/>
        <v/>
      </c>
      <c r="FG308" s="26" t="str">
        <f t="shared" si="432"/>
        <v/>
      </c>
      <c r="FH308" s="26" t="str">
        <f t="shared" si="432"/>
        <v/>
      </c>
      <c r="FI308" s="26" t="str">
        <f t="shared" si="432"/>
        <v/>
      </c>
    </row>
    <row r="309" spans="1:165" s="8" customFormat="1" ht="15" customHeight="1">
      <c r="A309" s="8" t="str">
        <f t="shared" si="372"/>
        <v>BIPIPEID_BP6_XDC</v>
      </c>
      <c r="B309" s="12" t="s">
        <v>731</v>
      </c>
      <c r="C309" s="13" t="s">
        <v>732</v>
      </c>
      <c r="D309" s="13" t="s">
        <v>733</v>
      </c>
      <c r="E309" s="14" t="str">
        <f>"BIPIPEID_BP6_"&amp;C3</f>
        <v>BIPIPEID_BP6_XDC</v>
      </c>
      <c r="F309" s="26" t="str">
        <f>IF(AND(F310="",F311=""),"",SUM(F310)-SUM(F311))</f>
        <v/>
      </c>
      <c r="G309" s="26" t="str">
        <f t="shared" si="433" ref="G309:BR309">IF(AND(G310="",G311=""),"",SUM(G310)-SUM(G311))</f>
        <v/>
      </c>
      <c r="H309" s="26" t="str">
        <f t="shared" si="433"/>
        <v/>
      </c>
      <c r="I309" s="26" t="str">
        <f t="shared" si="433"/>
        <v/>
      </c>
      <c r="J309" s="26" t="str">
        <f t="shared" si="433"/>
        <v/>
      </c>
      <c r="K309" s="26" t="str">
        <f t="shared" si="433"/>
        <v/>
      </c>
      <c r="L309" s="26" t="str">
        <f t="shared" si="433"/>
        <v/>
      </c>
      <c r="M309" s="26" t="str">
        <f t="shared" si="433"/>
        <v/>
      </c>
      <c r="N309" s="26" t="str">
        <f t="shared" si="433"/>
        <v/>
      </c>
      <c r="O309" s="26" t="str">
        <f t="shared" si="433"/>
        <v/>
      </c>
      <c r="P309" s="26" t="str">
        <f t="shared" si="433"/>
        <v/>
      </c>
      <c r="Q309" s="26" t="str">
        <f t="shared" si="433"/>
        <v/>
      </c>
      <c r="R309" s="26" t="str">
        <f t="shared" si="433"/>
        <v/>
      </c>
      <c r="S309" s="26" t="str">
        <f t="shared" si="433"/>
        <v/>
      </c>
      <c r="T309" s="26" t="str">
        <f t="shared" si="433"/>
        <v/>
      </c>
      <c r="U309" s="26" t="str">
        <f t="shared" si="433"/>
        <v/>
      </c>
      <c r="V309" s="26" t="str">
        <f t="shared" si="433"/>
        <v/>
      </c>
      <c r="W309" s="26" t="str">
        <f t="shared" si="433"/>
        <v/>
      </c>
      <c r="X309" s="26" t="str">
        <f t="shared" si="433"/>
        <v/>
      </c>
      <c r="Y309" s="26" t="str">
        <f t="shared" si="433"/>
        <v/>
      </c>
      <c r="Z309" s="26" t="str">
        <f t="shared" si="433"/>
        <v/>
      </c>
      <c r="AA309" s="26" t="str">
        <f t="shared" si="433"/>
        <v/>
      </c>
      <c r="AB309" s="26" t="str">
        <f t="shared" si="433"/>
        <v/>
      </c>
      <c r="AC309" s="26" t="str">
        <f t="shared" si="433"/>
        <v/>
      </c>
      <c r="AD309" s="26" t="str">
        <f t="shared" si="433"/>
        <v/>
      </c>
      <c r="AE309" s="26" t="str">
        <f t="shared" si="433"/>
        <v/>
      </c>
      <c r="AF309" s="26" t="str">
        <f t="shared" si="433"/>
        <v/>
      </c>
      <c r="AG309" s="26" t="str">
        <f t="shared" si="433"/>
        <v/>
      </c>
      <c r="AH309" s="26" t="str">
        <f t="shared" si="433"/>
        <v/>
      </c>
      <c r="AI309" s="26" t="str">
        <f t="shared" si="433"/>
        <v/>
      </c>
      <c r="AJ309" s="26" t="str">
        <f t="shared" si="433"/>
        <v/>
      </c>
      <c r="AK309" s="26" t="str">
        <f t="shared" si="433"/>
        <v/>
      </c>
      <c r="AL309" s="26" t="str">
        <f t="shared" si="433"/>
        <v/>
      </c>
      <c r="AM309" s="26" t="str">
        <f t="shared" si="433"/>
        <v/>
      </c>
      <c r="AN309" s="26" t="str">
        <f t="shared" si="433"/>
        <v/>
      </c>
      <c r="AO309" s="26" t="str">
        <f t="shared" si="433"/>
        <v/>
      </c>
      <c r="AP309" s="26" t="str">
        <f t="shared" si="433"/>
        <v/>
      </c>
      <c r="AQ309" s="26" t="str">
        <f t="shared" si="433"/>
        <v/>
      </c>
      <c r="AR309" s="26" t="str">
        <f t="shared" si="433"/>
        <v/>
      </c>
      <c r="AS309" s="26" t="str">
        <f t="shared" si="433"/>
        <v/>
      </c>
      <c r="AT309" s="26" t="str">
        <f t="shared" si="433"/>
        <v/>
      </c>
      <c r="AU309" s="26" t="str">
        <f t="shared" si="433"/>
        <v/>
      </c>
      <c r="AV309" s="26" t="str">
        <f t="shared" si="433"/>
        <v/>
      </c>
      <c r="AW309" s="26" t="str">
        <f t="shared" si="433"/>
        <v/>
      </c>
      <c r="AX309" s="26" t="str">
        <f t="shared" si="433"/>
        <v/>
      </c>
      <c r="AY309" s="26" t="str">
        <f t="shared" si="433"/>
        <v/>
      </c>
      <c r="AZ309" s="26" t="str">
        <f t="shared" si="433"/>
        <v/>
      </c>
      <c r="BA309" s="26" t="str">
        <f t="shared" si="433"/>
        <v/>
      </c>
      <c r="BB309" s="26" t="str">
        <f t="shared" si="433"/>
        <v/>
      </c>
      <c r="BC309" s="26" t="str">
        <f t="shared" si="433"/>
        <v/>
      </c>
      <c r="BD309" s="26" t="str">
        <f t="shared" si="433"/>
        <v/>
      </c>
      <c r="BE309" s="26" t="str">
        <f t="shared" si="433"/>
        <v/>
      </c>
      <c r="BF309" s="26" t="str">
        <f t="shared" si="433"/>
        <v/>
      </c>
      <c r="BG309" s="26" t="str">
        <f t="shared" si="433"/>
        <v/>
      </c>
      <c r="BH309" s="26" t="str">
        <f t="shared" si="433"/>
        <v/>
      </c>
      <c r="BI309" s="26" t="str">
        <f t="shared" si="433"/>
        <v/>
      </c>
      <c r="BJ309" s="26" t="str">
        <f t="shared" si="433"/>
        <v/>
      </c>
      <c r="BK309" s="26" t="str">
        <f t="shared" si="433"/>
        <v/>
      </c>
      <c r="BL309" s="26" t="str">
        <f t="shared" si="433"/>
        <v/>
      </c>
      <c r="BM309" s="26" t="str">
        <f t="shared" si="433"/>
        <v/>
      </c>
      <c r="BN309" s="26" t="str">
        <f t="shared" si="433"/>
        <v/>
      </c>
      <c r="BO309" s="26" t="str">
        <f t="shared" si="433"/>
        <v/>
      </c>
      <c r="BP309" s="26" t="str">
        <f t="shared" si="433"/>
        <v/>
      </c>
      <c r="BQ309" s="26" t="str">
        <f t="shared" si="433"/>
        <v/>
      </c>
      <c r="BR309" s="26" t="str">
        <f t="shared" si="433"/>
        <v/>
      </c>
      <c r="BS309" s="26" t="str">
        <f t="shared" si="434" ref="BS309:ED309">IF(AND(BS310="",BS311=""),"",SUM(BS310)-SUM(BS311))</f>
        <v/>
      </c>
      <c r="BT309" s="26" t="str">
        <f t="shared" si="434"/>
        <v/>
      </c>
      <c r="BU309" s="26" t="str">
        <f t="shared" si="434"/>
        <v/>
      </c>
      <c r="BV309" s="26" t="str">
        <f t="shared" si="434"/>
        <v/>
      </c>
      <c r="BW309" s="26" t="str">
        <f t="shared" si="434"/>
        <v/>
      </c>
      <c r="BX309" s="26" t="str">
        <f t="shared" si="434"/>
        <v/>
      </c>
      <c r="BY309" s="26" t="str">
        <f t="shared" si="434"/>
        <v/>
      </c>
      <c r="BZ309" s="26" t="str">
        <f t="shared" si="434"/>
        <v/>
      </c>
      <c r="CA309" s="26" t="str">
        <f t="shared" si="434"/>
        <v/>
      </c>
      <c r="CB309" s="26" t="str">
        <f t="shared" si="434"/>
        <v/>
      </c>
      <c r="CC309" s="26" t="str">
        <f t="shared" si="434"/>
        <v/>
      </c>
      <c r="CD309" s="26" t="str">
        <f t="shared" si="434"/>
        <v/>
      </c>
      <c r="CE309" s="26" t="str">
        <f t="shared" si="434"/>
        <v/>
      </c>
      <c r="CF309" s="26" t="str">
        <f t="shared" si="434"/>
        <v/>
      </c>
      <c r="CG309" s="26" t="str">
        <f t="shared" si="434"/>
        <v/>
      </c>
      <c r="CH309" s="26" t="str">
        <f t="shared" si="434"/>
        <v/>
      </c>
      <c r="CI309" s="26" t="str">
        <f t="shared" si="434"/>
        <v/>
      </c>
      <c r="CJ309" s="26" t="str">
        <f t="shared" si="434"/>
        <v/>
      </c>
      <c r="CK309" s="26" t="str">
        <f t="shared" si="434"/>
        <v/>
      </c>
      <c r="CL309" s="26" t="str">
        <f t="shared" si="434"/>
        <v/>
      </c>
      <c r="CM309" s="26" t="str">
        <f t="shared" si="434"/>
        <v/>
      </c>
      <c r="CN309" s="26" t="str">
        <f t="shared" si="434"/>
        <v/>
      </c>
      <c r="CO309" s="26" t="str">
        <f t="shared" si="434"/>
        <v/>
      </c>
      <c r="CP309" s="26" t="str">
        <f t="shared" si="434"/>
        <v/>
      </c>
      <c r="CQ309" s="26" t="str">
        <f t="shared" si="434"/>
        <v/>
      </c>
      <c r="CR309" s="26" t="str">
        <f t="shared" si="434"/>
        <v/>
      </c>
      <c r="CS309" s="26" t="str">
        <f t="shared" si="434"/>
        <v/>
      </c>
      <c r="CT309" s="26" t="str">
        <f t="shared" si="434"/>
        <v/>
      </c>
      <c r="CU309" s="26" t="str">
        <f t="shared" si="434"/>
        <v/>
      </c>
      <c r="CV309" s="26" t="str">
        <f t="shared" si="434"/>
        <v/>
      </c>
      <c r="CW309" s="26" t="str">
        <f t="shared" si="434"/>
        <v/>
      </c>
      <c r="CX309" s="26" t="str">
        <f t="shared" si="434"/>
        <v/>
      </c>
      <c r="CY309" s="26" t="str">
        <f t="shared" si="434"/>
        <v/>
      </c>
      <c r="CZ309" s="26" t="str">
        <f t="shared" si="434"/>
        <v/>
      </c>
      <c r="DA309" s="26" t="str">
        <f t="shared" si="434"/>
        <v/>
      </c>
      <c r="DB309" s="26" t="str">
        <f t="shared" si="434"/>
        <v/>
      </c>
      <c r="DC309" s="26" t="str">
        <f t="shared" si="434"/>
        <v/>
      </c>
      <c r="DD309" s="26" t="str">
        <f t="shared" si="434"/>
        <v/>
      </c>
      <c r="DE309" s="26" t="str">
        <f t="shared" si="434"/>
        <v/>
      </c>
      <c r="DF309" s="26" t="str">
        <f t="shared" si="434"/>
        <v/>
      </c>
      <c r="DG309" s="26" t="str">
        <f t="shared" si="434"/>
        <v/>
      </c>
      <c r="DH309" s="26" t="str">
        <f t="shared" si="434"/>
        <v/>
      </c>
      <c r="DI309" s="26" t="str">
        <f t="shared" si="434"/>
        <v/>
      </c>
      <c r="DJ309" s="26" t="str">
        <f t="shared" si="434"/>
        <v/>
      </c>
      <c r="DK309" s="26" t="str">
        <f t="shared" si="434"/>
        <v/>
      </c>
      <c r="DL309" s="26" t="str">
        <f t="shared" si="434"/>
        <v/>
      </c>
      <c r="DM309" s="26" t="str">
        <f t="shared" si="434"/>
        <v/>
      </c>
      <c r="DN309" s="26" t="str">
        <f t="shared" si="434"/>
        <v/>
      </c>
      <c r="DO309" s="26" t="str">
        <f t="shared" si="434"/>
        <v/>
      </c>
      <c r="DP309" s="26" t="str">
        <f t="shared" si="434"/>
        <v/>
      </c>
      <c r="DQ309" s="26" t="str">
        <f t="shared" si="434"/>
        <v/>
      </c>
      <c r="DR309" s="26" t="str">
        <f t="shared" si="434"/>
        <v/>
      </c>
      <c r="DS309" s="26" t="str">
        <f t="shared" si="434"/>
        <v/>
      </c>
      <c r="DT309" s="26" t="str">
        <f t="shared" si="434"/>
        <v/>
      </c>
      <c r="DU309" s="26" t="str">
        <f t="shared" si="434"/>
        <v/>
      </c>
      <c r="DV309" s="26" t="str">
        <f t="shared" si="434"/>
        <v/>
      </c>
      <c r="DW309" s="26" t="str">
        <f t="shared" si="434"/>
        <v/>
      </c>
      <c r="DX309" s="26" t="str">
        <f t="shared" si="434"/>
        <v/>
      </c>
      <c r="DY309" s="26" t="str">
        <f t="shared" si="434"/>
        <v/>
      </c>
      <c r="DZ309" s="26" t="str">
        <f t="shared" si="434"/>
        <v/>
      </c>
      <c r="EA309" s="26" t="str">
        <f t="shared" si="434"/>
        <v/>
      </c>
      <c r="EB309" s="26" t="str">
        <f t="shared" si="434"/>
        <v/>
      </c>
      <c r="EC309" s="26" t="str">
        <f t="shared" si="434"/>
        <v/>
      </c>
      <c r="ED309" s="26" t="str">
        <f t="shared" si="434"/>
        <v/>
      </c>
      <c r="EE309" s="26" t="str">
        <f t="shared" si="435" ref="EE309:FI309">IF(AND(EE310="",EE311=""),"",SUM(EE310)-SUM(EE311))</f>
        <v/>
      </c>
      <c r="EF309" s="26" t="str">
        <f t="shared" si="435"/>
        <v/>
      </c>
      <c r="EG309" s="26" t="str">
        <f t="shared" si="435"/>
        <v/>
      </c>
      <c r="EH309" s="26" t="str">
        <f t="shared" si="435"/>
        <v/>
      </c>
      <c r="EI309" s="26" t="str">
        <f t="shared" si="435"/>
        <v/>
      </c>
      <c r="EJ309" s="26" t="str">
        <f t="shared" si="435"/>
        <v/>
      </c>
      <c r="EK309" s="26" t="str">
        <f t="shared" si="435"/>
        <v/>
      </c>
      <c r="EL309" s="26" t="str">
        <f t="shared" si="435"/>
        <v/>
      </c>
      <c r="EM309" s="26" t="str">
        <f t="shared" si="435"/>
        <v/>
      </c>
      <c r="EN309" s="26" t="str">
        <f t="shared" si="435"/>
        <v/>
      </c>
      <c r="EO309" s="26" t="str">
        <f t="shared" si="435"/>
        <v/>
      </c>
      <c r="EP309" s="26" t="str">
        <f t="shared" si="435"/>
        <v/>
      </c>
      <c r="EQ309" s="26" t="str">
        <f t="shared" si="435"/>
        <v/>
      </c>
      <c r="ER309" s="26" t="str">
        <f t="shared" si="435"/>
        <v/>
      </c>
      <c r="ES309" s="26" t="str">
        <f t="shared" si="435"/>
        <v/>
      </c>
      <c r="ET309" s="26" t="str">
        <f t="shared" si="435"/>
        <v/>
      </c>
      <c r="EU309" s="26" t="str">
        <f t="shared" si="435"/>
        <v/>
      </c>
      <c r="EV309" s="26" t="str">
        <f t="shared" si="435"/>
        <v/>
      </c>
      <c r="EW309" s="26" t="str">
        <f t="shared" si="435"/>
        <v/>
      </c>
      <c r="EX309" s="26" t="str">
        <f t="shared" si="435"/>
        <v/>
      </c>
      <c r="EY309" s="26" t="str">
        <f t="shared" si="435"/>
        <v/>
      </c>
      <c r="EZ309" s="26" t="str">
        <f t="shared" si="435"/>
        <v/>
      </c>
      <c r="FA309" s="26" t="str">
        <f t="shared" si="435"/>
        <v/>
      </c>
      <c r="FB309" s="26" t="str">
        <f t="shared" si="435"/>
        <v/>
      </c>
      <c r="FC309" s="26" t="str">
        <f t="shared" si="435"/>
        <v/>
      </c>
      <c r="FD309" s="26" t="str">
        <f t="shared" si="435"/>
        <v/>
      </c>
      <c r="FE309" s="26" t="str">
        <f t="shared" si="435"/>
        <v/>
      </c>
      <c r="FF309" s="26" t="str">
        <f t="shared" si="435"/>
        <v/>
      </c>
      <c r="FG309" s="26" t="str">
        <f t="shared" si="435"/>
        <v/>
      </c>
      <c r="FH309" s="26" t="str">
        <f t="shared" si="435"/>
        <v/>
      </c>
      <c r="FI309" s="26" t="str">
        <f t="shared" si="435"/>
        <v/>
      </c>
    </row>
    <row r="310" spans="1:165" s="8" customFormat="1" ht="15" customHeight="1">
      <c r="A310" s="8" t="str">
        <f t="shared" si="372"/>
        <v>BXIPIPEID_BP6_XDC</v>
      </c>
      <c r="B310" s="12" t="s">
        <v>168</v>
      </c>
      <c r="C310" s="13" t="s">
        <v>734</v>
      </c>
      <c r="D310" s="13" t="s">
        <v>735</v>
      </c>
      <c r="E310" s="14" t="str">
        <f>"BXIPIPEID_BP6_"&amp;C3</f>
        <v>BXIPIPEID_BP6_XDC</v>
      </c>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165" s="8" customFormat="1" ht="15" customHeight="1">
      <c r="A311" s="8" t="str">
        <f t="shared" si="372"/>
        <v>BMIPIPEID_BP6_XDC</v>
      </c>
      <c r="B311" s="12" t="s">
        <v>171</v>
      </c>
      <c r="C311" s="13" t="s">
        <v>736</v>
      </c>
      <c r="D311" s="13" t="s">
        <v>737</v>
      </c>
      <c r="E311" s="14" t="str">
        <f>"BMIPIPEID_BP6_"&amp;C3</f>
        <v>BMIPIPEID_BP6_XDC</v>
      </c>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165" s="8" customFormat="1" ht="15" customHeight="1">
      <c r="A312" s="8" t="str">
        <f t="shared" si="372"/>
        <v>BIPIPEIR_BP6_XDC</v>
      </c>
      <c r="B312" s="12" t="s">
        <v>628</v>
      </c>
      <c r="C312" s="13" t="s">
        <v>738</v>
      </c>
      <c r="D312" s="13" t="s">
        <v>739</v>
      </c>
      <c r="E312" s="14" t="str">
        <f>"BIPIPEIR_BP6_"&amp;C3</f>
        <v>BIPIPEIR_BP6_XDC</v>
      </c>
      <c r="F312" s="26">
        <v>0.58720000000000006</v>
      </c>
      <c r="G312" s="26">
        <v>2.1034999999999999</v>
      </c>
      <c r="H312" s="26">
        <v>0.5746</v>
      </c>
      <c r="I312" s="26">
        <v>0.54049999999999998</v>
      </c>
      <c r="J312" s="26">
        <v>3.8058000000000001</v>
      </c>
      <c r="K312" s="26">
        <v>0.57140000000000002</v>
      </c>
      <c r="L312" s="26">
        <v>2.1558000000000002</v>
      </c>
      <c r="M312" s="26">
        <v>0.58879999999999999</v>
      </c>
      <c r="N312" s="26">
        <v>0.73650000000000004</v>
      </c>
      <c r="O312" s="26">
        <v>4.0525</v>
      </c>
      <c r="P312" s="26">
        <v>3.3119000000000001</v>
      </c>
      <c r="Q312" s="26">
        <v>0.52939999999999998</v>
      </c>
      <c r="R312" s="26">
        <v>2.4177</v>
      </c>
      <c r="S312" s="26">
        <v>0.56920000000000004</v>
      </c>
      <c r="T312" s="26">
        <v>6.8281999999999998</v>
      </c>
      <c r="U312" s="26">
        <v>0.75870000000000004</v>
      </c>
      <c r="V312" s="26">
        <v>0.7875</v>
      </c>
      <c r="W312" s="26">
        <v>2.4695</v>
      </c>
      <c r="X312" s="26">
        <v>0.52790599999999999</v>
      </c>
      <c r="Y312" s="26">
        <v>4.5436059999999996</v>
      </c>
      <c r="Z312" s="26">
        <v>0.83140000000000003</v>
      </c>
      <c r="AA312" s="26">
        <v>0.97989999999999999</v>
      </c>
      <c r="AB312" s="26">
        <v>1.9781</v>
      </c>
      <c r="AC312" s="26">
        <v>0.66290000000000004</v>
      </c>
      <c r="AD312" s="26">
        <v>4.4523000000000001</v>
      </c>
      <c r="AE312" s="26">
        <v>0.50229999999999997</v>
      </c>
      <c r="AF312" s="26">
        <v>1.8653999999999999</v>
      </c>
      <c r="AG312" s="26">
        <v>0.97670000000000001</v>
      </c>
      <c r="AH312" s="26">
        <v>0.82509999999999994</v>
      </c>
      <c r="AI312" s="26">
        <v>4.1695000000000002</v>
      </c>
      <c r="AJ312" s="26">
        <v>1.1849000000000001</v>
      </c>
      <c r="AK312" s="26">
        <v>1.7654000000000001</v>
      </c>
      <c r="AL312" s="26">
        <v>1.1444000000000001</v>
      </c>
      <c r="AM312" s="26">
        <v>1.3310999999999999</v>
      </c>
      <c r="AN312" s="26">
        <v>5.4257999999999997</v>
      </c>
      <c r="AO312" s="26" t="str">
        <f>IF(AND(AO313="",AO314=""),"",SUM(AO313)-SUM(AO314))</f>
        <v/>
      </c>
      <c r="AP312" s="26" t="str">
        <f>IF(AND(AP313="",AP314=""),"",SUM(AP313)-SUM(AP314))</f>
        <v/>
      </c>
      <c r="AQ312" s="26" t="str">
        <f>IF(AND(AQ313="",AQ314=""),"",SUM(AQ313)-SUM(AQ314))</f>
        <v/>
      </c>
      <c r="AR312" s="26" t="str">
        <f>IF(AND(AR313="",AR314=""),"",SUM(AR313)-SUM(AR314))</f>
        <v/>
      </c>
      <c r="AS312" s="26" t="str">
        <f>IF(AND(AS313="",AS314=""),"",SUM(AS313)-SUM(AS314))</f>
        <v/>
      </c>
      <c r="AT312" s="26" t="str">
        <f>IF(AND(AT313="",AT314=""),"",SUM(AT313)-SUM(AT314))</f>
        <v/>
      </c>
      <c r="AU312" s="26" t="str">
        <f>IF(AND(AU313="",AU314=""),"",SUM(AU313)-SUM(AU314))</f>
        <v/>
      </c>
      <c r="AV312" s="26" t="str">
        <f>IF(AND(AV313="",AV314=""),"",SUM(AV313)-SUM(AV314))</f>
        <v/>
      </c>
      <c r="AW312" s="26" t="str">
        <f>IF(AND(AW313="",AW314=""),"",SUM(AW313)-SUM(AW314))</f>
        <v/>
      </c>
      <c r="AX312" s="26" t="str">
        <f>IF(AND(AX313="",AX314=""),"",SUM(AX313)-SUM(AX314))</f>
        <v/>
      </c>
      <c r="AY312" s="26" t="str">
        <f>IF(AND(AY313="",AY314=""),"",SUM(AY313)-SUM(AY314))</f>
        <v/>
      </c>
      <c r="AZ312" s="26" t="str">
        <f>IF(AND(AZ313="",AZ314=""),"",SUM(AZ313)-SUM(AZ314))</f>
        <v/>
      </c>
      <c r="BA312" s="26" t="str">
        <f>IF(AND(BA313="",BA314=""),"",SUM(BA313)-SUM(BA314))</f>
        <v/>
      </c>
      <c r="BB312" s="26" t="str">
        <f>IF(AND(BB313="",BB314=""),"",SUM(BB313)-SUM(BB314))</f>
        <v/>
      </c>
      <c r="BC312" s="26" t="str">
        <f>IF(AND(BC313="",BC314=""),"",SUM(BC313)-SUM(BC314))</f>
        <v/>
      </c>
      <c r="BD312" s="26" t="str">
        <f>IF(AND(BD313="",BD314=""),"",SUM(BD313)-SUM(BD314))</f>
        <v/>
      </c>
      <c r="BE312" s="26" t="str">
        <f>IF(AND(BE313="",BE314=""),"",SUM(BE313)-SUM(BE314))</f>
        <v/>
      </c>
      <c r="BF312" s="26" t="str">
        <f>IF(AND(BF313="",BF314=""),"",SUM(BF313)-SUM(BF314))</f>
        <v/>
      </c>
      <c r="BG312" s="26" t="str">
        <f>IF(AND(BG313="",BG314=""),"",SUM(BG313)-SUM(BG314))</f>
        <v/>
      </c>
      <c r="BH312" s="26" t="str">
        <f>IF(AND(BH313="",BH314=""),"",SUM(BH313)-SUM(BH314))</f>
        <v/>
      </c>
      <c r="BI312" s="26" t="str">
        <f>IF(AND(BI313="",BI314=""),"",SUM(BI313)-SUM(BI314))</f>
        <v/>
      </c>
      <c r="BJ312" s="26" t="str">
        <f>IF(AND(BJ313="",BJ314=""),"",SUM(BJ313)-SUM(BJ314))</f>
        <v/>
      </c>
      <c r="BK312" s="26" t="str">
        <f>IF(AND(BK313="",BK314=""),"",SUM(BK313)-SUM(BK314))</f>
        <v/>
      </c>
      <c r="BL312" s="26" t="str">
        <f>IF(AND(BL313="",BL314=""),"",SUM(BL313)-SUM(BL314))</f>
        <v/>
      </c>
      <c r="BM312" s="26" t="str">
        <f>IF(AND(BM313="",BM314=""),"",SUM(BM313)-SUM(BM314))</f>
        <v/>
      </c>
      <c r="BN312" s="26" t="str">
        <f>IF(AND(BN313="",BN314=""),"",SUM(BN313)-SUM(BN314))</f>
        <v/>
      </c>
      <c r="BO312" s="26" t="str">
        <f>IF(AND(BO313="",BO314=""),"",SUM(BO313)-SUM(BO314))</f>
        <v/>
      </c>
      <c r="BP312" s="26" t="str">
        <f>IF(AND(BP313="",BP314=""),"",SUM(BP313)-SUM(BP314))</f>
        <v/>
      </c>
      <c r="BQ312" s="26" t="str">
        <f>IF(AND(BQ313="",BQ314=""),"",SUM(BQ313)-SUM(BQ314))</f>
        <v/>
      </c>
      <c r="BR312" s="26" t="str">
        <f>IF(AND(BR313="",BR314=""),"",SUM(BR313)-SUM(BR314))</f>
        <v/>
      </c>
      <c r="BS312" s="26" t="str">
        <f t="shared" si="436" ref="BS312:ED312">IF(AND(BS313="",BS314=""),"",SUM(BS313)-SUM(BS314))</f>
        <v/>
      </c>
      <c r="BT312" s="26" t="str">
        <f t="shared" si="436"/>
        <v/>
      </c>
      <c r="BU312" s="26" t="str">
        <f t="shared" si="436"/>
        <v/>
      </c>
      <c r="BV312" s="26" t="str">
        <f t="shared" si="436"/>
        <v/>
      </c>
      <c r="BW312" s="26" t="str">
        <f t="shared" si="436"/>
        <v/>
      </c>
      <c r="BX312" s="26" t="str">
        <f t="shared" si="436"/>
        <v/>
      </c>
      <c r="BY312" s="26" t="str">
        <f t="shared" si="436"/>
        <v/>
      </c>
      <c r="BZ312" s="26" t="str">
        <f t="shared" si="436"/>
        <v/>
      </c>
      <c r="CA312" s="26" t="str">
        <f t="shared" si="436"/>
        <v/>
      </c>
      <c r="CB312" s="26" t="str">
        <f t="shared" si="436"/>
        <v/>
      </c>
      <c r="CC312" s="26" t="str">
        <f t="shared" si="436"/>
        <v/>
      </c>
      <c r="CD312" s="26" t="str">
        <f t="shared" si="436"/>
        <v/>
      </c>
      <c r="CE312" s="26" t="str">
        <f t="shared" si="436"/>
        <v/>
      </c>
      <c r="CF312" s="26" t="str">
        <f t="shared" si="436"/>
        <v/>
      </c>
      <c r="CG312" s="26" t="str">
        <f t="shared" si="436"/>
        <v/>
      </c>
      <c r="CH312" s="26" t="str">
        <f t="shared" si="436"/>
        <v/>
      </c>
      <c r="CI312" s="26" t="str">
        <f t="shared" si="436"/>
        <v/>
      </c>
      <c r="CJ312" s="26" t="str">
        <f t="shared" si="436"/>
        <v/>
      </c>
      <c r="CK312" s="26" t="str">
        <f t="shared" si="436"/>
        <v/>
      </c>
      <c r="CL312" s="26" t="str">
        <f t="shared" si="436"/>
        <v/>
      </c>
      <c r="CM312" s="26" t="str">
        <f t="shared" si="436"/>
        <v/>
      </c>
      <c r="CN312" s="26" t="str">
        <f t="shared" si="436"/>
        <v/>
      </c>
      <c r="CO312" s="26" t="str">
        <f t="shared" si="436"/>
        <v/>
      </c>
      <c r="CP312" s="26" t="str">
        <f t="shared" si="436"/>
        <v/>
      </c>
      <c r="CQ312" s="26" t="str">
        <f t="shared" si="436"/>
        <v/>
      </c>
      <c r="CR312" s="26" t="str">
        <f t="shared" si="436"/>
        <v/>
      </c>
      <c r="CS312" s="26" t="str">
        <f t="shared" si="436"/>
        <v/>
      </c>
      <c r="CT312" s="26" t="str">
        <f t="shared" si="436"/>
        <v/>
      </c>
      <c r="CU312" s="26" t="str">
        <f t="shared" si="436"/>
        <v/>
      </c>
      <c r="CV312" s="26" t="str">
        <f t="shared" si="436"/>
        <v/>
      </c>
      <c r="CW312" s="26" t="str">
        <f t="shared" si="436"/>
        <v/>
      </c>
      <c r="CX312" s="26" t="str">
        <f t="shared" si="436"/>
        <v/>
      </c>
      <c r="CY312" s="26" t="str">
        <f t="shared" si="436"/>
        <v/>
      </c>
      <c r="CZ312" s="26" t="str">
        <f t="shared" si="436"/>
        <v/>
      </c>
      <c r="DA312" s="26" t="str">
        <f t="shared" si="436"/>
        <v/>
      </c>
      <c r="DB312" s="26" t="str">
        <f t="shared" si="436"/>
        <v/>
      </c>
      <c r="DC312" s="26" t="str">
        <f t="shared" si="436"/>
        <v/>
      </c>
      <c r="DD312" s="26" t="str">
        <f t="shared" si="436"/>
        <v/>
      </c>
      <c r="DE312" s="26" t="str">
        <f t="shared" si="436"/>
        <v/>
      </c>
      <c r="DF312" s="26" t="str">
        <f t="shared" si="436"/>
        <v/>
      </c>
      <c r="DG312" s="26" t="str">
        <f t="shared" si="436"/>
        <v/>
      </c>
      <c r="DH312" s="26" t="str">
        <f t="shared" si="436"/>
        <v/>
      </c>
      <c r="DI312" s="26" t="str">
        <f t="shared" si="436"/>
        <v/>
      </c>
      <c r="DJ312" s="26" t="str">
        <f t="shared" si="436"/>
        <v/>
      </c>
      <c r="DK312" s="26" t="str">
        <f t="shared" si="436"/>
        <v/>
      </c>
      <c r="DL312" s="26" t="str">
        <f t="shared" si="436"/>
        <v/>
      </c>
      <c r="DM312" s="26" t="str">
        <f t="shared" si="436"/>
        <v/>
      </c>
      <c r="DN312" s="26" t="str">
        <f t="shared" si="436"/>
        <v/>
      </c>
      <c r="DO312" s="26" t="str">
        <f t="shared" si="436"/>
        <v/>
      </c>
      <c r="DP312" s="26" t="str">
        <f t="shared" si="436"/>
        <v/>
      </c>
      <c r="DQ312" s="26" t="str">
        <f t="shared" si="436"/>
        <v/>
      </c>
      <c r="DR312" s="26" t="str">
        <f t="shared" si="436"/>
        <v/>
      </c>
      <c r="DS312" s="26" t="str">
        <f t="shared" si="436"/>
        <v/>
      </c>
      <c r="DT312" s="26" t="str">
        <f t="shared" si="436"/>
        <v/>
      </c>
      <c r="DU312" s="26" t="str">
        <f t="shared" si="436"/>
        <v/>
      </c>
      <c r="DV312" s="26" t="str">
        <f t="shared" si="436"/>
        <v/>
      </c>
      <c r="DW312" s="26" t="str">
        <f t="shared" si="436"/>
        <v/>
      </c>
      <c r="DX312" s="26" t="str">
        <f t="shared" si="436"/>
        <v/>
      </c>
      <c r="DY312" s="26" t="str">
        <f t="shared" si="436"/>
        <v/>
      </c>
      <c r="DZ312" s="26" t="str">
        <f t="shared" si="436"/>
        <v/>
      </c>
      <c r="EA312" s="26" t="str">
        <f t="shared" si="436"/>
        <v/>
      </c>
      <c r="EB312" s="26" t="str">
        <f t="shared" si="436"/>
        <v/>
      </c>
      <c r="EC312" s="26" t="str">
        <f t="shared" si="436"/>
        <v/>
      </c>
      <c r="ED312" s="26" t="str">
        <f t="shared" si="436"/>
        <v/>
      </c>
      <c r="EE312" s="26" t="str">
        <f t="shared" si="437" ref="EE312:FI312">IF(AND(EE313="",EE314=""),"",SUM(EE313)-SUM(EE314))</f>
        <v/>
      </c>
      <c r="EF312" s="26" t="str">
        <f t="shared" si="437"/>
        <v/>
      </c>
      <c r="EG312" s="26" t="str">
        <f t="shared" si="437"/>
        <v/>
      </c>
      <c r="EH312" s="26" t="str">
        <f t="shared" si="437"/>
        <v/>
      </c>
      <c r="EI312" s="26" t="str">
        <f t="shared" si="437"/>
        <v/>
      </c>
      <c r="EJ312" s="26" t="str">
        <f t="shared" si="437"/>
        <v/>
      </c>
      <c r="EK312" s="26" t="str">
        <f t="shared" si="437"/>
        <v/>
      </c>
      <c r="EL312" s="26" t="str">
        <f t="shared" si="437"/>
        <v/>
      </c>
      <c r="EM312" s="26" t="str">
        <f t="shared" si="437"/>
        <v/>
      </c>
      <c r="EN312" s="26" t="str">
        <f t="shared" si="437"/>
        <v/>
      </c>
      <c r="EO312" s="26" t="str">
        <f t="shared" si="437"/>
        <v/>
      </c>
      <c r="EP312" s="26" t="str">
        <f t="shared" si="437"/>
        <v/>
      </c>
      <c r="EQ312" s="26" t="str">
        <f t="shared" si="437"/>
        <v/>
      </c>
      <c r="ER312" s="26" t="str">
        <f t="shared" si="437"/>
        <v/>
      </c>
      <c r="ES312" s="26" t="str">
        <f t="shared" si="437"/>
        <v/>
      </c>
      <c r="ET312" s="26" t="str">
        <f t="shared" si="437"/>
        <v/>
      </c>
      <c r="EU312" s="26" t="str">
        <f t="shared" si="437"/>
        <v/>
      </c>
      <c r="EV312" s="26" t="str">
        <f t="shared" si="437"/>
        <v/>
      </c>
      <c r="EW312" s="26" t="str">
        <f t="shared" si="437"/>
        <v/>
      </c>
      <c r="EX312" s="26" t="str">
        <f t="shared" si="437"/>
        <v/>
      </c>
      <c r="EY312" s="26" t="str">
        <f t="shared" si="437"/>
        <v/>
      </c>
      <c r="EZ312" s="26" t="str">
        <f t="shared" si="437"/>
        <v/>
      </c>
      <c r="FA312" s="26" t="str">
        <f t="shared" si="437"/>
        <v/>
      </c>
      <c r="FB312" s="26" t="str">
        <f t="shared" si="437"/>
        <v/>
      </c>
      <c r="FC312" s="26" t="str">
        <f t="shared" si="437"/>
        <v/>
      </c>
      <c r="FD312" s="26" t="str">
        <f t="shared" si="437"/>
        <v/>
      </c>
      <c r="FE312" s="26" t="str">
        <f t="shared" si="437"/>
        <v/>
      </c>
      <c r="FF312" s="26" t="str">
        <f t="shared" si="437"/>
        <v/>
      </c>
      <c r="FG312" s="26" t="str">
        <f t="shared" si="437"/>
        <v/>
      </c>
      <c r="FH312" s="26" t="str">
        <f t="shared" si="437"/>
        <v/>
      </c>
      <c r="FI312" s="26" t="str">
        <f t="shared" si="437"/>
        <v/>
      </c>
    </row>
    <row r="313" spans="1:165" s="8" customFormat="1" ht="15" customHeight="1">
      <c r="A313" s="8" t="str">
        <f t="shared" si="372"/>
        <v>BXIPIPEIR_BP6_XDC</v>
      </c>
      <c r="B313" s="12" t="s">
        <v>168</v>
      </c>
      <c r="C313" s="13" t="s">
        <v>740</v>
      </c>
      <c r="D313" s="13" t="s">
        <v>741</v>
      </c>
      <c r="E313" s="14" t="str">
        <f>"BXIPIPEIR_BP6_"&amp;C3</f>
        <v>BXIPIPEIR_BP6_XDC</v>
      </c>
      <c r="F313" s="1">
        <v>0.58720000000000006</v>
      </c>
      <c r="G313" s="1">
        <v>2.1034999999999999</v>
      </c>
      <c r="H313" s="1">
        <v>0.5746</v>
      </c>
      <c r="I313" s="1">
        <v>0.54049999999999998</v>
      </c>
      <c r="J313" s="1">
        <v>3.8058000000000001</v>
      </c>
      <c r="K313" s="1">
        <v>0.57140000000000002</v>
      </c>
      <c r="L313" s="1">
        <v>2.1558000000000002</v>
      </c>
      <c r="M313" s="1">
        <v>0.58879999999999999</v>
      </c>
      <c r="N313" s="1">
        <v>0.73650000000000004</v>
      </c>
      <c r="O313" s="1">
        <v>4.0525</v>
      </c>
      <c r="P313" s="1">
        <v>3.3119000000000001</v>
      </c>
      <c r="Q313" s="1">
        <v>0.52939999999999998</v>
      </c>
      <c r="R313" s="1">
        <v>2.4177</v>
      </c>
      <c r="S313" s="1">
        <v>0.56920000000000004</v>
      </c>
      <c r="T313" s="1">
        <v>6.8281999999999998</v>
      </c>
      <c r="U313" s="1">
        <v>0.75870000000000004</v>
      </c>
      <c r="V313" s="1">
        <v>0.7875</v>
      </c>
      <c r="W313" s="1">
        <v>2.4695</v>
      </c>
      <c r="X313" s="1">
        <v>0.52790599999999999</v>
      </c>
      <c r="Y313" s="1">
        <v>4.5436059999999996</v>
      </c>
      <c r="Z313" s="1">
        <v>0.83140000000000003</v>
      </c>
      <c r="AA313" s="1">
        <v>0.97989999999999999</v>
      </c>
      <c r="AB313" s="1">
        <v>1.9781</v>
      </c>
      <c r="AC313" s="1">
        <v>0.66290000000000004</v>
      </c>
      <c r="AD313" s="1">
        <v>4.4523000000000001</v>
      </c>
      <c r="AE313" s="1">
        <v>0.50229999999999997</v>
      </c>
      <c r="AF313" s="1">
        <v>1.8653999999999999</v>
      </c>
      <c r="AG313" s="1">
        <v>0.97670000000000001</v>
      </c>
      <c r="AH313" s="1">
        <v>0.82509999999999994</v>
      </c>
      <c r="AI313" s="1">
        <v>4.1695000000000002</v>
      </c>
      <c r="AJ313" s="1">
        <v>1.1849000000000001</v>
      </c>
      <c r="AK313" s="1">
        <v>1.7654000000000001</v>
      </c>
      <c r="AL313" s="1">
        <v>1.1444000000000001</v>
      </c>
      <c r="AM313" s="1">
        <v>1.3310999999999999</v>
      </c>
      <c r="AN313" s="1">
        <v>5.4257999999999997</v>
      </c>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165" s="8" customFormat="1" ht="15" customHeight="1">
      <c r="A314" s="8" t="str">
        <f t="shared" si="372"/>
        <v>BMIPIPEIR_BP6_XDC</v>
      </c>
      <c r="B314" s="12" t="s">
        <v>171</v>
      </c>
      <c r="C314" s="13" t="s">
        <v>742</v>
      </c>
      <c r="D314" s="13" t="s">
        <v>743</v>
      </c>
      <c r="E314" s="14" t="str">
        <f>"BMIPIPEIR_BP6_"&amp;C3</f>
        <v>BMIPIPEIR_BP6_XDC</v>
      </c>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165" s="8" customFormat="1" ht="15" customHeight="1">
      <c r="A315" s="8" t="str">
        <f t="shared" si="372"/>
        <v>BIPIPI_BP6_XDC</v>
      </c>
      <c r="B315" s="12" t="s">
        <v>744</v>
      </c>
      <c r="C315" s="13" t="s">
        <v>745</v>
      </c>
      <c r="D315" s="13" t="s">
        <v>746</v>
      </c>
      <c r="E315" s="14" t="str">
        <f>"BIPIPI_BP6_"&amp;C3</f>
        <v>BIPIPI_BP6_XDC</v>
      </c>
      <c r="F315" s="26" t="str">
        <f>IF(AND(F316="",F317=""),"",SUM(F316)-SUM(F317))</f>
        <v/>
      </c>
      <c r="G315" s="26" t="str">
        <f t="shared" si="438" ref="G315:BR315">IF(AND(G316="",G317=""),"",SUM(G316)-SUM(G317))</f>
        <v/>
      </c>
      <c r="H315" s="26" t="str">
        <f t="shared" si="438"/>
        <v/>
      </c>
      <c r="I315" s="26" t="str">
        <f t="shared" si="438"/>
        <v/>
      </c>
      <c r="J315" s="26" t="str">
        <f t="shared" si="438"/>
        <v/>
      </c>
      <c r="K315" s="26" t="str">
        <f t="shared" si="438"/>
        <v/>
      </c>
      <c r="L315" s="26" t="str">
        <f t="shared" si="438"/>
        <v/>
      </c>
      <c r="M315" s="26" t="str">
        <f t="shared" si="438"/>
        <v/>
      </c>
      <c r="N315" s="26" t="str">
        <f t="shared" si="438"/>
        <v/>
      </c>
      <c r="O315" s="26" t="str">
        <f t="shared" si="438"/>
        <v/>
      </c>
      <c r="P315" s="26" t="str">
        <f t="shared" si="438"/>
        <v/>
      </c>
      <c r="Q315" s="26" t="str">
        <f t="shared" si="438"/>
        <v/>
      </c>
      <c r="R315" s="26" t="str">
        <f t="shared" si="438"/>
        <v/>
      </c>
      <c r="S315" s="26" t="str">
        <f t="shared" si="438"/>
        <v/>
      </c>
      <c r="T315" s="26" t="str">
        <f t="shared" si="438"/>
        <v/>
      </c>
      <c r="U315" s="26" t="str">
        <f t="shared" si="438"/>
        <v/>
      </c>
      <c r="V315" s="26" t="str">
        <f t="shared" si="438"/>
        <v/>
      </c>
      <c r="W315" s="26" t="str">
        <f t="shared" si="438"/>
        <v/>
      </c>
      <c r="X315" s="26" t="str">
        <f t="shared" si="438"/>
        <v/>
      </c>
      <c r="Y315" s="26" t="str">
        <f t="shared" si="438"/>
        <v/>
      </c>
      <c r="Z315" s="26" t="str">
        <f t="shared" si="438"/>
        <v/>
      </c>
      <c r="AA315" s="26" t="str">
        <f t="shared" si="438"/>
        <v/>
      </c>
      <c r="AB315" s="26" t="str">
        <f t="shared" si="438"/>
        <v/>
      </c>
      <c r="AC315" s="26" t="str">
        <f t="shared" si="438"/>
        <v/>
      </c>
      <c r="AD315" s="26" t="str">
        <f t="shared" si="438"/>
        <v/>
      </c>
      <c r="AE315" s="26" t="str">
        <f t="shared" si="438"/>
        <v/>
      </c>
      <c r="AF315" s="26" t="str">
        <f t="shared" si="438"/>
        <v/>
      </c>
      <c r="AG315" s="26" t="str">
        <f t="shared" si="438"/>
        <v/>
      </c>
      <c r="AH315" s="26" t="str">
        <f t="shared" si="438"/>
        <v/>
      </c>
      <c r="AI315" s="26" t="str">
        <f t="shared" si="438"/>
        <v/>
      </c>
      <c r="AJ315" s="26" t="str">
        <f t="shared" si="438"/>
        <v/>
      </c>
      <c r="AK315" s="26" t="str">
        <f t="shared" si="438"/>
        <v/>
      </c>
      <c r="AL315" s="26" t="str">
        <f t="shared" si="438"/>
        <v/>
      </c>
      <c r="AM315" s="26" t="str">
        <f t="shared" si="438"/>
        <v/>
      </c>
      <c r="AN315" s="26" t="str">
        <f t="shared" si="438"/>
        <v/>
      </c>
      <c r="AO315" s="26" t="str">
        <f t="shared" si="438"/>
        <v/>
      </c>
      <c r="AP315" s="26" t="str">
        <f t="shared" si="438"/>
        <v/>
      </c>
      <c r="AQ315" s="26" t="str">
        <f t="shared" si="438"/>
        <v/>
      </c>
      <c r="AR315" s="26" t="str">
        <f t="shared" si="438"/>
        <v/>
      </c>
      <c r="AS315" s="26" t="str">
        <f t="shared" si="438"/>
        <v/>
      </c>
      <c r="AT315" s="26" t="str">
        <f t="shared" si="438"/>
        <v/>
      </c>
      <c r="AU315" s="26" t="str">
        <f t="shared" si="438"/>
        <v/>
      </c>
      <c r="AV315" s="26" t="str">
        <f t="shared" si="438"/>
        <v/>
      </c>
      <c r="AW315" s="26" t="str">
        <f t="shared" si="438"/>
        <v/>
      </c>
      <c r="AX315" s="26" t="str">
        <f t="shared" si="438"/>
        <v/>
      </c>
      <c r="AY315" s="26" t="str">
        <f t="shared" si="438"/>
        <v/>
      </c>
      <c r="AZ315" s="26" t="str">
        <f t="shared" si="438"/>
        <v/>
      </c>
      <c r="BA315" s="26" t="str">
        <f t="shared" si="438"/>
        <v/>
      </c>
      <c r="BB315" s="26" t="str">
        <f t="shared" si="438"/>
        <v/>
      </c>
      <c r="BC315" s="26" t="str">
        <f t="shared" si="438"/>
        <v/>
      </c>
      <c r="BD315" s="26" t="str">
        <f t="shared" si="438"/>
        <v/>
      </c>
      <c r="BE315" s="26" t="str">
        <f t="shared" si="438"/>
        <v/>
      </c>
      <c r="BF315" s="26" t="str">
        <f t="shared" si="438"/>
        <v/>
      </c>
      <c r="BG315" s="26" t="str">
        <f t="shared" si="438"/>
        <v/>
      </c>
      <c r="BH315" s="26" t="str">
        <f t="shared" si="438"/>
        <v/>
      </c>
      <c r="BI315" s="26" t="str">
        <f t="shared" si="438"/>
        <v/>
      </c>
      <c r="BJ315" s="26" t="str">
        <f t="shared" si="438"/>
        <v/>
      </c>
      <c r="BK315" s="26" t="str">
        <f t="shared" si="438"/>
        <v/>
      </c>
      <c r="BL315" s="26" t="str">
        <f t="shared" si="438"/>
        <v/>
      </c>
      <c r="BM315" s="26" t="str">
        <f t="shared" si="438"/>
        <v/>
      </c>
      <c r="BN315" s="26" t="str">
        <f t="shared" si="438"/>
        <v/>
      </c>
      <c r="BO315" s="26" t="str">
        <f t="shared" si="438"/>
        <v/>
      </c>
      <c r="BP315" s="26" t="str">
        <f t="shared" si="438"/>
        <v/>
      </c>
      <c r="BQ315" s="26" t="str">
        <f t="shared" si="438"/>
        <v/>
      </c>
      <c r="BR315" s="26" t="str">
        <f t="shared" si="438"/>
        <v/>
      </c>
      <c r="BS315" s="26" t="str">
        <f t="shared" si="439" ref="BS315:ED315">IF(AND(BS316="",BS317=""),"",SUM(BS316)-SUM(BS317))</f>
        <v/>
      </c>
      <c r="BT315" s="26" t="str">
        <f t="shared" si="439"/>
        <v/>
      </c>
      <c r="BU315" s="26" t="str">
        <f t="shared" si="439"/>
        <v/>
      </c>
      <c r="BV315" s="26" t="str">
        <f t="shared" si="439"/>
        <v/>
      </c>
      <c r="BW315" s="26" t="str">
        <f t="shared" si="439"/>
        <v/>
      </c>
      <c r="BX315" s="26" t="str">
        <f t="shared" si="439"/>
        <v/>
      </c>
      <c r="BY315" s="26" t="str">
        <f t="shared" si="439"/>
        <v/>
      </c>
      <c r="BZ315" s="26" t="str">
        <f t="shared" si="439"/>
        <v/>
      </c>
      <c r="CA315" s="26" t="str">
        <f t="shared" si="439"/>
        <v/>
      </c>
      <c r="CB315" s="26" t="str">
        <f t="shared" si="439"/>
        <v/>
      </c>
      <c r="CC315" s="26" t="str">
        <f t="shared" si="439"/>
        <v/>
      </c>
      <c r="CD315" s="26" t="str">
        <f t="shared" si="439"/>
        <v/>
      </c>
      <c r="CE315" s="26" t="str">
        <f t="shared" si="439"/>
        <v/>
      </c>
      <c r="CF315" s="26" t="str">
        <f t="shared" si="439"/>
        <v/>
      </c>
      <c r="CG315" s="26" t="str">
        <f t="shared" si="439"/>
        <v/>
      </c>
      <c r="CH315" s="26" t="str">
        <f t="shared" si="439"/>
        <v/>
      </c>
      <c r="CI315" s="26" t="str">
        <f t="shared" si="439"/>
        <v/>
      </c>
      <c r="CJ315" s="26" t="str">
        <f t="shared" si="439"/>
        <v/>
      </c>
      <c r="CK315" s="26" t="str">
        <f t="shared" si="439"/>
        <v/>
      </c>
      <c r="CL315" s="26" t="str">
        <f t="shared" si="439"/>
        <v/>
      </c>
      <c r="CM315" s="26" t="str">
        <f t="shared" si="439"/>
        <v/>
      </c>
      <c r="CN315" s="26" t="str">
        <f t="shared" si="439"/>
        <v/>
      </c>
      <c r="CO315" s="26" t="str">
        <f t="shared" si="439"/>
        <v/>
      </c>
      <c r="CP315" s="26" t="str">
        <f t="shared" si="439"/>
        <v/>
      </c>
      <c r="CQ315" s="26" t="str">
        <f t="shared" si="439"/>
        <v/>
      </c>
      <c r="CR315" s="26" t="str">
        <f t="shared" si="439"/>
        <v/>
      </c>
      <c r="CS315" s="26" t="str">
        <f t="shared" si="439"/>
        <v/>
      </c>
      <c r="CT315" s="26" t="str">
        <f t="shared" si="439"/>
        <v/>
      </c>
      <c r="CU315" s="26" t="str">
        <f t="shared" si="439"/>
        <v/>
      </c>
      <c r="CV315" s="26" t="str">
        <f t="shared" si="439"/>
        <v/>
      </c>
      <c r="CW315" s="26" t="str">
        <f t="shared" si="439"/>
        <v/>
      </c>
      <c r="CX315" s="26" t="str">
        <f t="shared" si="439"/>
        <v/>
      </c>
      <c r="CY315" s="26" t="str">
        <f t="shared" si="439"/>
        <v/>
      </c>
      <c r="CZ315" s="26" t="str">
        <f t="shared" si="439"/>
        <v/>
      </c>
      <c r="DA315" s="26" t="str">
        <f t="shared" si="439"/>
        <v/>
      </c>
      <c r="DB315" s="26" t="str">
        <f t="shared" si="439"/>
        <v/>
      </c>
      <c r="DC315" s="26" t="str">
        <f t="shared" si="439"/>
        <v/>
      </c>
      <c r="DD315" s="26" t="str">
        <f t="shared" si="439"/>
        <v/>
      </c>
      <c r="DE315" s="26" t="str">
        <f t="shared" si="439"/>
        <v/>
      </c>
      <c r="DF315" s="26" t="str">
        <f t="shared" si="439"/>
        <v/>
      </c>
      <c r="DG315" s="26" t="str">
        <f t="shared" si="439"/>
        <v/>
      </c>
      <c r="DH315" s="26" t="str">
        <f t="shared" si="439"/>
        <v/>
      </c>
      <c r="DI315" s="26" t="str">
        <f t="shared" si="439"/>
        <v/>
      </c>
      <c r="DJ315" s="26" t="str">
        <f t="shared" si="439"/>
        <v/>
      </c>
      <c r="DK315" s="26" t="str">
        <f t="shared" si="439"/>
        <v/>
      </c>
      <c r="DL315" s="26" t="str">
        <f t="shared" si="439"/>
        <v/>
      </c>
      <c r="DM315" s="26" t="str">
        <f t="shared" si="439"/>
        <v/>
      </c>
      <c r="DN315" s="26" t="str">
        <f t="shared" si="439"/>
        <v/>
      </c>
      <c r="DO315" s="26" t="str">
        <f t="shared" si="439"/>
        <v/>
      </c>
      <c r="DP315" s="26" t="str">
        <f t="shared" si="439"/>
        <v/>
      </c>
      <c r="DQ315" s="26" t="str">
        <f t="shared" si="439"/>
        <v/>
      </c>
      <c r="DR315" s="26" t="str">
        <f t="shared" si="439"/>
        <v/>
      </c>
      <c r="DS315" s="26" t="str">
        <f t="shared" si="439"/>
        <v/>
      </c>
      <c r="DT315" s="26" t="str">
        <f t="shared" si="439"/>
        <v/>
      </c>
      <c r="DU315" s="26" t="str">
        <f t="shared" si="439"/>
        <v/>
      </c>
      <c r="DV315" s="26" t="str">
        <f t="shared" si="439"/>
        <v/>
      </c>
      <c r="DW315" s="26" t="str">
        <f t="shared" si="439"/>
        <v/>
      </c>
      <c r="DX315" s="26" t="str">
        <f t="shared" si="439"/>
        <v/>
      </c>
      <c r="DY315" s="26" t="str">
        <f t="shared" si="439"/>
        <v/>
      </c>
      <c r="DZ315" s="26" t="str">
        <f t="shared" si="439"/>
        <v/>
      </c>
      <c r="EA315" s="26" t="str">
        <f t="shared" si="439"/>
        <v/>
      </c>
      <c r="EB315" s="26" t="str">
        <f t="shared" si="439"/>
        <v/>
      </c>
      <c r="EC315" s="26" t="str">
        <f t="shared" si="439"/>
        <v/>
      </c>
      <c r="ED315" s="26" t="str">
        <f t="shared" si="439"/>
        <v/>
      </c>
      <c r="EE315" s="26" t="str">
        <f t="shared" si="440" ref="EE315:FI315">IF(AND(EE316="",EE317=""),"",SUM(EE316)-SUM(EE317))</f>
        <v/>
      </c>
      <c r="EF315" s="26" t="str">
        <f t="shared" si="440"/>
        <v/>
      </c>
      <c r="EG315" s="26" t="str">
        <f t="shared" si="440"/>
        <v/>
      </c>
      <c r="EH315" s="26" t="str">
        <f t="shared" si="440"/>
        <v/>
      </c>
      <c r="EI315" s="26" t="str">
        <f t="shared" si="440"/>
        <v/>
      </c>
      <c r="EJ315" s="26" t="str">
        <f t="shared" si="440"/>
        <v/>
      </c>
      <c r="EK315" s="26" t="str">
        <f t="shared" si="440"/>
        <v/>
      </c>
      <c r="EL315" s="26" t="str">
        <f t="shared" si="440"/>
        <v/>
      </c>
      <c r="EM315" s="26" t="str">
        <f t="shared" si="440"/>
        <v/>
      </c>
      <c r="EN315" s="26" t="str">
        <f t="shared" si="440"/>
        <v/>
      </c>
      <c r="EO315" s="26" t="str">
        <f t="shared" si="440"/>
        <v/>
      </c>
      <c r="EP315" s="26" t="str">
        <f t="shared" si="440"/>
        <v/>
      </c>
      <c r="EQ315" s="26" t="str">
        <f t="shared" si="440"/>
        <v/>
      </c>
      <c r="ER315" s="26" t="str">
        <f t="shared" si="440"/>
        <v/>
      </c>
      <c r="ES315" s="26" t="str">
        <f t="shared" si="440"/>
        <v/>
      </c>
      <c r="ET315" s="26" t="str">
        <f t="shared" si="440"/>
        <v/>
      </c>
      <c r="EU315" s="26" t="str">
        <f t="shared" si="440"/>
        <v/>
      </c>
      <c r="EV315" s="26" t="str">
        <f t="shared" si="440"/>
        <v/>
      </c>
      <c r="EW315" s="26" t="str">
        <f t="shared" si="440"/>
        <v/>
      </c>
      <c r="EX315" s="26" t="str">
        <f t="shared" si="440"/>
        <v/>
      </c>
      <c r="EY315" s="26" t="str">
        <f t="shared" si="440"/>
        <v/>
      </c>
      <c r="EZ315" s="26" t="str">
        <f t="shared" si="440"/>
        <v/>
      </c>
      <c r="FA315" s="26" t="str">
        <f t="shared" si="440"/>
        <v/>
      </c>
      <c r="FB315" s="26" t="str">
        <f t="shared" si="440"/>
        <v/>
      </c>
      <c r="FC315" s="26" t="str">
        <f t="shared" si="440"/>
        <v/>
      </c>
      <c r="FD315" s="26" t="str">
        <f t="shared" si="440"/>
        <v/>
      </c>
      <c r="FE315" s="26" t="str">
        <f t="shared" si="440"/>
        <v/>
      </c>
      <c r="FF315" s="26" t="str">
        <f t="shared" si="440"/>
        <v/>
      </c>
      <c r="FG315" s="26" t="str">
        <f t="shared" si="440"/>
        <v/>
      </c>
      <c r="FH315" s="26" t="str">
        <f t="shared" si="440"/>
        <v/>
      </c>
      <c r="FI315" s="26" t="str">
        <f t="shared" si="440"/>
        <v/>
      </c>
    </row>
    <row r="316" spans="1:165" s="8" customFormat="1" ht="15" customHeight="1">
      <c r="A316" s="8" t="str">
        <f t="shared" si="372"/>
        <v>BXIPIPI_BP6_XDC</v>
      </c>
      <c r="B316" s="12" t="s">
        <v>697</v>
      </c>
      <c r="C316" s="13" t="s">
        <v>747</v>
      </c>
      <c r="D316" s="13" t="s">
        <v>748</v>
      </c>
      <c r="E316" s="14" t="str">
        <f>"BXIPIPI_BP6_"&amp;C3</f>
        <v>BXIPIPI_BP6_XDC</v>
      </c>
      <c r="F316" s="26" t="str">
        <f>IF(AND(F319="",F322=""),"",SUM(F319,F322))</f>
        <v/>
      </c>
      <c r="G316" s="26" t="str">
        <f t="shared" si="441" ref="G316:BR316">IF(AND(G319="",G322=""),"",SUM(G319,G322))</f>
        <v/>
      </c>
      <c r="H316" s="26" t="str">
        <f t="shared" si="441"/>
        <v/>
      </c>
      <c r="I316" s="26" t="str">
        <f t="shared" si="441"/>
        <v/>
      </c>
      <c r="J316" s="26" t="str">
        <f t="shared" si="441"/>
        <v/>
      </c>
      <c r="K316" s="26" t="str">
        <f t="shared" si="441"/>
        <v/>
      </c>
      <c r="L316" s="26" t="str">
        <f t="shared" si="441"/>
        <v/>
      </c>
      <c r="M316" s="26" t="str">
        <f t="shared" si="441"/>
        <v/>
      </c>
      <c r="N316" s="26" t="str">
        <f t="shared" si="441"/>
        <v/>
      </c>
      <c r="O316" s="26" t="str">
        <f t="shared" si="441"/>
        <v/>
      </c>
      <c r="P316" s="26" t="str">
        <f t="shared" si="441"/>
        <v/>
      </c>
      <c r="Q316" s="26" t="str">
        <f t="shared" si="441"/>
        <v/>
      </c>
      <c r="R316" s="26" t="str">
        <f t="shared" si="441"/>
        <v/>
      </c>
      <c r="S316" s="26" t="str">
        <f t="shared" si="441"/>
        <v/>
      </c>
      <c r="T316" s="26" t="str">
        <f t="shared" si="441"/>
        <v/>
      </c>
      <c r="U316" s="26" t="str">
        <f t="shared" si="441"/>
        <v/>
      </c>
      <c r="V316" s="26" t="str">
        <f t="shared" si="441"/>
        <v/>
      </c>
      <c r="W316" s="26" t="str">
        <f t="shared" si="441"/>
        <v/>
      </c>
      <c r="X316" s="26" t="str">
        <f t="shared" si="441"/>
        <v/>
      </c>
      <c r="Y316" s="26" t="str">
        <f t="shared" si="441"/>
        <v/>
      </c>
      <c r="Z316" s="26" t="str">
        <f t="shared" si="441"/>
        <v/>
      </c>
      <c r="AA316" s="26" t="str">
        <f t="shared" si="441"/>
        <v/>
      </c>
      <c r="AB316" s="26" t="str">
        <f t="shared" si="441"/>
        <v/>
      </c>
      <c r="AC316" s="26" t="str">
        <f t="shared" si="441"/>
        <v/>
      </c>
      <c r="AD316" s="26" t="str">
        <f t="shared" si="441"/>
        <v/>
      </c>
      <c r="AE316" s="26" t="str">
        <f t="shared" si="441"/>
        <v/>
      </c>
      <c r="AF316" s="26" t="str">
        <f t="shared" si="441"/>
        <v/>
      </c>
      <c r="AG316" s="26" t="str">
        <f t="shared" si="441"/>
        <v/>
      </c>
      <c r="AH316" s="26" t="str">
        <f t="shared" si="441"/>
        <v/>
      </c>
      <c r="AI316" s="26" t="str">
        <f t="shared" si="441"/>
        <v/>
      </c>
      <c r="AJ316" s="26" t="str">
        <f t="shared" si="441"/>
        <v/>
      </c>
      <c r="AK316" s="26" t="str">
        <f t="shared" si="441"/>
        <v/>
      </c>
      <c r="AL316" s="26" t="str">
        <f t="shared" si="441"/>
        <v/>
      </c>
      <c r="AM316" s="26" t="str">
        <f t="shared" si="441"/>
        <v/>
      </c>
      <c r="AN316" s="26" t="str">
        <f t="shared" si="441"/>
        <v/>
      </c>
      <c r="AO316" s="26" t="str">
        <f t="shared" si="441"/>
        <v/>
      </c>
      <c r="AP316" s="26" t="str">
        <f t="shared" si="441"/>
        <v/>
      </c>
      <c r="AQ316" s="26" t="str">
        <f t="shared" si="441"/>
        <v/>
      </c>
      <c r="AR316" s="26" t="str">
        <f t="shared" si="441"/>
        <v/>
      </c>
      <c r="AS316" s="26" t="str">
        <f t="shared" si="441"/>
        <v/>
      </c>
      <c r="AT316" s="26" t="str">
        <f t="shared" si="441"/>
        <v/>
      </c>
      <c r="AU316" s="26" t="str">
        <f t="shared" si="441"/>
        <v/>
      </c>
      <c r="AV316" s="26" t="str">
        <f t="shared" si="441"/>
        <v/>
      </c>
      <c r="AW316" s="26" t="str">
        <f t="shared" si="441"/>
        <v/>
      </c>
      <c r="AX316" s="26" t="str">
        <f t="shared" si="441"/>
        <v/>
      </c>
      <c r="AY316" s="26" t="str">
        <f t="shared" si="441"/>
        <v/>
      </c>
      <c r="AZ316" s="26" t="str">
        <f t="shared" si="441"/>
        <v/>
      </c>
      <c r="BA316" s="26" t="str">
        <f t="shared" si="441"/>
        <v/>
      </c>
      <c r="BB316" s="26" t="str">
        <f t="shared" si="441"/>
        <v/>
      </c>
      <c r="BC316" s="26" t="str">
        <f t="shared" si="441"/>
        <v/>
      </c>
      <c r="BD316" s="26" t="str">
        <f t="shared" si="441"/>
        <v/>
      </c>
      <c r="BE316" s="26" t="str">
        <f t="shared" si="441"/>
        <v/>
      </c>
      <c r="BF316" s="26" t="str">
        <f t="shared" si="441"/>
        <v/>
      </c>
      <c r="BG316" s="26" t="str">
        <f t="shared" si="441"/>
        <v/>
      </c>
      <c r="BH316" s="26" t="str">
        <f t="shared" si="441"/>
        <v/>
      </c>
      <c r="BI316" s="26" t="str">
        <f t="shared" si="441"/>
        <v/>
      </c>
      <c r="BJ316" s="26" t="str">
        <f t="shared" si="441"/>
        <v/>
      </c>
      <c r="BK316" s="26" t="str">
        <f t="shared" si="441"/>
        <v/>
      </c>
      <c r="BL316" s="26" t="str">
        <f t="shared" si="441"/>
        <v/>
      </c>
      <c r="BM316" s="26" t="str">
        <f t="shared" si="441"/>
        <v/>
      </c>
      <c r="BN316" s="26" t="str">
        <f t="shared" si="441"/>
        <v/>
      </c>
      <c r="BO316" s="26" t="str">
        <f t="shared" si="441"/>
        <v/>
      </c>
      <c r="BP316" s="26" t="str">
        <f t="shared" si="441"/>
        <v/>
      </c>
      <c r="BQ316" s="26" t="str">
        <f t="shared" si="441"/>
        <v/>
      </c>
      <c r="BR316" s="26" t="str">
        <f t="shared" si="441"/>
        <v/>
      </c>
      <c r="BS316" s="26" t="str">
        <f t="shared" si="442" ref="BS316:ED316">IF(AND(BS319="",BS322=""),"",SUM(BS319,BS322))</f>
        <v/>
      </c>
      <c r="BT316" s="26" t="str">
        <f t="shared" si="442"/>
        <v/>
      </c>
      <c r="BU316" s="26" t="str">
        <f t="shared" si="442"/>
        <v/>
      </c>
      <c r="BV316" s="26" t="str">
        <f t="shared" si="442"/>
        <v/>
      </c>
      <c r="BW316" s="26" t="str">
        <f t="shared" si="442"/>
        <v/>
      </c>
      <c r="BX316" s="26" t="str">
        <f t="shared" si="442"/>
        <v/>
      </c>
      <c r="BY316" s="26" t="str">
        <f t="shared" si="442"/>
        <v/>
      </c>
      <c r="BZ316" s="26" t="str">
        <f t="shared" si="442"/>
        <v/>
      </c>
      <c r="CA316" s="26" t="str">
        <f t="shared" si="442"/>
        <v/>
      </c>
      <c r="CB316" s="26" t="str">
        <f t="shared" si="442"/>
        <v/>
      </c>
      <c r="CC316" s="26" t="str">
        <f t="shared" si="442"/>
        <v/>
      </c>
      <c r="CD316" s="26" t="str">
        <f t="shared" si="442"/>
        <v/>
      </c>
      <c r="CE316" s="26" t="str">
        <f t="shared" si="442"/>
        <v/>
      </c>
      <c r="CF316" s="26" t="str">
        <f t="shared" si="442"/>
        <v/>
      </c>
      <c r="CG316" s="26" t="str">
        <f t="shared" si="442"/>
        <v/>
      </c>
      <c r="CH316" s="26" t="str">
        <f t="shared" si="442"/>
        <v/>
      </c>
      <c r="CI316" s="26" t="str">
        <f t="shared" si="442"/>
        <v/>
      </c>
      <c r="CJ316" s="26" t="str">
        <f t="shared" si="442"/>
        <v/>
      </c>
      <c r="CK316" s="26" t="str">
        <f t="shared" si="442"/>
        <v/>
      </c>
      <c r="CL316" s="26" t="str">
        <f t="shared" si="442"/>
        <v/>
      </c>
      <c r="CM316" s="26" t="str">
        <f t="shared" si="442"/>
        <v/>
      </c>
      <c r="CN316" s="26" t="str">
        <f t="shared" si="442"/>
        <v/>
      </c>
      <c r="CO316" s="26" t="str">
        <f t="shared" si="442"/>
        <v/>
      </c>
      <c r="CP316" s="26" t="str">
        <f t="shared" si="442"/>
        <v/>
      </c>
      <c r="CQ316" s="26" t="str">
        <f t="shared" si="442"/>
        <v/>
      </c>
      <c r="CR316" s="26" t="str">
        <f t="shared" si="442"/>
        <v/>
      </c>
      <c r="CS316" s="26" t="str">
        <f t="shared" si="442"/>
        <v/>
      </c>
      <c r="CT316" s="26" t="str">
        <f t="shared" si="442"/>
        <v/>
      </c>
      <c r="CU316" s="26" t="str">
        <f t="shared" si="442"/>
        <v/>
      </c>
      <c r="CV316" s="26" t="str">
        <f t="shared" si="442"/>
        <v/>
      </c>
      <c r="CW316" s="26" t="str">
        <f t="shared" si="442"/>
        <v/>
      </c>
      <c r="CX316" s="26" t="str">
        <f t="shared" si="442"/>
        <v/>
      </c>
      <c r="CY316" s="26" t="str">
        <f t="shared" si="442"/>
        <v/>
      </c>
      <c r="CZ316" s="26" t="str">
        <f t="shared" si="442"/>
        <v/>
      </c>
      <c r="DA316" s="26" t="str">
        <f t="shared" si="442"/>
        <v/>
      </c>
      <c r="DB316" s="26" t="str">
        <f t="shared" si="442"/>
        <v/>
      </c>
      <c r="DC316" s="26" t="str">
        <f t="shared" si="442"/>
        <v/>
      </c>
      <c r="DD316" s="26" t="str">
        <f t="shared" si="442"/>
        <v/>
      </c>
      <c r="DE316" s="26" t="str">
        <f t="shared" si="442"/>
        <v/>
      </c>
      <c r="DF316" s="26" t="str">
        <f t="shared" si="442"/>
        <v/>
      </c>
      <c r="DG316" s="26" t="str">
        <f t="shared" si="442"/>
        <v/>
      </c>
      <c r="DH316" s="26" t="str">
        <f t="shared" si="442"/>
        <v/>
      </c>
      <c r="DI316" s="26" t="str">
        <f t="shared" si="442"/>
        <v/>
      </c>
      <c r="DJ316" s="26" t="str">
        <f t="shared" si="442"/>
        <v/>
      </c>
      <c r="DK316" s="26" t="str">
        <f t="shared" si="442"/>
        <v/>
      </c>
      <c r="DL316" s="26" t="str">
        <f t="shared" si="442"/>
        <v/>
      </c>
      <c r="DM316" s="26" t="str">
        <f t="shared" si="442"/>
        <v/>
      </c>
      <c r="DN316" s="26" t="str">
        <f t="shared" si="442"/>
        <v/>
      </c>
      <c r="DO316" s="26" t="str">
        <f t="shared" si="442"/>
        <v/>
      </c>
      <c r="DP316" s="26" t="str">
        <f t="shared" si="442"/>
        <v/>
      </c>
      <c r="DQ316" s="26" t="str">
        <f t="shared" si="442"/>
        <v/>
      </c>
      <c r="DR316" s="26" t="str">
        <f t="shared" si="442"/>
        <v/>
      </c>
      <c r="DS316" s="26" t="str">
        <f t="shared" si="442"/>
        <v/>
      </c>
      <c r="DT316" s="26" t="str">
        <f t="shared" si="442"/>
        <v/>
      </c>
      <c r="DU316" s="26" t="str">
        <f t="shared" si="442"/>
        <v/>
      </c>
      <c r="DV316" s="26" t="str">
        <f t="shared" si="442"/>
        <v/>
      </c>
      <c r="DW316" s="26" t="str">
        <f t="shared" si="442"/>
        <v/>
      </c>
      <c r="DX316" s="26" t="str">
        <f t="shared" si="442"/>
        <v/>
      </c>
      <c r="DY316" s="26" t="str">
        <f t="shared" si="442"/>
        <v/>
      </c>
      <c r="DZ316" s="26" t="str">
        <f t="shared" si="442"/>
        <v/>
      </c>
      <c r="EA316" s="26" t="str">
        <f t="shared" si="442"/>
        <v/>
      </c>
      <c r="EB316" s="26" t="str">
        <f t="shared" si="442"/>
        <v/>
      </c>
      <c r="EC316" s="26" t="str">
        <f t="shared" si="442"/>
        <v/>
      </c>
      <c r="ED316" s="26" t="str">
        <f t="shared" si="442"/>
        <v/>
      </c>
      <c r="EE316" s="26" t="str">
        <f t="shared" si="443" ref="EE316:FI316">IF(AND(EE319="",EE322=""),"",SUM(EE319,EE322))</f>
        <v/>
      </c>
      <c r="EF316" s="26" t="str">
        <f t="shared" si="443"/>
        <v/>
      </c>
      <c r="EG316" s="26" t="str">
        <f t="shared" si="443"/>
        <v/>
      </c>
      <c r="EH316" s="26" t="str">
        <f t="shared" si="443"/>
        <v/>
      </c>
      <c r="EI316" s="26" t="str">
        <f t="shared" si="443"/>
        <v/>
      </c>
      <c r="EJ316" s="26" t="str">
        <f t="shared" si="443"/>
        <v/>
      </c>
      <c r="EK316" s="26" t="str">
        <f t="shared" si="443"/>
        <v/>
      </c>
      <c r="EL316" s="26" t="str">
        <f t="shared" si="443"/>
        <v/>
      </c>
      <c r="EM316" s="26" t="str">
        <f t="shared" si="443"/>
        <v/>
      </c>
      <c r="EN316" s="26" t="str">
        <f t="shared" si="443"/>
        <v/>
      </c>
      <c r="EO316" s="26" t="str">
        <f t="shared" si="443"/>
        <v/>
      </c>
      <c r="EP316" s="26" t="str">
        <f t="shared" si="443"/>
        <v/>
      </c>
      <c r="EQ316" s="26" t="str">
        <f t="shared" si="443"/>
        <v/>
      </c>
      <c r="ER316" s="26" t="str">
        <f t="shared" si="443"/>
        <v/>
      </c>
      <c r="ES316" s="26" t="str">
        <f t="shared" si="443"/>
        <v/>
      </c>
      <c r="ET316" s="26" t="str">
        <f t="shared" si="443"/>
        <v/>
      </c>
      <c r="EU316" s="26" t="str">
        <f t="shared" si="443"/>
        <v/>
      </c>
      <c r="EV316" s="26" t="str">
        <f t="shared" si="443"/>
        <v/>
      </c>
      <c r="EW316" s="26" t="str">
        <f t="shared" si="443"/>
        <v/>
      </c>
      <c r="EX316" s="26" t="str">
        <f t="shared" si="443"/>
        <v/>
      </c>
      <c r="EY316" s="26" t="str">
        <f t="shared" si="443"/>
        <v/>
      </c>
      <c r="EZ316" s="26" t="str">
        <f t="shared" si="443"/>
        <v/>
      </c>
      <c r="FA316" s="26" t="str">
        <f t="shared" si="443"/>
        <v/>
      </c>
      <c r="FB316" s="26" t="str">
        <f t="shared" si="443"/>
        <v/>
      </c>
      <c r="FC316" s="26" t="str">
        <f t="shared" si="443"/>
        <v/>
      </c>
      <c r="FD316" s="26" t="str">
        <f t="shared" si="443"/>
        <v/>
      </c>
      <c r="FE316" s="26" t="str">
        <f t="shared" si="443"/>
        <v/>
      </c>
      <c r="FF316" s="26" t="str">
        <f t="shared" si="443"/>
        <v/>
      </c>
      <c r="FG316" s="26" t="str">
        <f t="shared" si="443"/>
        <v/>
      </c>
      <c r="FH316" s="26" t="str">
        <f t="shared" si="443"/>
        <v/>
      </c>
      <c r="FI316" s="26" t="str">
        <f t="shared" si="443"/>
        <v/>
      </c>
    </row>
    <row r="317" spans="1:165" s="8" customFormat="1" ht="15" customHeight="1">
      <c r="A317" s="8" t="str">
        <f t="shared" si="372"/>
        <v>BMIPIPI_BP6_XDC</v>
      </c>
      <c r="B317" s="12" t="s">
        <v>700</v>
      </c>
      <c r="C317" s="13" t="s">
        <v>749</v>
      </c>
      <c r="D317" s="13" t="s">
        <v>750</v>
      </c>
      <c r="E317" s="14" t="str">
        <f>"BMIPIPI_BP6_"&amp;C3</f>
        <v>BMIPIPI_BP6_XDC</v>
      </c>
      <c r="F317" s="26" t="str">
        <f>IF(AND(F320="",F323=""),"",SUM(F320,F323))</f>
        <v/>
      </c>
      <c r="G317" s="26" t="str">
        <f t="shared" si="444" ref="G317:BR317">IF(AND(G320="",G323=""),"",SUM(G320,G323))</f>
        <v/>
      </c>
      <c r="H317" s="26" t="str">
        <f t="shared" si="444"/>
        <v/>
      </c>
      <c r="I317" s="26" t="str">
        <f t="shared" si="444"/>
        <v/>
      </c>
      <c r="J317" s="26" t="str">
        <f t="shared" si="444"/>
        <v/>
      </c>
      <c r="K317" s="26" t="str">
        <f t="shared" si="444"/>
        <v/>
      </c>
      <c r="L317" s="26" t="str">
        <f t="shared" si="444"/>
        <v/>
      </c>
      <c r="M317" s="26" t="str">
        <f t="shared" si="444"/>
        <v/>
      </c>
      <c r="N317" s="26" t="str">
        <f t="shared" si="444"/>
        <v/>
      </c>
      <c r="O317" s="26" t="str">
        <f t="shared" si="444"/>
        <v/>
      </c>
      <c r="P317" s="26" t="str">
        <f t="shared" si="444"/>
        <v/>
      </c>
      <c r="Q317" s="26" t="str">
        <f t="shared" si="444"/>
        <v/>
      </c>
      <c r="R317" s="26" t="str">
        <f t="shared" si="444"/>
        <v/>
      </c>
      <c r="S317" s="26" t="str">
        <f t="shared" si="444"/>
        <v/>
      </c>
      <c r="T317" s="26" t="str">
        <f t="shared" si="444"/>
        <v/>
      </c>
      <c r="U317" s="26" t="str">
        <f t="shared" si="444"/>
        <v/>
      </c>
      <c r="V317" s="26" t="str">
        <f t="shared" si="444"/>
        <v/>
      </c>
      <c r="W317" s="26" t="str">
        <f t="shared" si="444"/>
        <v/>
      </c>
      <c r="X317" s="26" t="str">
        <f t="shared" si="444"/>
        <v/>
      </c>
      <c r="Y317" s="26" t="str">
        <f t="shared" si="444"/>
        <v/>
      </c>
      <c r="Z317" s="26" t="str">
        <f t="shared" si="444"/>
        <v/>
      </c>
      <c r="AA317" s="26" t="str">
        <f t="shared" si="444"/>
        <v/>
      </c>
      <c r="AB317" s="26" t="str">
        <f t="shared" si="444"/>
        <v/>
      </c>
      <c r="AC317" s="26" t="str">
        <f t="shared" si="444"/>
        <v/>
      </c>
      <c r="AD317" s="26" t="str">
        <f t="shared" si="444"/>
        <v/>
      </c>
      <c r="AE317" s="26" t="str">
        <f t="shared" si="444"/>
        <v/>
      </c>
      <c r="AF317" s="26" t="str">
        <f t="shared" si="444"/>
        <v/>
      </c>
      <c r="AG317" s="26" t="str">
        <f t="shared" si="444"/>
        <v/>
      </c>
      <c r="AH317" s="26" t="str">
        <f t="shared" si="444"/>
        <v/>
      </c>
      <c r="AI317" s="26" t="str">
        <f t="shared" si="444"/>
        <v/>
      </c>
      <c r="AJ317" s="26" t="str">
        <f t="shared" si="444"/>
        <v/>
      </c>
      <c r="AK317" s="26" t="str">
        <f t="shared" si="444"/>
        <v/>
      </c>
      <c r="AL317" s="26" t="str">
        <f t="shared" si="444"/>
        <v/>
      </c>
      <c r="AM317" s="26" t="str">
        <f t="shared" si="444"/>
        <v/>
      </c>
      <c r="AN317" s="26" t="str">
        <f t="shared" si="444"/>
        <v/>
      </c>
      <c r="AO317" s="26" t="str">
        <f t="shared" si="444"/>
        <v/>
      </c>
      <c r="AP317" s="26" t="str">
        <f t="shared" si="444"/>
        <v/>
      </c>
      <c r="AQ317" s="26" t="str">
        <f t="shared" si="444"/>
        <v/>
      </c>
      <c r="AR317" s="26" t="str">
        <f t="shared" si="444"/>
        <v/>
      </c>
      <c r="AS317" s="26" t="str">
        <f t="shared" si="444"/>
        <v/>
      </c>
      <c r="AT317" s="26" t="str">
        <f t="shared" si="444"/>
        <v/>
      </c>
      <c r="AU317" s="26" t="str">
        <f t="shared" si="444"/>
        <v/>
      </c>
      <c r="AV317" s="26" t="str">
        <f t="shared" si="444"/>
        <v/>
      </c>
      <c r="AW317" s="26" t="str">
        <f t="shared" si="444"/>
        <v/>
      </c>
      <c r="AX317" s="26" t="str">
        <f t="shared" si="444"/>
        <v/>
      </c>
      <c r="AY317" s="26" t="str">
        <f t="shared" si="444"/>
        <v/>
      </c>
      <c r="AZ317" s="26" t="str">
        <f t="shared" si="444"/>
        <v/>
      </c>
      <c r="BA317" s="26" t="str">
        <f t="shared" si="444"/>
        <v/>
      </c>
      <c r="BB317" s="26" t="str">
        <f t="shared" si="444"/>
        <v/>
      </c>
      <c r="BC317" s="26" t="str">
        <f t="shared" si="444"/>
        <v/>
      </c>
      <c r="BD317" s="26" t="str">
        <f t="shared" si="444"/>
        <v/>
      </c>
      <c r="BE317" s="26" t="str">
        <f t="shared" si="444"/>
        <v/>
      </c>
      <c r="BF317" s="26" t="str">
        <f t="shared" si="444"/>
        <v/>
      </c>
      <c r="BG317" s="26" t="str">
        <f t="shared" si="444"/>
        <v/>
      </c>
      <c r="BH317" s="26" t="str">
        <f t="shared" si="444"/>
        <v/>
      </c>
      <c r="BI317" s="26" t="str">
        <f t="shared" si="444"/>
        <v/>
      </c>
      <c r="BJ317" s="26" t="str">
        <f t="shared" si="444"/>
        <v/>
      </c>
      <c r="BK317" s="26" t="str">
        <f t="shared" si="444"/>
        <v/>
      </c>
      <c r="BL317" s="26" t="str">
        <f t="shared" si="444"/>
        <v/>
      </c>
      <c r="BM317" s="26" t="str">
        <f t="shared" si="444"/>
        <v/>
      </c>
      <c r="BN317" s="26" t="str">
        <f t="shared" si="444"/>
        <v/>
      </c>
      <c r="BO317" s="26" t="str">
        <f t="shared" si="444"/>
        <v/>
      </c>
      <c r="BP317" s="26" t="str">
        <f t="shared" si="444"/>
        <v/>
      </c>
      <c r="BQ317" s="26" t="str">
        <f t="shared" si="444"/>
        <v/>
      </c>
      <c r="BR317" s="26" t="str">
        <f t="shared" si="444"/>
        <v/>
      </c>
      <c r="BS317" s="26" t="str">
        <f t="shared" si="445" ref="BS317:ED317">IF(AND(BS320="",BS323=""),"",SUM(BS320,BS323))</f>
        <v/>
      </c>
      <c r="BT317" s="26" t="str">
        <f t="shared" si="445"/>
        <v/>
      </c>
      <c r="BU317" s="26" t="str">
        <f t="shared" si="445"/>
        <v/>
      </c>
      <c r="BV317" s="26" t="str">
        <f t="shared" si="445"/>
        <v/>
      </c>
      <c r="BW317" s="26" t="str">
        <f t="shared" si="445"/>
        <v/>
      </c>
      <c r="BX317" s="26" t="str">
        <f t="shared" si="445"/>
        <v/>
      </c>
      <c r="BY317" s="26" t="str">
        <f t="shared" si="445"/>
        <v/>
      </c>
      <c r="BZ317" s="26" t="str">
        <f t="shared" si="445"/>
        <v/>
      </c>
      <c r="CA317" s="26" t="str">
        <f t="shared" si="445"/>
        <v/>
      </c>
      <c r="CB317" s="26" t="str">
        <f t="shared" si="445"/>
        <v/>
      </c>
      <c r="CC317" s="26" t="str">
        <f t="shared" si="445"/>
        <v/>
      </c>
      <c r="CD317" s="26" t="str">
        <f t="shared" si="445"/>
        <v/>
      </c>
      <c r="CE317" s="26" t="str">
        <f t="shared" si="445"/>
        <v/>
      </c>
      <c r="CF317" s="26" t="str">
        <f t="shared" si="445"/>
        <v/>
      </c>
      <c r="CG317" s="26" t="str">
        <f t="shared" si="445"/>
        <v/>
      </c>
      <c r="CH317" s="26" t="str">
        <f t="shared" si="445"/>
        <v/>
      </c>
      <c r="CI317" s="26" t="str">
        <f t="shared" si="445"/>
        <v/>
      </c>
      <c r="CJ317" s="26" t="str">
        <f t="shared" si="445"/>
        <v/>
      </c>
      <c r="CK317" s="26" t="str">
        <f t="shared" si="445"/>
        <v/>
      </c>
      <c r="CL317" s="26" t="str">
        <f t="shared" si="445"/>
        <v/>
      </c>
      <c r="CM317" s="26" t="str">
        <f t="shared" si="445"/>
        <v/>
      </c>
      <c r="CN317" s="26" t="str">
        <f t="shared" si="445"/>
        <v/>
      </c>
      <c r="CO317" s="26" t="str">
        <f t="shared" si="445"/>
        <v/>
      </c>
      <c r="CP317" s="26" t="str">
        <f t="shared" si="445"/>
        <v/>
      </c>
      <c r="CQ317" s="26" t="str">
        <f t="shared" si="445"/>
        <v/>
      </c>
      <c r="CR317" s="26" t="str">
        <f t="shared" si="445"/>
        <v/>
      </c>
      <c r="CS317" s="26" t="str">
        <f t="shared" si="445"/>
        <v/>
      </c>
      <c r="CT317" s="26" t="str">
        <f t="shared" si="445"/>
        <v/>
      </c>
      <c r="CU317" s="26" t="str">
        <f t="shared" si="445"/>
        <v/>
      </c>
      <c r="CV317" s="26" t="str">
        <f t="shared" si="445"/>
        <v/>
      </c>
      <c r="CW317" s="26" t="str">
        <f t="shared" si="445"/>
        <v/>
      </c>
      <c r="CX317" s="26" t="str">
        <f t="shared" si="445"/>
        <v/>
      </c>
      <c r="CY317" s="26" t="str">
        <f t="shared" si="445"/>
        <v/>
      </c>
      <c r="CZ317" s="26" t="str">
        <f t="shared" si="445"/>
        <v/>
      </c>
      <c r="DA317" s="26" t="str">
        <f t="shared" si="445"/>
        <v/>
      </c>
      <c r="DB317" s="26" t="str">
        <f t="shared" si="445"/>
        <v/>
      </c>
      <c r="DC317" s="26" t="str">
        <f t="shared" si="445"/>
        <v/>
      </c>
      <c r="DD317" s="26" t="str">
        <f t="shared" si="445"/>
        <v/>
      </c>
      <c r="DE317" s="26" t="str">
        <f t="shared" si="445"/>
        <v/>
      </c>
      <c r="DF317" s="26" t="str">
        <f t="shared" si="445"/>
        <v/>
      </c>
      <c r="DG317" s="26" t="str">
        <f t="shared" si="445"/>
        <v/>
      </c>
      <c r="DH317" s="26" t="str">
        <f t="shared" si="445"/>
        <v/>
      </c>
      <c r="DI317" s="26" t="str">
        <f t="shared" si="445"/>
        <v/>
      </c>
      <c r="DJ317" s="26" t="str">
        <f t="shared" si="445"/>
        <v/>
      </c>
      <c r="DK317" s="26" t="str">
        <f t="shared" si="445"/>
        <v/>
      </c>
      <c r="DL317" s="26" t="str">
        <f t="shared" si="445"/>
        <v/>
      </c>
      <c r="DM317" s="26" t="str">
        <f t="shared" si="445"/>
        <v/>
      </c>
      <c r="DN317" s="26" t="str">
        <f t="shared" si="445"/>
        <v/>
      </c>
      <c r="DO317" s="26" t="str">
        <f t="shared" si="445"/>
        <v/>
      </c>
      <c r="DP317" s="26" t="str">
        <f t="shared" si="445"/>
        <v/>
      </c>
      <c r="DQ317" s="26" t="str">
        <f t="shared" si="445"/>
        <v/>
      </c>
      <c r="DR317" s="26" t="str">
        <f t="shared" si="445"/>
        <v/>
      </c>
      <c r="DS317" s="26" t="str">
        <f t="shared" si="445"/>
        <v/>
      </c>
      <c r="DT317" s="26" t="str">
        <f t="shared" si="445"/>
        <v/>
      </c>
      <c r="DU317" s="26" t="str">
        <f t="shared" si="445"/>
        <v/>
      </c>
      <c r="DV317" s="26" t="str">
        <f t="shared" si="445"/>
        <v/>
      </c>
      <c r="DW317" s="26" t="str">
        <f t="shared" si="445"/>
        <v/>
      </c>
      <c r="DX317" s="26" t="str">
        <f t="shared" si="445"/>
        <v/>
      </c>
      <c r="DY317" s="26" t="str">
        <f t="shared" si="445"/>
        <v/>
      </c>
      <c r="DZ317" s="26" t="str">
        <f t="shared" si="445"/>
        <v/>
      </c>
      <c r="EA317" s="26" t="str">
        <f t="shared" si="445"/>
        <v/>
      </c>
      <c r="EB317" s="26" t="str">
        <f t="shared" si="445"/>
        <v/>
      </c>
      <c r="EC317" s="26" t="str">
        <f t="shared" si="445"/>
        <v/>
      </c>
      <c r="ED317" s="26" t="str">
        <f t="shared" si="445"/>
        <v/>
      </c>
      <c r="EE317" s="26" t="str">
        <f t="shared" si="446" ref="EE317:FI317">IF(AND(EE320="",EE323=""),"",SUM(EE320,EE323))</f>
        <v/>
      </c>
      <c r="EF317" s="26" t="str">
        <f t="shared" si="446"/>
        <v/>
      </c>
      <c r="EG317" s="26" t="str">
        <f t="shared" si="446"/>
        <v/>
      </c>
      <c r="EH317" s="26" t="str">
        <f t="shared" si="446"/>
        <v/>
      </c>
      <c r="EI317" s="26" t="str">
        <f t="shared" si="446"/>
        <v/>
      </c>
      <c r="EJ317" s="26" t="str">
        <f t="shared" si="446"/>
        <v/>
      </c>
      <c r="EK317" s="26" t="str">
        <f t="shared" si="446"/>
        <v/>
      </c>
      <c r="EL317" s="26" t="str">
        <f t="shared" si="446"/>
        <v/>
      </c>
      <c r="EM317" s="26" t="str">
        <f t="shared" si="446"/>
        <v/>
      </c>
      <c r="EN317" s="26" t="str">
        <f t="shared" si="446"/>
        <v/>
      </c>
      <c r="EO317" s="26" t="str">
        <f t="shared" si="446"/>
        <v/>
      </c>
      <c r="EP317" s="26" t="str">
        <f t="shared" si="446"/>
        <v/>
      </c>
      <c r="EQ317" s="26" t="str">
        <f t="shared" si="446"/>
        <v/>
      </c>
      <c r="ER317" s="26" t="str">
        <f t="shared" si="446"/>
        <v/>
      </c>
      <c r="ES317" s="26" t="str">
        <f t="shared" si="446"/>
        <v/>
      </c>
      <c r="ET317" s="26" t="str">
        <f t="shared" si="446"/>
        <v/>
      </c>
      <c r="EU317" s="26" t="str">
        <f t="shared" si="446"/>
        <v/>
      </c>
      <c r="EV317" s="26" t="str">
        <f t="shared" si="446"/>
        <v/>
      </c>
      <c r="EW317" s="26" t="str">
        <f t="shared" si="446"/>
        <v/>
      </c>
      <c r="EX317" s="26" t="str">
        <f t="shared" si="446"/>
        <v/>
      </c>
      <c r="EY317" s="26" t="str">
        <f t="shared" si="446"/>
        <v/>
      </c>
      <c r="EZ317" s="26" t="str">
        <f t="shared" si="446"/>
        <v/>
      </c>
      <c r="FA317" s="26" t="str">
        <f t="shared" si="446"/>
        <v/>
      </c>
      <c r="FB317" s="26" t="str">
        <f t="shared" si="446"/>
        <v/>
      </c>
      <c r="FC317" s="26" t="str">
        <f t="shared" si="446"/>
        <v/>
      </c>
      <c r="FD317" s="26" t="str">
        <f t="shared" si="446"/>
        <v/>
      </c>
      <c r="FE317" s="26" t="str">
        <f t="shared" si="446"/>
        <v/>
      </c>
      <c r="FF317" s="26" t="str">
        <f t="shared" si="446"/>
        <v/>
      </c>
      <c r="FG317" s="26" t="str">
        <f t="shared" si="446"/>
        <v/>
      </c>
      <c r="FH317" s="26" t="str">
        <f t="shared" si="446"/>
        <v/>
      </c>
      <c r="FI317" s="26" t="str">
        <f t="shared" si="446"/>
        <v/>
      </c>
    </row>
    <row r="318" spans="1:165" s="8" customFormat="1" ht="15" customHeight="1">
      <c r="A318" s="8" t="str">
        <f t="shared" si="372"/>
        <v>BIPIPI_S_BP6_XDC</v>
      </c>
      <c r="B318" s="12" t="s">
        <v>751</v>
      </c>
      <c r="C318" s="13" t="s">
        <v>752</v>
      </c>
      <c r="D318" s="13" t="s">
        <v>753</v>
      </c>
      <c r="E318" s="14" t="str">
        <f>"BIPIPI_S_BP6_"&amp;C3</f>
        <v>BIPIPI_S_BP6_XDC</v>
      </c>
      <c r="F318" s="26" t="str">
        <f>IF(AND(F319="",F320=""),"",SUM(F319)-SUM(F320))</f>
        <v/>
      </c>
      <c r="G318" s="26" t="str">
        <f t="shared" si="447" ref="G318:BR318">IF(AND(G319="",G320=""),"",SUM(G319)-SUM(G320))</f>
        <v/>
      </c>
      <c r="H318" s="26" t="str">
        <f t="shared" si="447"/>
        <v/>
      </c>
      <c r="I318" s="26" t="str">
        <f t="shared" si="447"/>
        <v/>
      </c>
      <c r="J318" s="26" t="str">
        <f t="shared" si="447"/>
        <v/>
      </c>
      <c r="K318" s="26" t="str">
        <f t="shared" si="447"/>
        <v/>
      </c>
      <c r="L318" s="26" t="str">
        <f t="shared" si="447"/>
        <v/>
      </c>
      <c r="M318" s="26" t="str">
        <f t="shared" si="447"/>
        <v/>
      </c>
      <c r="N318" s="26" t="str">
        <f t="shared" si="447"/>
        <v/>
      </c>
      <c r="O318" s="26" t="str">
        <f t="shared" si="447"/>
        <v/>
      </c>
      <c r="P318" s="26" t="str">
        <f t="shared" si="447"/>
        <v/>
      </c>
      <c r="Q318" s="26" t="str">
        <f t="shared" si="447"/>
        <v/>
      </c>
      <c r="R318" s="26" t="str">
        <f t="shared" si="447"/>
        <v/>
      </c>
      <c r="S318" s="26" t="str">
        <f t="shared" si="447"/>
        <v/>
      </c>
      <c r="T318" s="26" t="str">
        <f t="shared" si="447"/>
        <v/>
      </c>
      <c r="U318" s="26" t="str">
        <f t="shared" si="447"/>
        <v/>
      </c>
      <c r="V318" s="26" t="str">
        <f t="shared" si="447"/>
        <v/>
      </c>
      <c r="W318" s="26" t="str">
        <f t="shared" si="447"/>
        <v/>
      </c>
      <c r="X318" s="26" t="str">
        <f t="shared" si="447"/>
        <v/>
      </c>
      <c r="Y318" s="26" t="str">
        <f t="shared" si="447"/>
        <v/>
      </c>
      <c r="Z318" s="26" t="str">
        <f t="shared" si="447"/>
        <v/>
      </c>
      <c r="AA318" s="26" t="str">
        <f t="shared" si="447"/>
        <v/>
      </c>
      <c r="AB318" s="26" t="str">
        <f t="shared" si="447"/>
        <v/>
      </c>
      <c r="AC318" s="26" t="str">
        <f t="shared" si="447"/>
        <v/>
      </c>
      <c r="AD318" s="26" t="str">
        <f t="shared" si="447"/>
        <v/>
      </c>
      <c r="AE318" s="26" t="str">
        <f t="shared" si="447"/>
        <v/>
      </c>
      <c r="AF318" s="26" t="str">
        <f t="shared" si="447"/>
        <v/>
      </c>
      <c r="AG318" s="26" t="str">
        <f t="shared" si="447"/>
        <v/>
      </c>
      <c r="AH318" s="26" t="str">
        <f t="shared" si="447"/>
        <v/>
      </c>
      <c r="AI318" s="26" t="str">
        <f t="shared" si="447"/>
        <v/>
      </c>
      <c r="AJ318" s="26" t="str">
        <f t="shared" si="447"/>
        <v/>
      </c>
      <c r="AK318" s="26" t="str">
        <f t="shared" si="447"/>
        <v/>
      </c>
      <c r="AL318" s="26" t="str">
        <f t="shared" si="447"/>
        <v/>
      </c>
      <c r="AM318" s="26" t="str">
        <f t="shared" si="447"/>
        <v/>
      </c>
      <c r="AN318" s="26" t="str">
        <f t="shared" si="447"/>
        <v/>
      </c>
      <c r="AO318" s="26" t="str">
        <f t="shared" si="447"/>
        <v/>
      </c>
      <c r="AP318" s="26" t="str">
        <f t="shared" si="447"/>
        <v/>
      </c>
      <c r="AQ318" s="26" t="str">
        <f t="shared" si="447"/>
        <v/>
      </c>
      <c r="AR318" s="26" t="str">
        <f t="shared" si="447"/>
        <v/>
      </c>
      <c r="AS318" s="26" t="str">
        <f t="shared" si="447"/>
        <v/>
      </c>
      <c r="AT318" s="26" t="str">
        <f t="shared" si="447"/>
        <v/>
      </c>
      <c r="AU318" s="26" t="str">
        <f t="shared" si="447"/>
        <v/>
      </c>
      <c r="AV318" s="26" t="str">
        <f t="shared" si="447"/>
        <v/>
      </c>
      <c r="AW318" s="26" t="str">
        <f t="shared" si="447"/>
        <v/>
      </c>
      <c r="AX318" s="26" t="str">
        <f t="shared" si="447"/>
        <v/>
      </c>
      <c r="AY318" s="26" t="str">
        <f t="shared" si="447"/>
        <v/>
      </c>
      <c r="AZ318" s="26" t="str">
        <f t="shared" si="447"/>
        <v/>
      </c>
      <c r="BA318" s="26" t="str">
        <f t="shared" si="447"/>
        <v/>
      </c>
      <c r="BB318" s="26" t="str">
        <f t="shared" si="447"/>
        <v/>
      </c>
      <c r="BC318" s="26" t="str">
        <f t="shared" si="447"/>
        <v/>
      </c>
      <c r="BD318" s="26" t="str">
        <f t="shared" si="447"/>
        <v/>
      </c>
      <c r="BE318" s="26" t="str">
        <f t="shared" si="447"/>
        <v/>
      </c>
      <c r="BF318" s="26" t="str">
        <f t="shared" si="447"/>
        <v/>
      </c>
      <c r="BG318" s="26" t="str">
        <f t="shared" si="447"/>
        <v/>
      </c>
      <c r="BH318" s="26" t="str">
        <f t="shared" si="447"/>
        <v/>
      </c>
      <c r="BI318" s="26" t="str">
        <f t="shared" si="447"/>
        <v/>
      </c>
      <c r="BJ318" s="26" t="str">
        <f t="shared" si="447"/>
        <v/>
      </c>
      <c r="BK318" s="26" t="str">
        <f t="shared" si="447"/>
        <v/>
      </c>
      <c r="BL318" s="26" t="str">
        <f t="shared" si="447"/>
        <v/>
      </c>
      <c r="BM318" s="26" t="str">
        <f t="shared" si="447"/>
        <v/>
      </c>
      <c r="BN318" s="26" t="str">
        <f t="shared" si="447"/>
        <v/>
      </c>
      <c r="BO318" s="26" t="str">
        <f t="shared" si="447"/>
        <v/>
      </c>
      <c r="BP318" s="26" t="str">
        <f t="shared" si="447"/>
        <v/>
      </c>
      <c r="BQ318" s="26" t="str">
        <f t="shared" si="447"/>
        <v/>
      </c>
      <c r="BR318" s="26" t="str">
        <f t="shared" si="447"/>
        <v/>
      </c>
      <c r="BS318" s="26" t="str">
        <f t="shared" si="448" ref="BS318:ED318">IF(AND(BS319="",BS320=""),"",SUM(BS319)-SUM(BS320))</f>
        <v/>
      </c>
      <c r="BT318" s="26" t="str">
        <f t="shared" si="448"/>
        <v/>
      </c>
      <c r="BU318" s="26" t="str">
        <f t="shared" si="448"/>
        <v/>
      </c>
      <c r="BV318" s="26" t="str">
        <f t="shared" si="448"/>
        <v/>
      </c>
      <c r="BW318" s="26" t="str">
        <f t="shared" si="448"/>
        <v/>
      </c>
      <c r="BX318" s="26" t="str">
        <f t="shared" si="448"/>
        <v/>
      </c>
      <c r="BY318" s="26" t="str">
        <f t="shared" si="448"/>
        <v/>
      </c>
      <c r="BZ318" s="26" t="str">
        <f t="shared" si="448"/>
        <v/>
      </c>
      <c r="CA318" s="26" t="str">
        <f t="shared" si="448"/>
        <v/>
      </c>
      <c r="CB318" s="26" t="str">
        <f t="shared" si="448"/>
        <v/>
      </c>
      <c r="CC318" s="26" t="str">
        <f t="shared" si="448"/>
        <v/>
      </c>
      <c r="CD318" s="26" t="str">
        <f t="shared" si="448"/>
        <v/>
      </c>
      <c r="CE318" s="26" t="str">
        <f t="shared" si="448"/>
        <v/>
      </c>
      <c r="CF318" s="26" t="str">
        <f t="shared" si="448"/>
        <v/>
      </c>
      <c r="CG318" s="26" t="str">
        <f t="shared" si="448"/>
        <v/>
      </c>
      <c r="CH318" s="26" t="str">
        <f t="shared" si="448"/>
        <v/>
      </c>
      <c r="CI318" s="26" t="str">
        <f t="shared" si="448"/>
        <v/>
      </c>
      <c r="CJ318" s="26" t="str">
        <f t="shared" si="448"/>
        <v/>
      </c>
      <c r="CK318" s="26" t="str">
        <f t="shared" si="448"/>
        <v/>
      </c>
      <c r="CL318" s="26" t="str">
        <f t="shared" si="448"/>
        <v/>
      </c>
      <c r="CM318" s="26" t="str">
        <f t="shared" si="448"/>
        <v/>
      </c>
      <c r="CN318" s="26" t="str">
        <f t="shared" si="448"/>
        <v/>
      </c>
      <c r="CO318" s="26" t="str">
        <f t="shared" si="448"/>
        <v/>
      </c>
      <c r="CP318" s="26" t="str">
        <f t="shared" si="448"/>
        <v/>
      </c>
      <c r="CQ318" s="26" t="str">
        <f t="shared" si="448"/>
        <v/>
      </c>
      <c r="CR318" s="26" t="str">
        <f t="shared" si="448"/>
        <v/>
      </c>
      <c r="CS318" s="26" t="str">
        <f t="shared" si="448"/>
        <v/>
      </c>
      <c r="CT318" s="26" t="str">
        <f t="shared" si="448"/>
        <v/>
      </c>
      <c r="CU318" s="26" t="str">
        <f t="shared" si="448"/>
        <v/>
      </c>
      <c r="CV318" s="26" t="str">
        <f t="shared" si="448"/>
        <v/>
      </c>
      <c r="CW318" s="26" t="str">
        <f t="shared" si="448"/>
        <v/>
      </c>
      <c r="CX318" s="26" t="str">
        <f t="shared" si="448"/>
        <v/>
      </c>
      <c r="CY318" s="26" t="str">
        <f t="shared" si="448"/>
        <v/>
      </c>
      <c r="CZ318" s="26" t="str">
        <f t="shared" si="448"/>
        <v/>
      </c>
      <c r="DA318" s="26" t="str">
        <f t="shared" si="448"/>
        <v/>
      </c>
      <c r="DB318" s="26" t="str">
        <f t="shared" si="448"/>
        <v/>
      </c>
      <c r="DC318" s="26" t="str">
        <f t="shared" si="448"/>
        <v/>
      </c>
      <c r="DD318" s="26" t="str">
        <f t="shared" si="448"/>
        <v/>
      </c>
      <c r="DE318" s="26" t="str">
        <f t="shared" si="448"/>
        <v/>
      </c>
      <c r="DF318" s="26" t="str">
        <f t="shared" si="448"/>
        <v/>
      </c>
      <c r="DG318" s="26" t="str">
        <f t="shared" si="448"/>
        <v/>
      </c>
      <c r="DH318" s="26" t="str">
        <f t="shared" si="448"/>
        <v/>
      </c>
      <c r="DI318" s="26" t="str">
        <f t="shared" si="448"/>
        <v/>
      </c>
      <c r="DJ318" s="26" t="str">
        <f t="shared" si="448"/>
        <v/>
      </c>
      <c r="DK318" s="26" t="str">
        <f t="shared" si="448"/>
        <v/>
      </c>
      <c r="DL318" s="26" t="str">
        <f t="shared" si="448"/>
        <v/>
      </c>
      <c r="DM318" s="26" t="str">
        <f t="shared" si="448"/>
        <v/>
      </c>
      <c r="DN318" s="26" t="str">
        <f t="shared" si="448"/>
        <v/>
      </c>
      <c r="DO318" s="26" t="str">
        <f t="shared" si="448"/>
        <v/>
      </c>
      <c r="DP318" s="26" t="str">
        <f t="shared" si="448"/>
        <v/>
      </c>
      <c r="DQ318" s="26" t="str">
        <f t="shared" si="448"/>
        <v/>
      </c>
      <c r="DR318" s="26" t="str">
        <f t="shared" si="448"/>
        <v/>
      </c>
      <c r="DS318" s="26" t="str">
        <f t="shared" si="448"/>
        <v/>
      </c>
      <c r="DT318" s="26" t="str">
        <f t="shared" si="448"/>
        <v/>
      </c>
      <c r="DU318" s="26" t="str">
        <f t="shared" si="448"/>
        <v/>
      </c>
      <c r="DV318" s="26" t="str">
        <f t="shared" si="448"/>
        <v/>
      </c>
      <c r="DW318" s="26" t="str">
        <f t="shared" si="448"/>
        <v/>
      </c>
      <c r="DX318" s="26" t="str">
        <f t="shared" si="448"/>
        <v/>
      </c>
      <c r="DY318" s="26" t="str">
        <f t="shared" si="448"/>
        <v/>
      </c>
      <c r="DZ318" s="26" t="str">
        <f t="shared" si="448"/>
        <v/>
      </c>
      <c r="EA318" s="26" t="str">
        <f t="shared" si="448"/>
        <v/>
      </c>
      <c r="EB318" s="26" t="str">
        <f t="shared" si="448"/>
        <v/>
      </c>
      <c r="EC318" s="26" t="str">
        <f t="shared" si="448"/>
        <v/>
      </c>
      <c r="ED318" s="26" t="str">
        <f t="shared" si="448"/>
        <v/>
      </c>
      <c r="EE318" s="26" t="str">
        <f t="shared" si="449" ref="EE318:FI318">IF(AND(EE319="",EE320=""),"",SUM(EE319)-SUM(EE320))</f>
        <v/>
      </c>
      <c r="EF318" s="26" t="str">
        <f t="shared" si="449"/>
        <v/>
      </c>
      <c r="EG318" s="26" t="str">
        <f t="shared" si="449"/>
        <v/>
      </c>
      <c r="EH318" s="26" t="str">
        <f t="shared" si="449"/>
        <v/>
      </c>
      <c r="EI318" s="26" t="str">
        <f t="shared" si="449"/>
        <v/>
      </c>
      <c r="EJ318" s="26" t="str">
        <f t="shared" si="449"/>
        <v/>
      </c>
      <c r="EK318" s="26" t="str">
        <f t="shared" si="449"/>
        <v/>
      </c>
      <c r="EL318" s="26" t="str">
        <f t="shared" si="449"/>
        <v/>
      </c>
      <c r="EM318" s="26" t="str">
        <f t="shared" si="449"/>
        <v/>
      </c>
      <c r="EN318" s="26" t="str">
        <f t="shared" si="449"/>
        <v/>
      </c>
      <c r="EO318" s="26" t="str">
        <f t="shared" si="449"/>
        <v/>
      </c>
      <c r="EP318" s="26" t="str">
        <f t="shared" si="449"/>
        <v/>
      </c>
      <c r="EQ318" s="26" t="str">
        <f t="shared" si="449"/>
        <v/>
      </c>
      <c r="ER318" s="26" t="str">
        <f t="shared" si="449"/>
        <v/>
      </c>
      <c r="ES318" s="26" t="str">
        <f t="shared" si="449"/>
        <v/>
      </c>
      <c r="ET318" s="26" t="str">
        <f t="shared" si="449"/>
        <v/>
      </c>
      <c r="EU318" s="26" t="str">
        <f t="shared" si="449"/>
        <v/>
      </c>
      <c r="EV318" s="26" t="str">
        <f t="shared" si="449"/>
        <v/>
      </c>
      <c r="EW318" s="26" t="str">
        <f t="shared" si="449"/>
        <v/>
      </c>
      <c r="EX318" s="26" t="str">
        <f t="shared" si="449"/>
        <v/>
      </c>
      <c r="EY318" s="26" t="str">
        <f t="shared" si="449"/>
        <v/>
      </c>
      <c r="EZ318" s="26" t="str">
        <f t="shared" si="449"/>
        <v/>
      </c>
      <c r="FA318" s="26" t="str">
        <f t="shared" si="449"/>
        <v/>
      </c>
      <c r="FB318" s="26" t="str">
        <f t="shared" si="449"/>
        <v/>
      </c>
      <c r="FC318" s="26" t="str">
        <f t="shared" si="449"/>
        <v/>
      </c>
      <c r="FD318" s="26" t="str">
        <f t="shared" si="449"/>
        <v/>
      </c>
      <c r="FE318" s="26" t="str">
        <f t="shared" si="449"/>
        <v/>
      </c>
      <c r="FF318" s="26" t="str">
        <f t="shared" si="449"/>
        <v/>
      </c>
      <c r="FG318" s="26" t="str">
        <f t="shared" si="449"/>
        <v/>
      </c>
      <c r="FH318" s="26" t="str">
        <f t="shared" si="449"/>
        <v/>
      </c>
      <c r="FI318" s="26" t="str">
        <f t="shared" si="449"/>
        <v/>
      </c>
    </row>
    <row r="319" spans="1:165" s="8" customFormat="1" ht="15" customHeight="1">
      <c r="A319" s="8" t="str">
        <f t="shared" si="372"/>
        <v>BXIPIPI_S_BP6_XDC</v>
      </c>
      <c r="B319" s="12" t="s">
        <v>168</v>
      </c>
      <c r="C319" s="13" t="s">
        <v>754</v>
      </c>
      <c r="D319" s="13" t="s">
        <v>755</v>
      </c>
      <c r="E319" s="14" t="str">
        <f>"BXIPIPI_S_BP6_"&amp;C3</f>
        <v>BXIPIPI_S_BP6_XDC</v>
      </c>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165" s="8" customFormat="1" ht="15" customHeight="1">
      <c r="A320" s="8" t="str">
        <f t="shared" si="372"/>
        <v>BMIPIPI_S_BP6_XDC</v>
      </c>
      <c r="B320" s="12" t="s">
        <v>171</v>
      </c>
      <c r="C320" s="13" t="s">
        <v>756</v>
      </c>
      <c r="D320" s="13" t="s">
        <v>757</v>
      </c>
      <c r="E320" s="14" t="str">
        <f>"BMIPIPI_S_BP6_"&amp;C3</f>
        <v>BMIPIPI_S_BP6_XDC</v>
      </c>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165" s="8" customFormat="1" ht="15" customHeight="1">
      <c r="A321" s="8" t="str">
        <f t="shared" si="372"/>
        <v>BIPIPI_L_BP6_XDC</v>
      </c>
      <c r="B321" s="12" t="s">
        <v>758</v>
      </c>
      <c r="C321" s="13" t="s">
        <v>759</v>
      </c>
      <c r="D321" s="13" t="s">
        <v>760</v>
      </c>
      <c r="E321" s="14" t="str">
        <f>"BIPIPI_L_BP6_"&amp;C3</f>
        <v>BIPIPI_L_BP6_XDC</v>
      </c>
      <c r="F321" s="26" t="str">
        <f>IF(AND(F322="",F323=""),"",SUM(F322)-SUM(F323))</f>
        <v/>
      </c>
      <c r="G321" s="26" t="str">
        <f t="shared" si="450" ref="G321:BR321">IF(AND(G322="",G323=""),"",SUM(G322)-SUM(G323))</f>
        <v/>
      </c>
      <c r="H321" s="26" t="str">
        <f t="shared" si="450"/>
        <v/>
      </c>
      <c r="I321" s="26" t="str">
        <f t="shared" si="450"/>
        <v/>
      </c>
      <c r="J321" s="26" t="str">
        <f t="shared" si="450"/>
        <v/>
      </c>
      <c r="K321" s="26" t="str">
        <f t="shared" si="450"/>
        <v/>
      </c>
      <c r="L321" s="26" t="str">
        <f t="shared" si="450"/>
        <v/>
      </c>
      <c r="M321" s="26" t="str">
        <f t="shared" si="450"/>
        <v/>
      </c>
      <c r="N321" s="26" t="str">
        <f t="shared" si="450"/>
        <v/>
      </c>
      <c r="O321" s="26" t="str">
        <f t="shared" si="450"/>
        <v/>
      </c>
      <c r="P321" s="26" t="str">
        <f t="shared" si="450"/>
        <v/>
      </c>
      <c r="Q321" s="26" t="str">
        <f t="shared" si="450"/>
        <v/>
      </c>
      <c r="R321" s="26" t="str">
        <f t="shared" si="450"/>
        <v/>
      </c>
      <c r="S321" s="26" t="str">
        <f t="shared" si="450"/>
        <v/>
      </c>
      <c r="T321" s="26" t="str">
        <f t="shared" si="450"/>
        <v/>
      </c>
      <c r="U321" s="26" t="str">
        <f t="shared" si="450"/>
        <v/>
      </c>
      <c r="V321" s="26" t="str">
        <f t="shared" si="450"/>
        <v/>
      </c>
      <c r="W321" s="26" t="str">
        <f t="shared" si="450"/>
        <v/>
      </c>
      <c r="X321" s="26" t="str">
        <f t="shared" si="450"/>
        <v/>
      </c>
      <c r="Y321" s="26" t="str">
        <f t="shared" si="450"/>
        <v/>
      </c>
      <c r="Z321" s="26" t="str">
        <f t="shared" si="450"/>
        <v/>
      </c>
      <c r="AA321" s="26" t="str">
        <f t="shared" si="450"/>
        <v/>
      </c>
      <c r="AB321" s="26" t="str">
        <f t="shared" si="450"/>
        <v/>
      </c>
      <c r="AC321" s="26" t="str">
        <f t="shared" si="450"/>
        <v/>
      </c>
      <c r="AD321" s="26" t="str">
        <f t="shared" si="450"/>
        <v/>
      </c>
      <c r="AE321" s="26" t="str">
        <f t="shared" si="450"/>
        <v/>
      </c>
      <c r="AF321" s="26" t="str">
        <f t="shared" si="450"/>
        <v/>
      </c>
      <c r="AG321" s="26" t="str">
        <f t="shared" si="450"/>
        <v/>
      </c>
      <c r="AH321" s="26" t="str">
        <f t="shared" si="450"/>
        <v/>
      </c>
      <c r="AI321" s="26" t="str">
        <f t="shared" si="450"/>
        <v/>
      </c>
      <c r="AJ321" s="26" t="str">
        <f t="shared" si="450"/>
        <v/>
      </c>
      <c r="AK321" s="26" t="str">
        <f t="shared" si="450"/>
        <v/>
      </c>
      <c r="AL321" s="26" t="str">
        <f t="shared" si="450"/>
        <v/>
      </c>
      <c r="AM321" s="26" t="str">
        <f t="shared" si="450"/>
        <v/>
      </c>
      <c r="AN321" s="26" t="str">
        <f t="shared" si="450"/>
        <v/>
      </c>
      <c r="AO321" s="26" t="str">
        <f t="shared" si="450"/>
        <v/>
      </c>
      <c r="AP321" s="26" t="str">
        <f t="shared" si="450"/>
        <v/>
      </c>
      <c r="AQ321" s="26" t="str">
        <f t="shared" si="450"/>
        <v/>
      </c>
      <c r="AR321" s="26" t="str">
        <f t="shared" si="450"/>
        <v/>
      </c>
      <c r="AS321" s="26" t="str">
        <f t="shared" si="450"/>
        <v/>
      </c>
      <c r="AT321" s="26" t="str">
        <f t="shared" si="450"/>
        <v/>
      </c>
      <c r="AU321" s="26" t="str">
        <f t="shared" si="450"/>
        <v/>
      </c>
      <c r="AV321" s="26" t="str">
        <f t="shared" si="450"/>
        <v/>
      </c>
      <c r="AW321" s="26" t="str">
        <f t="shared" si="450"/>
        <v/>
      </c>
      <c r="AX321" s="26" t="str">
        <f t="shared" si="450"/>
        <v/>
      </c>
      <c r="AY321" s="26" t="str">
        <f t="shared" si="450"/>
        <v/>
      </c>
      <c r="AZ321" s="26" t="str">
        <f t="shared" si="450"/>
        <v/>
      </c>
      <c r="BA321" s="26" t="str">
        <f t="shared" si="450"/>
        <v/>
      </c>
      <c r="BB321" s="26" t="str">
        <f t="shared" si="450"/>
        <v/>
      </c>
      <c r="BC321" s="26" t="str">
        <f t="shared" si="450"/>
        <v/>
      </c>
      <c r="BD321" s="26" t="str">
        <f t="shared" si="450"/>
        <v/>
      </c>
      <c r="BE321" s="26" t="str">
        <f t="shared" si="450"/>
        <v/>
      </c>
      <c r="BF321" s="26" t="str">
        <f t="shared" si="450"/>
        <v/>
      </c>
      <c r="BG321" s="26" t="str">
        <f t="shared" si="450"/>
        <v/>
      </c>
      <c r="BH321" s="26" t="str">
        <f t="shared" si="450"/>
        <v/>
      </c>
      <c r="BI321" s="26" t="str">
        <f t="shared" si="450"/>
        <v/>
      </c>
      <c r="BJ321" s="26" t="str">
        <f t="shared" si="450"/>
        <v/>
      </c>
      <c r="BK321" s="26" t="str">
        <f t="shared" si="450"/>
        <v/>
      </c>
      <c r="BL321" s="26" t="str">
        <f t="shared" si="450"/>
        <v/>
      </c>
      <c r="BM321" s="26" t="str">
        <f t="shared" si="450"/>
        <v/>
      </c>
      <c r="BN321" s="26" t="str">
        <f t="shared" si="450"/>
        <v/>
      </c>
      <c r="BO321" s="26" t="str">
        <f t="shared" si="450"/>
        <v/>
      </c>
      <c r="BP321" s="26" t="str">
        <f t="shared" si="450"/>
        <v/>
      </c>
      <c r="BQ321" s="26" t="str">
        <f t="shared" si="450"/>
        <v/>
      </c>
      <c r="BR321" s="26" t="str">
        <f t="shared" si="450"/>
        <v/>
      </c>
      <c r="BS321" s="26" t="str">
        <f t="shared" si="451" ref="BS321:ED321">IF(AND(BS322="",BS323=""),"",SUM(BS322)-SUM(BS323))</f>
        <v/>
      </c>
      <c r="BT321" s="26" t="str">
        <f t="shared" si="451"/>
        <v/>
      </c>
      <c r="BU321" s="26" t="str">
        <f t="shared" si="451"/>
        <v/>
      </c>
      <c r="BV321" s="26" t="str">
        <f t="shared" si="451"/>
        <v/>
      </c>
      <c r="BW321" s="26" t="str">
        <f t="shared" si="451"/>
        <v/>
      </c>
      <c r="BX321" s="26" t="str">
        <f t="shared" si="451"/>
        <v/>
      </c>
      <c r="BY321" s="26" t="str">
        <f t="shared" si="451"/>
        <v/>
      </c>
      <c r="BZ321" s="26" t="str">
        <f t="shared" si="451"/>
        <v/>
      </c>
      <c r="CA321" s="26" t="str">
        <f t="shared" si="451"/>
        <v/>
      </c>
      <c r="CB321" s="26" t="str">
        <f t="shared" si="451"/>
        <v/>
      </c>
      <c r="CC321" s="26" t="str">
        <f t="shared" si="451"/>
        <v/>
      </c>
      <c r="CD321" s="26" t="str">
        <f t="shared" si="451"/>
        <v/>
      </c>
      <c r="CE321" s="26" t="str">
        <f t="shared" si="451"/>
        <v/>
      </c>
      <c r="CF321" s="26" t="str">
        <f t="shared" si="451"/>
        <v/>
      </c>
      <c r="CG321" s="26" t="str">
        <f t="shared" si="451"/>
        <v/>
      </c>
      <c r="CH321" s="26" t="str">
        <f t="shared" si="451"/>
        <v/>
      </c>
      <c r="CI321" s="26" t="str">
        <f t="shared" si="451"/>
        <v/>
      </c>
      <c r="CJ321" s="26" t="str">
        <f t="shared" si="451"/>
        <v/>
      </c>
      <c r="CK321" s="26" t="str">
        <f t="shared" si="451"/>
        <v/>
      </c>
      <c r="CL321" s="26" t="str">
        <f t="shared" si="451"/>
        <v/>
      </c>
      <c r="CM321" s="26" t="str">
        <f t="shared" si="451"/>
        <v/>
      </c>
      <c r="CN321" s="26" t="str">
        <f t="shared" si="451"/>
        <v/>
      </c>
      <c r="CO321" s="26" t="str">
        <f t="shared" si="451"/>
        <v/>
      </c>
      <c r="CP321" s="26" t="str">
        <f t="shared" si="451"/>
        <v/>
      </c>
      <c r="CQ321" s="26" t="str">
        <f t="shared" si="451"/>
        <v/>
      </c>
      <c r="CR321" s="26" t="str">
        <f t="shared" si="451"/>
        <v/>
      </c>
      <c r="CS321" s="26" t="str">
        <f t="shared" si="451"/>
        <v/>
      </c>
      <c r="CT321" s="26" t="str">
        <f t="shared" si="451"/>
        <v/>
      </c>
      <c r="CU321" s="26" t="str">
        <f t="shared" si="451"/>
        <v/>
      </c>
      <c r="CV321" s="26" t="str">
        <f t="shared" si="451"/>
        <v/>
      </c>
      <c r="CW321" s="26" t="str">
        <f t="shared" si="451"/>
        <v/>
      </c>
      <c r="CX321" s="26" t="str">
        <f t="shared" si="451"/>
        <v/>
      </c>
      <c r="CY321" s="26" t="str">
        <f t="shared" si="451"/>
        <v/>
      </c>
      <c r="CZ321" s="26" t="str">
        <f t="shared" si="451"/>
        <v/>
      </c>
      <c r="DA321" s="26" t="str">
        <f t="shared" si="451"/>
        <v/>
      </c>
      <c r="DB321" s="26" t="str">
        <f t="shared" si="451"/>
        <v/>
      </c>
      <c r="DC321" s="26" t="str">
        <f t="shared" si="451"/>
        <v/>
      </c>
      <c r="DD321" s="26" t="str">
        <f t="shared" si="451"/>
        <v/>
      </c>
      <c r="DE321" s="26" t="str">
        <f t="shared" si="451"/>
        <v/>
      </c>
      <c r="DF321" s="26" t="str">
        <f t="shared" si="451"/>
        <v/>
      </c>
      <c r="DG321" s="26" t="str">
        <f t="shared" si="451"/>
        <v/>
      </c>
      <c r="DH321" s="26" t="str">
        <f t="shared" si="451"/>
        <v/>
      </c>
      <c r="DI321" s="26" t="str">
        <f t="shared" si="451"/>
        <v/>
      </c>
      <c r="DJ321" s="26" t="str">
        <f t="shared" si="451"/>
        <v/>
      </c>
      <c r="DK321" s="26" t="str">
        <f t="shared" si="451"/>
        <v/>
      </c>
      <c r="DL321" s="26" t="str">
        <f t="shared" si="451"/>
        <v/>
      </c>
      <c r="DM321" s="26" t="str">
        <f t="shared" si="451"/>
        <v/>
      </c>
      <c r="DN321" s="26" t="str">
        <f t="shared" si="451"/>
        <v/>
      </c>
      <c r="DO321" s="26" t="str">
        <f t="shared" si="451"/>
        <v/>
      </c>
      <c r="DP321" s="26" t="str">
        <f t="shared" si="451"/>
        <v/>
      </c>
      <c r="DQ321" s="26" t="str">
        <f t="shared" si="451"/>
        <v/>
      </c>
      <c r="DR321" s="26" t="str">
        <f t="shared" si="451"/>
        <v/>
      </c>
      <c r="DS321" s="26" t="str">
        <f t="shared" si="451"/>
        <v/>
      </c>
      <c r="DT321" s="26" t="str">
        <f t="shared" si="451"/>
        <v/>
      </c>
      <c r="DU321" s="26" t="str">
        <f t="shared" si="451"/>
        <v/>
      </c>
      <c r="DV321" s="26" t="str">
        <f t="shared" si="451"/>
        <v/>
      </c>
      <c r="DW321" s="26" t="str">
        <f t="shared" si="451"/>
        <v/>
      </c>
      <c r="DX321" s="26" t="str">
        <f t="shared" si="451"/>
        <v/>
      </c>
      <c r="DY321" s="26" t="str">
        <f t="shared" si="451"/>
        <v/>
      </c>
      <c r="DZ321" s="26" t="str">
        <f t="shared" si="451"/>
        <v/>
      </c>
      <c r="EA321" s="26" t="str">
        <f t="shared" si="451"/>
        <v/>
      </c>
      <c r="EB321" s="26" t="str">
        <f t="shared" si="451"/>
        <v/>
      </c>
      <c r="EC321" s="26" t="str">
        <f t="shared" si="451"/>
        <v/>
      </c>
      <c r="ED321" s="26" t="str">
        <f t="shared" si="451"/>
        <v/>
      </c>
      <c r="EE321" s="26" t="str">
        <f t="shared" si="452" ref="EE321:FI321">IF(AND(EE322="",EE323=""),"",SUM(EE322)-SUM(EE323))</f>
        <v/>
      </c>
      <c r="EF321" s="26" t="str">
        <f t="shared" si="452"/>
        <v/>
      </c>
      <c r="EG321" s="26" t="str">
        <f t="shared" si="452"/>
        <v/>
      </c>
      <c r="EH321" s="26" t="str">
        <f t="shared" si="452"/>
        <v/>
      </c>
      <c r="EI321" s="26" t="str">
        <f t="shared" si="452"/>
        <v/>
      </c>
      <c r="EJ321" s="26" t="str">
        <f t="shared" si="452"/>
        <v/>
      </c>
      <c r="EK321" s="26" t="str">
        <f t="shared" si="452"/>
        <v/>
      </c>
      <c r="EL321" s="26" t="str">
        <f t="shared" si="452"/>
        <v/>
      </c>
      <c r="EM321" s="26" t="str">
        <f t="shared" si="452"/>
        <v/>
      </c>
      <c r="EN321" s="26" t="str">
        <f t="shared" si="452"/>
        <v/>
      </c>
      <c r="EO321" s="26" t="str">
        <f t="shared" si="452"/>
        <v/>
      </c>
      <c r="EP321" s="26" t="str">
        <f t="shared" si="452"/>
        <v/>
      </c>
      <c r="EQ321" s="26" t="str">
        <f t="shared" si="452"/>
        <v/>
      </c>
      <c r="ER321" s="26" t="str">
        <f t="shared" si="452"/>
        <v/>
      </c>
      <c r="ES321" s="26" t="str">
        <f t="shared" si="452"/>
        <v/>
      </c>
      <c r="ET321" s="26" t="str">
        <f t="shared" si="452"/>
        <v/>
      </c>
      <c r="EU321" s="26" t="str">
        <f t="shared" si="452"/>
        <v/>
      </c>
      <c r="EV321" s="26" t="str">
        <f t="shared" si="452"/>
        <v/>
      </c>
      <c r="EW321" s="26" t="str">
        <f t="shared" si="452"/>
        <v/>
      </c>
      <c r="EX321" s="26" t="str">
        <f t="shared" si="452"/>
        <v/>
      </c>
      <c r="EY321" s="26" t="str">
        <f t="shared" si="452"/>
        <v/>
      </c>
      <c r="EZ321" s="26" t="str">
        <f t="shared" si="452"/>
        <v/>
      </c>
      <c r="FA321" s="26" t="str">
        <f t="shared" si="452"/>
        <v/>
      </c>
      <c r="FB321" s="26" t="str">
        <f t="shared" si="452"/>
        <v/>
      </c>
      <c r="FC321" s="26" t="str">
        <f t="shared" si="452"/>
        <v/>
      </c>
      <c r="FD321" s="26" t="str">
        <f t="shared" si="452"/>
        <v/>
      </c>
      <c r="FE321" s="26" t="str">
        <f t="shared" si="452"/>
        <v/>
      </c>
      <c r="FF321" s="26" t="str">
        <f t="shared" si="452"/>
        <v/>
      </c>
      <c r="FG321" s="26" t="str">
        <f t="shared" si="452"/>
        <v/>
      </c>
      <c r="FH321" s="26" t="str">
        <f t="shared" si="452"/>
        <v/>
      </c>
      <c r="FI321" s="26" t="str">
        <f t="shared" si="452"/>
        <v/>
      </c>
    </row>
    <row r="322" spans="1:165" s="8" customFormat="1" ht="15" customHeight="1">
      <c r="A322" s="8" t="str">
        <f t="shared" si="372"/>
        <v>BXIPIPI_L_BP6_XDC</v>
      </c>
      <c r="B322" s="12" t="s">
        <v>168</v>
      </c>
      <c r="C322" s="13" t="s">
        <v>761</v>
      </c>
      <c r="D322" s="13" t="s">
        <v>762</v>
      </c>
      <c r="E322" s="14" t="str">
        <f>"BXIPIPI_L_BP6_"&amp;C3</f>
        <v>BXIPIPI_L_BP6_XDC</v>
      </c>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165" s="8" customFormat="1" ht="15" customHeight="1">
      <c r="A323" s="8" t="str">
        <f t="shared" si="372"/>
        <v>BMIPIPI_L_BP6_XDC</v>
      </c>
      <c r="B323" s="12" t="s">
        <v>171</v>
      </c>
      <c r="C323" s="13" t="s">
        <v>763</v>
      </c>
      <c r="D323" s="13" t="s">
        <v>764</v>
      </c>
      <c r="E323" s="14" t="str">
        <f>"BMIPIPI_L_BP6_"&amp;C3</f>
        <v>BMIPIPI_L_BP6_XDC</v>
      </c>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165" s="8" customFormat="1" ht="15" customHeight="1">
      <c r="A324" s="8" t="str">
        <f t="shared" si="372"/>
        <v>BIPIO_BP6_XDC</v>
      </c>
      <c r="B324" s="12" t="s">
        <v>765</v>
      </c>
      <c r="C324" s="13" t="s">
        <v>766</v>
      </c>
      <c r="D324" s="13" t="s">
        <v>767</v>
      </c>
      <c r="E324" s="14" t="str">
        <f>"BIPIO_BP6_"&amp;C3</f>
        <v>BIPIO_BP6_XDC</v>
      </c>
      <c r="F324" s="26">
        <v>-0.37203408137499999</v>
      </c>
      <c r="G324" s="26">
        <v>-0.37203408137499999</v>
      </c>
      <c r="H324" s="26">
        <v>-0.37203408137499999</v>
      </c>
      <c r="I324" s="26">
        <v>-0.282284081375</v>
      </c>
      <c r="J324" s="26">
        <v>-1.3983863255</v>
      </c>
      <c r="K324" s="26">
        <v>0.107021777841909</v>
      </c>
      <c r="L324" s="26">
        <v>0.198021777841909</v>
      </c>
      <c r="M324" s="26">
        <v>0.37502177784190899</v>
      </c>
      <c r="N324" s="26">
        <v>0.54902177784190898</v>
      </c>
      <c r="O324" s="26">
        <v>1.22908711136764</v>
      </c>
      <c r="P324" s="26">
        <v>0.86230046357280599</v>
      </c>
      <c r="Q324" s="26">
        <v>0.71630046357280597</v>
      </c>
      <c r="R324" s="26">
        <v>0.64330046357280601</v>
      </c>
      <c r="S324" s="26">
        <v>0.81230046357280605</v>
      </c>
      <c r="T324" s="26">
        <v>3.0342018542912199</v>
      </c>
      <c r="U324" s="26">
        <v>0.38737088651375001</v>
      </c>
      <c r="V324" s="26">
        <v>0.37537088651375</v>
      </c>
      <c r="W324" s="26">
        <v>0.41137088651374998</v>
      </c>
      <c r="X324" s="26">
        <v>0.45437088651375002</v>
      </c>
      <c r="Y324" s="26">
        <v>1.628483546055</v>
      </c>
      <c r="Z324" s="26">
        <v>0.4233865</v>
      </c>
      <c r="AA324" s="26">
        <v>0.41438649999999999</v>
      </c>
      <c r="AB324" s="26">
        <v>0.52638649999999998</v>
      </c>
      <c r="AC324" s="26">
        <v>0.56838650000000002</v>
      </c>
      <c r="AD324" s="26">
        <v>1.9325460000000001</v>
      </c>
      <c r="AE324" s="26">
        <v>0.69205799999999995</v>
      </c>
      <c r="AF324" s="26">
        <v>-0.158942</v>
      </c>
      <c r="AG324" s="26">
        <v>-0.158942</v>
      </c>
      <c r="AH324" s="26">
        <v>-0.158942</v>
      </c>
      <c r="AI324" s="26">
        <v>0.21523200000000001</v>
      </c>
      <c r="AJ324" s="26">
        <v>2.285</v>
      </c>
      <c r="AK324" s="26" t="str">
        <f>IF(AND(AK325="",AK326=""),"",SUM(AK325)-SUM(AK326))</f>
        <v/>
      </c>
      <c r="AL324" s="26" t="str">
        <f>IF(AND(AL325="",AL326=""),"",SUM(AL325)-SUM(AL326))</f>
        <v/>
      </c>
      <c r="AM324" s="26" t="str">
        <f>IF(AND(AM325="",AM326=""),"",SUM(AM325)-SUM(AM326))</f>
        <v/>
      </c>
      <c r="AN324" s="26">
        <v>2.285</v>
      </c>
      <c r="AO324" s="26" t="str">
        <f>IF(AND(AO325="",AO326=""),"",SUM(AO325)-SUM(AO326))</f>
        <v/>
      </c>
      <c r="AP324" s="26" t="str">
        <f>IF(AND(AP325="",AP326=""),"",SUM(AP325)-SUM(AP326))</f>
        <v/>
      </c>
      <c r="AQ324" s="26" t="str">
        <f>IF(AND(AQ325="",AQ326=""),"",SUM(AQ325)-SUM(AQ326))</f>
        <v/>
      </c>
      <c r="AR324" s="26" t="str">
        <f>IF(AND(AR325="",AR326=""),"",SUM(AR325)-SUM(AR326))</f>
        <v/>
      </c>
      <c r="AS324" s="26" t="str">
        <f>IF(AND(AS325="",AS326=""),"",SUM(AS325)-SUM(AS326))</f>
        <v/>
      </c>
      <c r="AT324" s="26" t="str">
        <f>IF(AND(AT325="",AT326=""),"",SUM(AT325)-SUM(AT326))</f>
        <v/>
      </c>
      <c r="AU324" s="26" t="str">
        <f>IF(AND(AU325="",AU326=""),"",SUM(AU325)-SUM(AU326))</f>
        <v/>
      </c>
      <c r="AV324" s="26" t="str">
        <f>IF(AND(AV325="",AV326=""),"",SUM(AV325)-SUM(AV326))</f>
        <v/>
      </c>
      <c r="AW324" s="26" t="str">
        <f>IF(AND(AW325="",AW326=""),"",SUM(AW325)-SUM(AW326))</f>
        <v/>
      </c>
      <c r="AX324" s="26" t="str">
        <f>IF(AND(AX325="",AX326=""),"",SUM(AX325)-SUM(AX326))</f>
        <v/>
      </c>
      <c r="AY324" s="26" t="str">
        <f>IF(AND(AY325="",AY326=""),"",SUM(AY325)-SUM(AY326))</f>
        <v/>
      </c>
      <c r="AZ324" s="26" t="str">
        <f>IF(AND(AZ325="",AZ326=""),"",SUM(AZ325)-SUM(AZ326))</f>
        <v/>
      </c>
      <c r="BA324" s="26" t="str">
        <f>IF(AND(BA325="",BA326=""),"",SUM(BA325)-SUM(BA326))</f>
        <v/>
      </c>
      <c r="BB324" s="26" t="str">
        <f>IF(AND(BB325="",BB326=""),"",SUM(BB325)-SUM(BB326))</f>
        <v/>
      </c>
      <c r="BC324" s="26" t="str">
        <f>IF(AND(BC325="",BC326=""),"",SUM(BC325)-SUM(BC326))</f>
        <v/>
      </c>
      <c r="BD324" s="26" t="str">
        <f>IF(AND(BD325="",BD326=""),"",SUM(BD325)-SUM(BD326))</f>
        <v/>
      </c>
      <c r="BE324" s="26" t="str">
        <f>IF(AND(BE325="",BE326=""),"",SUM(BE325)-SUM(BE326))</f>
        <v/>
      </c>
      <c r="BF324" s="26" t="str">
        <f>IF(AND(BF325="",BF326=""),"",SUM(BF325)-SUM(BF326))</f>
        <v/>
      </c>
      <c r="BG324" s="26" t="str">
        <f>IF(AND(BG325="",BG326=""),"",SUM(BG325)-SUM(BG326))</f>
        <v/>
      </c>
      <c r="BH324" s="26" t="str">
        <f>IF(AND(BH325="",BH326=""),"",SUM(BH325)-SUM(BH326))</f>
        <v/>
      </c>
      <c r="BI324" s="26" t="str">
        <f>IF(AND(BI325="",BI326=""),"",SUM(BI325)-SUM(BI326))</f>
        <v/>
      </c>
      <c r="BJ324" s="26" t="str">
        <f>IF(AND(BJ325="",BJ326=""),"",SUM(BJ325)-SUM(BJ326))</f>
        <v/>
      </c>
      <c r="BK324" s="26" t="str">
        <f>IF(AND(BK325="",BK326=""),"",SUM(BK325)-SUM(BK326))</f>
        <v/>
      </c>
      <c r="BL324" s="26" t="str">
        <f>IF(AND(BL325="",BL326=""),"",SUM(BL325)-SUM(BL326))</f>
        <v/>
      </c>
      <c r="BM324" s="26" t="str">
        <f>IF(AND(BM325="",BM326=""),"",SUM(BM325)-SUM(BM326))</f>
        <v/>
      </c>
      <c r="BN324" s="26" t="str">
        <f>IF(AND(BN325="",BN326=""),"",SUM(BN325)-SUM(BN326))</f>
        <v/>
      </c>
      <c r="BO324" s="26" t="str">
        <f>IF(AND(BO325="",BO326=""),"",SUM(BO325)-SUM(BO326))</f>
        <v/>
      </c>
      <c r="BP324" s="26" t="str">
        <f>IF(AND(BP325="",BP326=""),"",SUM(BP325)-SUM(BP326))</f>
        <v/>
      </c>
      <c r="BQ324" s="26" t="str">
        <f>IF(AND(BQ325="",BQ326=""),"",SUM(BQ325)-SUM(BQ326))</f>
        <v/>
      </c>
      <c r="BR324" s="26" t="str">
        <f>IF(AND(BR325="",BR326=""),"",SUM(BR325)-SUM(BR326))</f>
        <v/>
      </c>
      <c r="BS324" s="26" t="str">
        <f t="shared" si="453" ref="BS324:ED324">IF(AND(BS325="",BS326=""),"",SUM(BS325)-SUM(BS326))</f>
        <v/>
      </c>
      <c r="BT324" s="26" t="str">
        <f t="shared" si="453"/>
        <v/>
      </c>
      <c r="BU324" s="26" t="str">
        <f t="shared" si="453"/>
        <v/>
      </c>
      <c r="BV324" s="26" t="str">
        <f t="shared" si="453"/>
        <v/>
      </c>
      <c r="BW324" s="26" t="str">
        <f t="shared" si="453"/>
        <v/>
      </c>
      <c r="BX324" s="26" t="str">
        <f t="shared" si="453"/>
        <v/>
      </c>
      <c r="BY324" s="26" t="str">
        <f t="shared" si="453"/>
        <v/>
      </c>
      <c r="BZ324" s="26" t="str">
        <f t="shared" si="453"/>
        <v/>
      </c>
      <c r="CA324" s="26" t="str">
        <f t="shared" si="453"/>
        <v/>
      </c>
      <c r="CB324" s="26" t="str">
        <f t="shared" si="453"/>
        <v/>
      </c>
      <c r="CC324" s="26" t="str">
        <f t="shared" si="453"/>
        <v/>
      </c>
      <c r="CD324" s="26" t="str">
        <f t="shared" si="453"/>
        <v/>
      </c>
      <c r="CE324" s="26" t="str">
        <f t="shared" si="453"/>
        <v/>
      </c>
      <c r="CF324" s="26" t="str">
        <f t="shared" si="453"/>
        <v/>
      </c>
      <c r="CG324" s="26" t="str">
        <f t="shared" si="453"/>
        <v/>
      </c>
      <c r="CH324" s="26" t="str">
        <f t="shared" si="453"/>
        <v/>
      </c>
      <c r="CI324" s="26" t="str">
        <f t="shared" si="453"/>
        <v/>
      </c>
      <c r="CJ324" s="26" t="str">
        <f t="shared" si="453"/>
        <v/>
      </c>
      <c r="CK324" s="26" t="str">
        <f t="shared" si="453"/>
        <v/>
      </c>
      <c r="CL324" s="26" t="str">
        <f t="shared" si="453"/>
        <v/>
      </c>
      <c r="CM324" s="26" t="str">
        <f t="shared" si="453"/>
        <v/>
      </c>
      <c r="CN324" s="26" t="str">
        <f t="shared" si="453"/>
        <v/>
      </c>
      <c r="CO324" s="26" t="str">
        <f t="shared" si="453"/>
        <v/>
      </c>
      <c r="CP324" s="26" t="str">
        <f t="shared" si="453"/>
        <v/>
      </c>
      <c r="CQ324" s="26" t="str">
        <f t="shared" si="453"/>
        <v/>
      </c>
      <c r="CR324" s="26" t="str">
        <f t="shared" si="453"/>
        <v/>
      </c>
      <c r="CS324" s="26" t="str">
        <f t="shared" si="453"/>
        <v/>
      </c>
      <c r="CT324" s="26" t="str">
        <f t="shared" si="453"/>
        <v/>
      </c>
      <c r="CU324" s="26" t="str">
        <f t="shared" si="453"/>
        <v/>
      </c>
      <c r="CV324" s="26" t="str">
        <f t="shared" si="453"/>
        <v/>
      </c>
      <c r="CW324" s="26" t="str">
        <f t="shared" si="453"/>
        <v/>
      </c>
      <c r="CX324" s="26" t="str">
        <f t="shared" si="453"/>
        <v/>
      </c>
      <c r="CY324" s="26" t="str">
        <f t="shared" si="453"/>
        <v/>
      </c>
      <c r="CZ324" s="26" t="str">
        <f t="shared" si="453"/>
        <v/>
      </c>
      <c r="DA324" s="26" t="str">
        <f t="shared" si="453"/>
        <v/>
      </c>
      <c r="DB324" s="26" t="str">
        <f t="shared" si="453"/>
        <v/>
      </c>
      <c r="DC324" s="26" t="str">
        <f t="shared" si="453"/>
        <v/>
      </c>
      <c r="DD324" s="26" t="str">
        <f t="shared" si="453"/>
        <v/>
      </c>
      <c r="DE324" s="26" t="str">
        <f t="shared" si="453"/>
        <v/>
      </c>
      <c r="DF324" s="26" t="str">
        <f t="shared" si="453"/>
        <v/>
      </c>
      <c r="DG324" s="26" t="str">
        <f t="shared" si="453"/>
        <v/>
      </c>
      <c r="DH324" s="26" t="str">
        <f t="shared" si="453"/>
        <v/>
      </c>
      <c r="DI324" s="26" t="str">
        <f t="shared" si="453"/>
        <v/>
      </c>
      <c r="DJ324" s="26" t="str">
        <f t="shared" si="453"/>
        <v/>
      </c>
      <c r="DK324" s="26" t="str">
        <f t="shared" si="453"/>
        <v/>
      </c>
      <c r="DL324" s="26" t="str">
        <f t="shared" si="453"/>
        <v/>
      </c>
      <c r="DM324" s="26" t="str">
        <f t="shared" si="453"/>
        <v/>
      </c>
      <c r="DN324" s="26" t="str">
        <f t="shared" si="453"/>
        <v/>
      </c>
      <c r="DO324" s="26" t="str">
        <f t="shared" si="453"/>
        <v/>
      </c>
      <c r="DP324" s="26" t="str">
        <f t="shared" si="453"/>
        <v/>
      </c>
      <c r="DQ324" s="26" t="str">
        <f t="shared" si="453"/>
        <v/>
      </c>
      <c r="DR324" s="26" t="str">
        <f t="shared" si="453"/>
        <v/>
      </c>
      <c r="DS324" s="26" t="str">
        <f t="shared" si="453"/>
        <v/>
      </c>
      <c r="DT324" s="26" t="str">
        <f t="shared" si="453"/>
        <v/>
      </c>
      <c r="DU324" s="26" t="str">
        <f t="shared" si="453"/>
        <v/>
      </c>
      <c r="DV324" s="26" t="str">
        <f t="shared" si="453"/>
        <v/>
      </c>
      <c r="DW324" s="26" t="str">
        <f t="shared" si="453"/>
        <v/>
      </c>
      <c r="DX324" s="26" t="str">
        <f t="shared" si="453"/>
        <v/>
      </c>
      <c r="DY324" s="26" t="str">
        <f t="shared" si="453"/>
        <v/>
      </c>
      <c r="DZ324" s="26" t="str">
        <f t="shared" si="453"/>
        <v/>
      </c>
      <c r="EA324" s="26" t="str">
        <f t="shared" si="453"/>
        <v/>
      </c>
      <c r="EB324" s="26" t="str">
        <f t="shared" si="453"/>
        <v/>
      </c>
      <c r="EC324" s="26" t="str">
        <f t="shared" si="453"/>
        <v/>
      </c>
      <c r="ED324" s="26" t="str">
        <f t="shared" si="453"/>
        <v/>
      </c>
      <c r="EE324" s="26" t="str">
        <f t="shared" si="454" ref="EE324:FI324">IF(AND(EE325="",EE326=""),"",SUM(EE325)-SUM(EE326))</f>
        <v/>
      </c>
      <c r="EF324" s="26" t="str">
        <f t="shared" si="454"/>
        <v/>
      </c>
      <c r="EG324" s="26" t="str">
        <f t="shared" si="454"/>
        <v/>
      </c>
      <c r="EH324" s="26" t="str">
        <f t="shared" si="454"/>
        <v/>
      </c>
      <c r="EI324" s="26" t="str">
        <f t="shared" si="454"/>
        <v/>
      </c>
      <c r="EJ324" s="26" t="str">
        <f t="shared" si="454"/>
        <v/>
      </c>
      <c r="EK324" s="26" t="str">
        <f t="shared" si="454"/>
        <v/>
      </c>
      <c r="EL324" s="26" t="str">
        <f t="shared" si="454"/>
        <v/>
      </c>
      <c r="EM324" s="26" t="str">
        <f t="shared" si="454"/>
        <v/>
      </c>
      <c r="EN324" s="26" t="str">
        <f t="shared" si="454"/>
        <v/>
      </c>
      <c r="EO324" s="26" t="str">
        <f t="shared" si="454"/>
        <v/>
      </c>
      <c r="EP324" s="26" t="str">
        <f t="shared" si="454"/>
        <v/>
      </c>
      <c r="EQ324" s="26" t="str">
        <f t="shared" si="454"/>
        <v/>
      </c>
      <c r="ER324" s="26" t="str">
        <f t="shared" si="454"/>
        <v/>
      </c>
      <c r="ES324" s="26" t="str">
        <f t="shared" si="454"/>
        <v/>
      </c>
      <c r="ET324" s="26" t="str">
        <f t="shared" si="454"/>
        <v/>
      </c>
      <c r="EU324" s="26" t="str">
        <f t="shared" si="454"/>
        <v/>
      </c>
      <c r="EV324" s="26" t="str">
        <f t="shared" si="454"/>
        <v/>
      </c>
      <c r="EW324" s="26" t="str">
        <f t="shared" si="454"/>
        <v/>
      </c>
      <c r="EX324" s="26" t="str">
        <f t="shared" si="454"/>
        <v/>
      </c>
      <c r="EY324" s="26" t="str">
        <f t="shared" si="454"/>
        <v/>
      </c>
      <c r="EZ324" s="26" t="str">
        <f t="shared" si="454"/>
        <v/>
      </c>
      <c r="FA324" s="26" t="str">
        <f t="shared" si="454"/>
        <v/>
      </c>
      <c r="FB324" s="26" t="str">
        <f t="shared" si="454"/>
        <v/>
      </c>
      <c r="FC324" s="26" t="str">
        <f t="shared" si="454"/>
        <v/>
      </c>
      <c r="FD324" s="26" t="str">
        <f t="shared" si="454"/>
        <v/>
      </c>
      <c r="FE324" s="26" t="str">
        <f t="shared" si="454"/>
        <v/>
      </c>
      <c r="FF324" s="26" t="str">
        <f t="shared" si="454"/>
        <v/>
      </c>
      <c r="FG324" s="26" t="str">
        <f t="shared" si="454"/>
        <v/>
      </c>
      <c r="FH324" s="26" t="str">
        <f t="shared" si="454"/>
        <v/>
      </c>
      <c r="FI324" s="26" t="str">
        <f t="shared" si="454"/>
        <v/>
      </c>
    </row>
    <row r="325" spans="1:165" s="8" customFormat="1" ht="15" customHeight="1">
      <c r="A325" s="8" t="str">
        <f t="shared" si="372"/>
        <v>BXIPIO_BP6_XDC</v>
      </c>
      <c r="B325" s="12" t="s">
        <v>145</v>
      </c>
      <c r="C325" s="13" t="s">
        <v>768</v>
      </c>
      <c r="D325" s="13" t="s">
        <v>769</v>
      </c>
      <c r="E325" s="14" t="str">
        <f>"BXIPIO_BP6_"&amp;C3</f>
        <v>BXIPIO_BP6_XDC</v>
      </c>
      <c r="F325" s="26">
        <v>0.12925</v>
      </c>
      <c r="G325" s="26">
        <v>0.12925</v>
      </c>
      <c r="H325" s="26">
        <v>0.12925</v>
      </c>
      <c r="I325" s="26">
        <v>0.219</v>
      </c>
      <c r="J325" s="26">
        <v>0.60675000000000001</v>
      </c>
      <c r="K325" s="26">
        <v>0.222</v>
      </c>
      <c r="L325" s="26">
        <v>0.313</v>
      </c>
      <c r="M325" s="26">
        <v>0.49</v>
      </c>
      <c r="N325" s="26">
        <v>0.66400000000000003</v>
      </c>
      <c r="O325" s="26">
        <v>1.6890000000000001</v>
      </c>
      <c r="P325" s="26">
        <v>0.89600000000000002</v>
      </c>
      <c r="Q325" s="26">
        <v>0.75</v>
      </c>
      <c r="R325" s="26">
        <v>0.67700000000000005</v>
      </c>
      <c r="S325" s="26">
        <v>0.84599999999999997</v>
      </c>
      <c r="T325" s="26">
        <v>3.169</v>
      </c>
      <c r="U325" s="26">
        <v>0.485</v>
      </c>
      <c r="V325" s="26">
        <v>0.47299999999999998</v>
      </c>
      <c r="W325" s="26">
        <v>0.50900000000000001</v>
      </c>
      <c r="X325" s="26">
        <v>0.55200000000000005</v>
      </c>
      <c r="Y325" s="26">
        <v>2.0190000000000001</v>
      </c>
      <c r="Z325" s="26">
        <v>0.57199999999999995</v>
      </c>
      <c r="AA325" s="26">
        <v>0.56299999999999994</v>
      </c>
      <c r="AB325" s="26">
        <v>0.675</v>
      </c>
      <c r="AC325" s="26">
        <v>0.71699999999999997</v>
      </c>
      <c r="AD325" s="26">
        <v>2.5270000000000001</v>
      </c>
      <c r="AE325" s="26">
        <v>0.85099999999999998</v>
      </c>
      <c r="AF325" s="26">
        <v>0</v>
      </c>
      <c r="AG325" s="26">
        <v>0</v>
      </c>
      <c r="AH325" s="26">
        <v>0</v>
      </c>
      <c r="AI325" s="26">
        <v>0.85099999999999998</v>
      </c>
      <c r="AJ325" s="26">
        <v>2.285</v>
      </c>
      <c r="AK325" s="26" t="str">
        <f>IF(AND(AK328="",AND(AK331="",AK337="")),"",SUM(AK328,AK331,AK337))</f>
        <v/>
      </c>
      <c r="AL325" s="26" t="str">
        <f>IF(AND(AL328="",AND(AL331="",AL337="")),"",SUM(AL328,AL331,AL337))</f>
        <v/>
      </c>
      <c r="AM325" s="26" t="str">
        <f>IF(AND(AM328="",AND(AM331="",AM337="")),"",SUM(AM328,AM331,AM337))</f>
        <v/>
      </c>
      <c r="AN325" s="26">
        <v>2.285</v>
      </c>
      <c r="AO325" s="26" t="str">
        <f>IF(AND(AO328="",AND(AO331="",AO337="")),"",SUM(AO328,AO331,AO337))</f>
        <v/>
      </c>
      <c r="AP325" s="26" t="str">
        <f>IF(AND(AP328="",AND(AP331="",AP337="")),"",SUM(AP328,AP331,AP337))</f>
        <v/>
      </c>
      <c r="AQ325" s="26" t="str">
        <f>IF(AND(AQ328="",AND(AQ331="",AQ337="")),"",SUM(AQ328,AQ331,AQ337))</f>
        <v/>
      </c>
      <c r="AR325" s="26" t="str">
        <f>IF(AND(AR328="",AND(AR331="",AR337="")),"",SUM(AR328,AR331,AR337))</f>
        <v/>
      </c>
      <c r="AS325" s="26" t="str">
        <f>IF(AND(AS328="",AND(AS331="",AS337="")),"",SUM(AS328,AS331,AS337))</f>
        <v/>
      </c>
      <c r="AT325" s="26" t="str">
        <f>IF(AND(AT328="",AND(AT331="",AT337="")),"",SUM(AT328,AT331,AT337))</f>
        <v/>
      </c>
      <c r="AU325" s="26" t="str">
        <f>IF(AND(AU328="",AND(AU331="",AU337="")),"",SUM(AU328,AU331,AU337))</f>
        <v/>
      </c>
      <c r="AV325" s="26" t="str">
        <f>IF(AND(AV328="",AND(AV331="",AV337="")),"",SUM(AV328,AV331,AV337))</f>
        <v/>
      </c>
      <c r="AW325" s="26" t="str">
        <f>IF(AND(AW328="",AND(AW331="",AW337="")),"",SUM(AW328,AW331,AW337))</f>
        <v/>
      </c>
      <c r="AX325" s="26" t="str">
        <f>IF(AND(AX328="",AND(AX331="",AX337="")),"",SUM(AX328,AX331,AX337))</f>
        <v/>
      </c>
      <c r="AY325" s="26" t="str">
        <f>IF(AND(AY328="",AND(AY331="",AY337="")),"",SUM(AY328,AY331,AY337))</f>
        <v/>
      </c>
      <c r="AZ325" s="26" t="str">
        <f>IF(AND(AZ328="",AND(AZ331="",AZ337="")),"",SUM(AZ328,AZ331,AZ337))</f>
        <v/>
      </c>
      <c r="BA325" s="26" t="str">
        <f>IF(AND(BA328="",AND(BA331="",BA337="")),"",SUM(BA328,BA331,BA337))</f>
        <v/>
      </c>
      <c r="BB325" s="26" t="str">
        <f>IF(AND(BB328="",AND(BB331="",BB337="")),"",SUM(BB328,BB331,BB337))</f>
        <v/>
      </c>
      <c r="BC325" s="26" t="str">
        <f>IF(AND(BC328="",AND(BC331="",BC337="")),"",SUM(BC328,BC331,BC337))</f>
        <v/>
      </c>
      <c r="BD325" s="26" t="str">
        <f>IF(AND(BD328="",AND(BD331="",BD337="")),"",SUM(BD328,BD331,BD337))</f>
        <v/>
      </c>
      <c r="BE325" s="26" t="str">
        <f>IF(AND(BE328="",AND(BE331="",BE337="")),"",SUM(BE328,BE331,BE337))</f>
        <v/>
      </c>
      <c r="BF325" s="26" t="str">
        <f>IF(AND(BF328="",AND(BF331="",BF337="")),"",SUM(BF328,BF331,BF337))</f>
        <v/>
      </c>
      <c r="BG325" s="26" t="str">
        <f>IF(AND(BG328="",AND(BG331="",BG337="")),"",SUM(BG328,BG331,BG337))</f>
        <v/>
      </c>
      <c r="BH325" s="26" t="str">
        <f>IF(AND(BH328="",AND(BH331="",BH337="")),"",SUM(BH328,BH331,BH337))</f>
        <v/>
      </c>
      <c r="BI325" s="26" t="str">
        <f>IF(AND(BI328="",AND(BI331="",BI337="")),"",SUM(BI328,BI331,BI337))</f>
        <v/>
      </c>
      <c r="BJ325" s="26" t="str">
        <f>IF(AND(BJ328="",AND(BJ331="",BJ337="")),"",SUM(BJ328,BJ331,BJ337))</f>
        <v/>
      </c>
      <c r="BK325" s="26" t="str">
        <f>IF(AND(BK328="",AND(BK331="",BK337="")),"",SUM(BK328,BK331,BK337))</f>
        <v/>
      </c>
      <c r="BL325" s="26" t="str">
        <f>IF(AND(BL328="",AND(BL331="",BL337="")),"",SUM(BL328,BL331,BL337))</f>
        <v/>
      </c>
      <c r="BM325" s="26" t="str">
        <f>IF(AND(BM328="",AND(BM331="",BM337="")),"",SUM(BM328,BM331,BM337))</f>
        <v/>
      </c>
      <c r="BN325" s="26" t="str">
        <f>IF(AND(BN328="",AND(BN331="",BN337="")),"",SUM(BN328,BN331,BN337))</f>
        <v/>
      </c>
      <c r="BO325" s="26" t="str">
        <f>IF(AND(BO328="",AND(BO331="",BO337="")),"",SUM(BO328,BO331,BO337))</f>
        <v/>
      </c>
      <c r="BP325" s="26" t="str">
        <f>IF(AND(BP328="",AND(BP331="",BP337="")),"",SUM(BP328,BP331,BP337))</f>
        <v/>
      </c>
      <c r="BQ325" s="26" t="str">
        <f>IF(AND(BQ328="",AND(BQ331="",BQ337="")),"",SUM(BQ328,BQ331,BQ337))</f>
        <v/>
      </c>
      <c r="BR325" s="26" t="str">
        <f>IF(AND(BR328="",AND(BR331="",BR337="")),"",SUM(BR328,BR331,BR337))</f>
        <v/>
      </c>
      <c r="BS325" s="26" t="str">
        <f t="shared" si="455" ref="BS325:ED325">IF(AND(BS328="",AND(BS331="",BS337="")),"",SUM(BS328,BS331,BS337))</f>
        <v/>
      </c>
      <c r="BT325" s="26" t="str">
        <f t="shared" si="455"/>
        <v/>
      </c>
      <c r="BU325" s="26" t="str">
        <f t="shared" si="455"/>
        <v/>
      </c>
      <c r="BV325" s="26" t="str">
        <f t="shared" si="455"/>
        <v/>
      </c>
      <c r="BW325" s="26" t="str">
        <f t="shared" si="455"/>
        <v/>
      </c>
      <c r="BX325" s="26" t="str">
        <f t="shared" si="455"/>
        <v/>
      </c>
      <c r="BY325" s="26" t="str">
        <f t="shared" si="455"/>
        <v/>
      </c>
      <c r="BZ325" s="26" t="str">
        <f t="shared" si="455"/>
        <v/>
      </c>
      <c r="CA325" s="26" t="str">
        <f t="shared" si="455"/>
        <v/>
      </c>
      <c r="CB325" s="26" t="str">
        <f t="shared" si="455"/>
        <v/>
      </c>
      <c r="CC325" s="26" t="str">
        <f t="shared" si="455"/>
        <v/>
      </c>
      <c r="CD325" s="26" t="str">
        <f t="shared" si="455"/>
        <v/>
      </c>
      <c r="CE325" s="26" t="str">
        <f t="shared" si="455"/>
        <v/>
      </c>
      <c r="CF325" s="26" t="str">
        <f t="shared" si="455"/>
        <v/>
      </c>
      <c r="CG325" s="26" t="str">
        <f t="shared" si="455"/>
        <v/>
      </c>
      <c r="CH325" s="26" t="str">
        <f t="shared" si="455"/>
        <v/>
      </c>
      <c r="CI325" s="26" t="str">
        <f t="shared" si="455"/>
        <v/>
      </c>
      <c r="CJ325" s="26" t="str">
        <f t="shared" si="455"/>
        <v/>
      </c>
      <c r="CK325" s="26" t="str">
        <f t="shared" si="455"/>
        <v/>
      </c>
      <c r="CL325" s="26" t="str">
        <f t="shared" si="455"/>
        <v/>
      </c>
      <c r="CM325" s="26" t="str">
        <f t="shared" si="455"/>
        <v/>
      </c>
      <c r="CN325" s="26" t="str">
        <f t="shared" si="455"/>
        <v/>
      </c>
      <c r="CO325" s="26" t="str">
        <f t="shared" si="455"/>
        <v/>
      </c>
      <c r="CP325" s="26" t="str">
        <f t="shared" si="455"/>
        <v/>
      </c>
      <c r="CQ325" s="26" t="str">
        <f t="shared" si="455"/>
        <v/>
      </c>
      <c r="CR325" s="26" t="str">
        <f t="shared" si="455"/>
        <v/>
      </c>
      <c r="CS325" s="26" t="str">
        <f t="shared" si="455"/>
        <v/>
      </c>
      <c r="CT325" s="26" t="str">
        <f t="shared" si="455"/>
        <v/>
      </c>
      <c r="CU325" s="26" t="str">
        <f t="shared" si="455"/>
        <v/>
      </c>
      <c r="CV325" s="26" t="str">
        <f t="shared" si="455"/>
        <v/>
      </c>
      <c r="CW325" s="26" t="str">
        <f t="shared" si="455"/>
        <v/>
      </c>
      <c r="CX325" s="26" t="str">
        <f t="shared" si="455"/>
        <v/>
      </c>
      <c r="CY325" s="26" t="str">
        <f t="shared" si="455"/>
        <v/>
      </c>
      <c r="CZ325" s="26" t="str">
        <f t="shared" si="455"/>
        <v/>
      </c>
      <c r="DA325" s="26" t="str">
        <f t="shared" si="455"/>
        <v/>
      </c>
      <c r="DB325" s="26" t="str">
        <f t="shared" si="455"/>
        <v/>
      </c>
      <c r="DC325" s="26" t="str">
        <f t="shared" si="455"/>
        <v/>
      </c>
      <c r="DD325" s="26" t="str">
        <f t="shared" si="455"/>
        <v/>
      </c>
      <c r="DE325" s="26" t="str">
        <f t="shared" si="455"/>
        <v/>
      </c>
      <c r="DF325" s="26" t="str">
        <f t="shared" si="455"/>
        <v/>
      </c>
      <c r="DG325" s="26" t="str">
        <f t="shared" si="455"/>
        <v/>
      </c>
      <c r="DH325" s="26" t="str">
        <f t="shared" si="455"/>
        <v/>
      </c>
      <c r="DI325" s="26" t="str">
        <f t="shared" si="455"/>
        <v/>
      </c>
      <c r="DJ325" s="26" t="str">
        <f t="shared" si="455"/>
        <v/>
      </c>
      <c r="DK325" s="26" t="str">
        <f t="shared" si="455"/>
        <v/>
      </c>
      <c r="DL325" s="26" t="str">
        <f t="shared" si="455"/>
        <v/>
      </c>
      <c r="DM325" s="26" t="str">
        <f t="shared" si="455"/>
        <v/>
      </c>
      <c r="DN325" s="26" t="str">
        <f t="shared" si="455"/>
        <v/>
      </c>
      <c r="DO325" s="26" t="str">
        <f t="shared" si="455"/>
        <v/>
      </c>
      <c r="DP325" s="26" t="str">
        <f t="shared" si="455"/>
        <v/>
      </c>
      <c r="DQ325" s="26" t="str">
        <f t="shared" si="455"/>
        <v/>
      </c>
      <c r="DR325" s="26" t="str">
        <f t="shared" si="455"/>
        <v/>
      </c>
      <c r="DS325" s="26" t="str">
        <f t="shared" si="455"/>
        <v/>
      </c>
      <c r="DT325" s="26" t="str">
        <f t="shared" si="455"/>
        <v/>
      </c>
      <c r="DU325" s="26" t="str">
        <f t="shared" si="455"/>
        <v/>
      </c>
      <c r="DV325" s="26" t="str">
        <f t="shared" si="455"/>
        <v/>
      </c>
      <c r="DW325" s="26" t="str">
        <f t="shared" si="455"/>
        <v/>
      </c>
      <c r="DX325" s="26" t="str">
        <f t="shared" si="455"/>
        <v/>
      </c>
      <c r="DY325" s="26" t="str">
        <f t="shared" si="455"/>
        <v/>
      </c>
      <c r="DZ325" s="26" t="str">
        <f t="shared" si="455"/>
        <v/>
      </c>
      <c r="EA325" s="26" t="str">
        <f t="shared" si="455"/>
        <v/>
      </c>
      <c r="EB325" s="26" t="str">
        <f t="shared" si="455"/>
        <v/>
      </c>
      <c r="EC325" s="26" t="str">
        <f t="shared" si="455"/>
        <v/>
      </c>
      <c r="ED325" s="26" t="str">
        <f t="shared" si="455"/>
        <v/>
      </c>
      <c r="EE325" s="26" t="str">
        <f t="shared" si="456" ref="EE325:FI325">IF(AND(EE328="",AND(EE331="",EE337="")),"",SUM(EE328,EE331,EE337))</f>
        <v/>
      </c>
      <c r="EF325" s="26" t="str">
        <f t="shared" si="456"/>
        <v/>
      </c>
      <c r="EG325" s="26" t="str">
        <f t="shared" si="456"/>
        <v/>
      </c>
      <c r="EH325" s="26" t="str">
        <f t="shared" si="456"/>
        <v/>
      </c>
      <c r="EI325" s="26" t="str">
        <f t="shared" si="456"/>
        <v/>
      </c>
      <c r="EJ325" s="26" t="str">
        <f t="shared" si="456"/>
        <v/>
      </c>
      <c r="EK325" s="26" t="str">
        <f t="shared" si="456"/>
        <v/>
      </c>
      <c r="EL325" s="26" t="str">
        <f t="shared" si="456"/>
        <v/>
      </c>
      <c r="EM325" s="26" t="str">
        <f t="shared" si="456"/>
        <v/>
      </c>
      <c r="EN325" s="26" t="str">
        <f t="shared" si="456"/>
        <v/>
      </c>
      <c r="EO325" s="26" t="str">
        <f t="shared" si="456"/>
        <v/>
      </c>
      <c r="EP325" s="26" t="str">
        <f t="shared" si="456"/>
        <v/>
      </c>
      <c r="EQ325" s="26" t="str">
        <f t="shared" si="456"/>
        <v/>
      </c>
      <c r="ER325" s="26" t="str">
        <f t="shared" si="456"/>
        <v/>
      </c>
      <c r="ES325" s="26" t="str">
        <f t="shared" si="456"/>
        <v/>
      </c>
      <c r="ET325" s="26" t="str">
        <f t="shared" si="456"/>
        <v/>
      </c>
      <c r="EU325" s="26" t="str">
        <f t="shared" si="456"/>
        <v/>
      </c>
      <c r="EV325" s="26" t="str">
        <f t="shared" si="456"/>
        <v/>
      </c>
      <c r="EW325" s="26" t="str">
        <f t="shared" si="456"/>
        <v/>
      </c>
      <c r="EX325" s="26" t="str">
        <f t="shared" si="456"/>
        <v/>
      </c>
      <c r="EY325" s="26" t="str">
        <f t="shared" si="456"/>
        <v/>
      </c>
      <c r="EZ325" s="26" t="str">
        <f t="shared" si="456"/>
        <v/>
      </c>
      <c r="FA325" s="26" t="str">
        <f t="shared" si="456"/>
        <v/>
      </c>
      <c r="FB325" s="26" t="str">
        <f t="shared" si="456"/>
        <v/>
      </c>
      <c r="FC325" s="26" t="str">
        <f t="shared" si="456"/>
        <v/>
      </c>
      <c r="FD325" s="26" t="str">
        <f t="shared" si="456"/>
        <v/>
      </c>
      <c r="FE325" s="26" t="str">
        <f t="shared" si="456"/>
        <v/>
      </c>
      <c r="FF325" s="26" t="str">
        <f t="shared" si="456"/>
        <v/>
      </c>
      <c r="FG325" s="26" t="str">
        <f t="shared" si="456"/>
        <v/>
      </c>
      <c r="FH325" s="26" t="str">
        <f t="shared" si="456"/>
        <v/>
      </c>
      <c r="FI325" s="26" t="str">
        <f t="shared" si="456"/>
        <v/>
      </c>
    </row>
    <row r="326" spans="1:165" s="8" customFormat="1" ht="15" customHeight="1">
      <c r="A326" s="8" t="str">
        <f t="shared" si="372"/>
        <v>BMIPIO_BP6_XDC</v>
      </c>
      <c r="B326" s="12" t="s">
        <v>148</v>
      </c>
      <c r="C326" s="13" t="s">
        <v>770</v>
      </c>
      <c r="D326" s="13" t="s">
        <v>771</v>
      </c>
      <c r="E326" s="14" t="str">
        <f>"BMIPIO_BP6_"&amp;C3</f>
        <v>BMIPIO_BP6_XDC</v>
      </c>
      <c r="F326" s="26">
        <v>0.50128408137500002</v>
      </c>
      <c r="G326" s="26">
        <v>0.50128408137500002</v>
      </c>
      <c r="H326" s="26">
        <v>0.50128408137500002</v>
      </c>
      <c r="I326" s="26">
        <v>0.50128408137500002</v>
      </c>
      <c r="J326" s="26">
        <v>2.0051363255000001</v>
      </c>
      <c r="K326" s="26">
        <v>0.114978222158091</v>
      </c>
      <c r="L326" s="26">
        <v>0.114978222158091</v>
      </c>
      <c r="M326" s="26">
        <v>0.114978222158091</v>
      </c>
      <c r="N326" s="26">
        <v>0.114978222158091</v>
      </c>
      <c r="O326" s="26">
        <v>0.45991288863236401</v>
      </c>
      <c r="P326" s="26">
        <v>0.033699536427194102</v>
      </c>
      <c r="Q326" s="26">
        <v>0.033699536427194102</v>
      </c>
      <c r="R326" s="26">
        <v>0.033699536427194102</v>
      </c>
      <c r="S326" s="26">
        <v>0.033699536427194102</v>
      </c>
      <c r="T326" s="26">
        <v>0.13479814570877699</v>
      </c>
      <c r="U326" s="26">
        <v>0.097629113486250002</v>
      </c>
      <c r="V326" s="26">
        <v>0.097629113486250002</v>
      </c>
      <c r="W326" s="26">
        <v>0.097629113486250002</v>
      </c>
      <c r="X326" s="26">
        <v>0.097629113486250002</v>
      </c>
      <c r="Y326" s="26">
        <v>0.39051645394500001</v>
      </c>
      <c r="Z326" s="26">
        <v>0.14861350000000001</v>
      </c>
      <c r="AA326" s="26">
        <v>0.14861350000000001</v>
      </c>
      <c r="AB326" s="26">
        <v>0.14861350000000001</v>
      </c>
      <c r="AC326" s="26">
        <v>0.14861350000000001</v>
      </c>
      <c r="AD326" s="26">
        <v>0.59445400000000004</v>
      </c>
      <c r="AE326" s="26">
        <v>0.158942</v>
      </c>
      <c r="AF326" s="26">
        <v>0.158942</v>
      </c>
      <c r="AG326" s="26">
        <v>0.158942</v>
      </c>
      <c r="AH326" s="26">
        <v>0.158942</v>
      </c>
      <c r="AI326" s="26">
        <v>0.635768</v>
      </c>
      <c r="AJ326" s="26" t="str">
        <f>IF(AND(AJ329="",AND(AJ332="",AJ338="")),"",SUM(AJ329,AJ332,AJ338))</f>
        <v/>
      </c>
      <c r="AK326" s="26" t="str">
        <f>IF(AND(AK329="",AND(AK332="",AK338="")),"",SUM(AK329,AK332,AK338))</f>
        <v/>
      </c>
      <c r="AL326" s="26" t="str">
        <f>IF(AND(AL329="",AND(AL332="",AL338="")),"",SUM(AL329,AL332,AL338))</f>
        <v/>
      </c>
      <c r="AM326" s="26" t="str">
        <f>IF(AND(AM329="",AND(AM332="",AM338="")),"",SUM(AM329,AM332,AM338))</f>
        <v/>
      </c>
      <c r="AN326" s="26" t="str">
        <f>IF(AND(AN329="",AND(AN332="",AN338="")),"",SUM(AN329,AN332,AN338))</f>
        <v/>
      </c>
      <c r="AO326" s="26" t="str">
        <f>IF(AND(AO329="",AND(AO332="",AO338="")),"",SUM(AO329,AO332,AO338))</f>
        <v/>
      </c>
      <c r="AP326" s="26" t="str">
        <f>IF(AND(AP329="",AND(AP332="",AP338="")),"",SUM(AP329,AP332,AP338))</f>
        <v/>
      </c>
      <c r="AQ326" s="26" t="str">
        <f>IF(AND(AQ329="",AND(AQ332="",AQ338="")),"",SUM(AQ329,AQ332,AQ338))</f>
        <v/>
      </c>
      <c r="AR326" s="26" t="str">
        <f>IF(AND(AR329="",AND(AR332="",AR338="")),"",SUM(AR329,AR332,AR338))</f>
        <v/>
      </c>
      <c r="AS326" s="26" t="str">
        <f>IF(AND(AS329="",AND(AS332="",AS338="")),"",SUM(AS329,AS332,AS338))</f>
        <v/>
      </c>
      <c r="AT326" s="26" t="str">
        <f>IF(AND(AT329="",AND(AT332="",AT338="")),"",SUM(AT329,AT332,AT338))</f>
        <v/>
      </c>
      <c r="AU326" s="26" t="str">
        <f>IF(AND(AU329="",AND(AU332="",AU338="")),"",SUM(AU329,AU332,AU338))</f>
        <v/>
      </c>
      <c r="AV326" s="26" t="str">
        <f>IF(AND(AV329="",AND(AV332="",AV338="")),"",SUM(AV329,AV332,AV338))</f>
        <v/>
      </c>
      <c r="AW326" s="26" t="str">
        <f>IF(AND(AW329="",AND(AW332="",AW338="")),"",SUM(AW329,AW332,AW338))</f>
        <v/>
      </c>
      <c r="AX326" s="26" t="str">
        <f>IF(AND(AX329="",AND(AX332="",AX338="")),"",SUM(AX329,AX332,AX338))</f>
        <v/>
      </c>
      <c r="AY326" s="26" t="str">
        <f>IF(AND(AY329="",AND(AY332="",AY338="")),"",SUM(AY329,AY332,AY338))</f>
        <v/>
      </c>
      <c r="AZ326" s="26" t="str">
        <f>IF(AND(AZ329="",AND(AZ332="",AZ338="")),"",SUM(AZ329,AZ332,AZ338))</f>
        <v/>
      </c>
      <c r="BA326" s="26" t="str">
        <f>IF(AND(BA329="",AND(BA332="",BA338="")),"",SUM(BA329,BA332,BA338))</f>
        <v/>
      </c>
      <c r="BB326" s="26" t="str">
        <f>IF(AND(BB329="",AND(BB332="",BB338="")),"",SUM(BB329,BB332,BB338))</f>
        <v/>
      </c>
      <c r="BC326" s="26" t="str">
        <f>IF(AND(BC329="",AND(BC332="",BC338="")),"",SUM(BC329,BC332,BC338))</f>
        <v/>
      </c>
      <c r="BD326" s="26" t="str">
        <f>IF(AND(BD329="",AND(BD332="",BD338="")),"",SUM(BD329,BD332,BD338))</f>
        <v/>
      </c>
      <c r="BE326" s="26" t="str">
        <f>IF(AND(BE329="",AND(BE332="",BE338="")),"",SUM(BE329,BE332,BE338))</f>
        <v/>
      </c>
      <c r="BF326" s="26" t="str">
        <f>IF(AND(BF329="",AND(BF332="",BF338="")),"",SUM(BF329,BF332,BF338))</f>
        <v/>
      </c>
      <c r="BG326" s="26" t="str">
        <f>IF(AND(BG329="",AND(BG332="",BG338="")),"",SUM(BG329,BG332,BG338))</f>
        <v/>
      </c>
      <c r="BH326" s="26" t="str">
        <f>IF(AND(BH329="",AND(BH332="",BH338="")),"",SUM(BH329,BH332,BH338))</f>
        <v/>
      </c>
      <c r="BI326" s="26" t="str">
        <f>IF(AND(BI329="",AND(BI332="",BI338="")),"",SUM(BI329,BI332,BI338))</f>
        <v/>
      </c>
      <c r="BJ326" s="26" t="str">
        <f>IF(AND(BJ329="",AND(BJ332="",BJ338="")),"",SUM(BJ329,BJ332,BJ338))</f>
        <v/>
      </c>
      <c r="BK326" s="26" t="str">
        <f>IF(AND(BK329="",AND(BK332="",BK338="")),"",SUM(BK329,BK332,BK338))</f>
        <v/>
      </c>
      <c r="BL326" s="26" t="str">
        <f>IF(AND(BL329="",AND(BL332="",BL338="")),"",SUM(BL329,BL332,BL338))</f>
        <v/>
      </c>
      <c r="BM326" s="26" t="str">
        <f>IF(AND(BM329="",AND(BM332="",BM338="")),"",SUM(BM329,BM332,BM338))</f>
        <v/>
      </c>
      <c r="BN326" s="26" t="str">
        <f>IF(AND(BN329="",AND(BN332="",BN338="")),"",SUM(BN329,BN332,BN338))</f>
        <v/>
      </c>
      <c r="BO326" s="26" t="str">
        <f>IF(AND(BO329="",AND(BO332="",BO338="")),"",SUM(BO329,BO332,BO338))</f>
        <v/>
      </c>
      <c r="BP326" s="26" t="str">
        <f>IF(AND(BP329="",AND(BP332="",BP338="")),"",SUM(BP329,BP332,BP338))</f>
        <v/>
      </c>
      <c r="BQ326" s="26" t="str">
        <f>IF(AND(BQ329="",AND(BQ332="",BQ338="")),"",SUM(BQ329,BQ332,BQ338))</f>
        <v/>
      </c>
      <c r="BR326" s="26" t="str">
        <f>IF(AND(BR329="",AND(BR332="",BR338="")),"",SUM(BR329,BR332,BR338))</f>
        <v/>
      </c>
      <c r="BS326" s="26" t="str">
        <f t="shared" si="457" ref="BS326:ED326">IF(AND(BS329="",AND(BS332="",BS338="")),"",SUM(BS329,BS332,BS338))</f>
        <v/>
      </c>
      <c r="BT326" s="26" t="str">
        <f t="shared" si="457"/>
        <v/>
      </c>
      <c r="BU326" s="26" t="str">
        <f t="shared" si="457"/>
        <v/>
      </c>
      <c r="BV326" s="26" t="str">
        <f t="shared" si="457"/>
        <v/>
      </c>
      <c r="BW326" s="26" t="str">
        <f t="shared" si="457"/>
        <v/>
      </c>
      <c r="BX326" s="26" t="str">
        <f t="shared" si="457"/>
        <v/>
      </c>
      <c r="BY326" s="26" t="str">
        <f t="shared" si="457"/>
        <v/>
      </c>
      <c r="BZ326" s="26" t="str">
        <f t="shared" si="457"/>
        <v/>
      </c>
      <c r="CA326" s="26" t="str">
        <f t="shared" si="457"/>
        <v/>
      </c>
      <c r="CB326" s="26" t="str">
        <f t="shared" si="457"/>
        <v/>
      </c>
      <c r="CC326" s="26" t="str">
        <f t="shared" si="457"/>
        <v/>
      </c>
      <c r="CD326" s="26" t="str">
        <f t="shared" si="457"/>
        <v/>
      </c>
      <c r="CE326" s="26" t="str">
        <f t="shared" si="457"/>
        <v/>
      </c>
      <c r="CF326" s="26" t="str">
        <f t="shared" si="457"/>
        <v/>
      </c>
      <c r="CG326" s="26" t="str">
        <f t="shared" si="457"/>
        <v/>
      </c>
      <c r="CH326" s="26" t="str">
        <f t="shared" si="457"/>
        <v/>
      </c>
      <c r="CI326" s="26" t="str">
        <f t="shared" si="457"/>
        <v/>
      </c>
      <c r="CJ326" s="26" t="str">
        <f t="shared" si="457"/>
        <v/>
      </c>
      <c r="CK326" s="26" t="str">
        <f t="shared" si="457"/>
        <v/>
      </c>
      <c r="CL326" s="26" t="str">
        <f t="shared" si="457"/>
        <v/>
      </c>
      <c r="CM326" s="26" t="str">
        <f t="shared" si="457"/>
        <v/>
      </c>
      <c r="CN326" s="26" t="str">
        <f t="shared" si="457"/>
        <v/>
      </c>
      <c r="CO326" s="26" t="str">
        <f t="shared" si="457"/>
        <v/>
      </c>
      <c r="CP326" s="26" t="str">
        <f t="shared" si="457"/>
        <v/>
      </c>
      <c r="CQ326" s="26" t="str">
        <f t="shared" si="457"/>
        <v/>
      </c>
      <c r="CR326" s="26" t="str">
        <f t="shared" si="457"/>
        <v/>
      </c>
      <c r="CS326" s="26" t="str">
        <f t="shared" si="457"/>
        <v/>
      </c>
      <c r="CT326" s="26" t="str">
        <f t="shared" si="457"/>
        <v/>
      </c>
      <c r="CU326" s="26" t="str">
        <f t="shared" si="457"/>
        <v/>
      </c>
      <c r="CV326" s="26" t="str">
        <f t="shared" si="457"/>
        <v/>
      </c>
      <c r="CW326" s="26" t="str">
        <f t="shared" si="457"/>
        <v/>
      </c>
      <c r="CX326" s="26" t="str">
        <f t="shared" si="457"/>
        <v/>
      </c>
      <c r="CY326" s="26" t="str">
        <f t="shared" si="457"/>
        <v/>
      </c>
      <c r="CZ326" s="26" t="str">
        <f t="shared" si="457"/>
        <v/>
      </c>
      <c r="DA326" s="26" t="str">
        <f t="shared" si="457"/>
        <v/>
      </c>
      <c r="DB326" s="26" t="str">
        <f t="shared" si="457"/>
        <v/>
      </c>
      <c r="DC326" s="26" t="str">
        <f t="shared" si="457"/>
        <v/>
      </c>
      <c r="DD326" s="26" t="str">
        <f t="shared" si="457"/>
        <v/>
      </c>
      <c r="DE326" s="26" t="str">
        <f t="shared" si="457"/>
        <v/>
      </c>
      <c r="DF326" s="26" t="str">
        <f t="shared" si="457"/>
        <v/>
      </c>
      <c r="DG326" s="26" t="str">
        <f t="shared" si="457"/>
        <v/>
      </c>
      <c r="DH326" s="26" t="str">
        <f t="shared" si="457"/>
        <v/>
      </c>
      <c r="DI326" s="26" t="str">
        <f t="shared" si="457"/>
        <v/>
      </c>
      <c r="DJ326" s="26" t="str">
        <f t="shared" si="457"/>
        <v/>
      </c>
      <c r="DK326" s="26" t="str">
        <f t="shared" si="457"/>
        <v/>
      </c>
      <c r="DL326" s="26" t="str">
        <f t="shared" si="457"/>
        <v/>
      </c>
      <c r="DM326" s="26" t="str">
        <f t="shared" si="457"/>
        <v/>
      </c>
      <c r="DN326" s="26" t="str">
        <f t="shared" si="457"/>
        <v/>
      </c>
      <c r="DO326" s="26" t="str">
        <f t="shared" si="457"/>
        <v/>
      </c>
      <c r="DP326" s="26" t="str">
        <f t="shared" si="457"/>
        <v/>
      </c>
      <c r="DQ326" s="26" t="str">
        <f t="shared" si="457"/>
        <v/>
      </c>
      <c r="DR326" s="26" t="str">
        <f t="shared" si="457"/>
        <v/>
      </c>
      <c r="DS326" s="26" t="str">
        <f t="shared" si="457"/>
        <v/>
      </c>
      <c r="DT326" s="26" t="str">
        <f t="shared" si="457"/>
        <v/>
      </c>
      <c r="DU326" s="26" t="str">
        <f t="shared" si="457"/>
        <v/>
      </c>
      <c r="DV326" s="26" t="str">
        <f t="shared" si="457"/>
        <v/>
      </c>
      <c r="DW326" s="26" t="str">
        <f t="shared" si="457"/>
        <v/>
      </c>
      <c r="DX326" s="26" t="str">
        <f t="shared" si="457"/>
        <v/>
      </c>
      <c r="DY326" s="26" t="str">
        <f t="shared" si="457"/>
        <v/>
      </c>
      <c r="DZ326" s="26" t="str">
        <f t="shared" si="457"/>
        <v/>
      </c>
      <c r="EA326" s="26" t="str">
        <f t="shared" si="457"/>
        <v/>
      </c>
      <c r="EB326" s="26" t="str">
        <f t="shared" si="457"/>
        <v/>
      </c>
      <c r="EC326" s="26" t="str">
        <f t="shared" si="457"/>
        <v/>
      </c>
      <c r="ED326" s="26" t="str">
        <f t="shared" si="457"/>
        <v/>
      </c>
      <c r="EE326" s="26" t="str">
        <f t="shared" si="458" ref="EE326:FI326">IF(AND(EE329="",AND(EE332="",EE338="")),"",SUM(EE329,EE332,EE338))</f>
        <v/>
      </c>
      <c r="EF326" s="26" t="str">
        <f t="shared" si="458"/>
        <v/>
      </c>
      <c r="EG326" s="26" t="str">
        <f t="shared" si="458"/>
        <v/>
      </c>
      <c r="EH326" s="26" t="str">
        <f t="shared" si="458"/>
        <v/>
      </c>
      <c r="EI326" s="26" t="str">
        <f t="shared" si="458"/>
        <v/>
      </c>
      <c r="EJ326" s="26" t="str">
        <f t="shared" si="458"/>
        <v/>
      </c>
      <c r="EK326" s="26" t="str">
        <f t="shared" si="458"/>
        <v/>
      </c>
      <c r="EL326" s="26" t="str">
        <f t="shared" si="458"/>
        <v/>
      </c>
      <c r="EM326" s="26" t="str">
        <f t="shared" si="458"/>
        <v/>
      </c>
      <c r="EN326" s="26" t="str">
        <f t="shared" si="458"/>
        <v/>
      </c>
      <c r="EO326" s="26" t="str">
        <f t="shared" si="458"/>
        <v/>
      </c>
      <c r="EP326" s="26" t="str">
        <f t="shared" si="458"/>
        <v/>
      </c>
      <c r="EQ326" s="26" t="str">
        <f t="shared" si="458"/>
        <v/>
      </c>
      <c r="ER326" s="26" t="str">
        <f t="shared" si="458"/>
        <v/>
      </c>
      <c r="ES326" s="26" t="str">
        <f t="shared" si="458"/>
        <v/>
      </c>
      <c r="ET326" s="26" t="str">
        <f t="shared" si="458"/>
        <v/>
      </c>
      <c r="EU326" s="26" t="str">
        <f t="shared" si="458"/>
        <v/>
      </c>
      <c r="EV326" s="26" t="str">
        <f t="shared" si="458"/>
        <v/>
      </c>
      <c r="EW326" s="26" t="str">
        <f t="shared" si="458"/>
        <v/>
      </c>
      <c r="EX326" s="26" t="str">
        <f t="shared" si="458"/>
        <v/>
      </c>
      <c r="EY326" s="26" t="str">
        <f t="shared" si="458"/>
        <v/>
      </c>
      <c r="EZ326" s="26" t="str">
        <f t="shared" si="458"/>
        <v/>
      </c>
      <c r="FA326" s="26" t="str">
        <f t="shared" si="458"/>
        <v/>
      </c>
      <c r="FB326" s="26" t="str">
        <f t="shared" si="458"/>
        <v/>
      </c>
      <c r="FC326" s="26" t="str">
        <f t="shared" si="458"/>
        <v/>
      </c>
      <c r="FD326" s="26" t="str">
        <f t="shared" si="458"/>
        <v/>
      </c>
      <c r="FE326" s="26" t="str">
        <f t="shared" si="458"/>
        <v/>
      </c>
      <c r="FF326" s="26" t="str">
        <f t="shared" si="458"/>
        <v/>
      </c>
      <c r="FG326" s="26" t="str">
        <f t="shared" si="458"/>
        <v/>
      </c>
      <c r="FH326" s="26" t="str">
        <f t="shared" si="458"/>
        <v/>
      </c>
      <c r="FI326" s="26" t="str">
        <f t="shared" si="458"/>
        <v/>
      </c>
    </row>
    <row r="327" spans="1:165" s="8" customFormat="1" ht="15" customHeight="1">
      <c r="A327" s="8" t="str">
        <f t="shared" si="372"/>
        <v>BIPIOW_BP6_XDC</v>
      </c>
      <c r="B327" s="12" t="s">
        <v>772</v>
      </c>
      <c r="C327" s="13" t="s">
        <v>773</v>
      </c>
      <c r="D327" s="13" t="s">
        <v>774</v>
      </c>
      <c r="E327" s="14" t="str">
        <f>"BIPIOW_BP6_"&amp;C3</f>
        <v>BIPIOW_BP6_XDC</v>
      </c>
      <c r="F327" s="26" t="str">
        <f>IF(AND(F328="",F329=""),"",SUM(F328)-SUM(F329))</f>
        <v/>
      </c>
      <c r="G327" s="26" t="str">
        <f t="shared" si="459" ref="G327:BR327">IF(AND(G328="",G329=""),"",SUM(G328)-SUM(G329))</f>
        <v/>
      </c>
      <c r="H327" s="26" t="str">
        <f t="shared" si="459"/>
        <v/>
      </c>
      <c r="I327" s="26" t="str">
        <f t="shared" si="459"/>
        <v/>
      </c>
      <c r="J327" s="26" t="str">
        <f t="shared" si="459"/>
        <v/>
      </c>
      <c r="K327" s="26" t="str">
        <f t="shared" si="459"/>
        <v/>
      </c>
      <c r="L327" s="26" t="str">
        <f t="shared" si="459"/>
        <v/>
      </c>
      <c r="M327" s="26" t="str">
        <f t="shared" si="459"/>
        <v/>
      </c>
      <c r="N327" s="26" t="str">
        <f t="shared" si="459"/>
        <v/>
      </c>
      <c r="O327" s="26" t="str">
        <f t="shared" si="459"/>
        <v/>
      </c>
      <c r="P327" s="26" t="str">
        <f t="shared" si="459"/>
        <v/>
      </c>
      <c r="Q327" s="26" t="str">
        <f t="shared" si="459"/>
        <v/>
      </c>
      <c r="R327" s="26" t="str">
        <f t="shared" si="459"/>
        <v/>
      </c>
      <c r="S327" s="26" t="str">
        <f t="shared" si="459"/>
        <v/>
      </c>
      <c r="T327" s="26" t="str">
        <f t="shared" si="459"/>
        <v/>
      </c>
      <c r="U327" s="26" t="str">
        <f t="shared" si="459"/>
        <v/>
      </c>
      <c r="V327" s="26" t="str">
        <f t="shared" si="459"/>
        <v/>
      </c>
      <c r="W327" s="26" t="str">
        <f t="shared" si="459"/>
        <v/>
      </c>
      <c r="X327" s="26" t="str">
        <f t="shared" si="459"/>
        <v/>
      </c>
      <c r="Y327" s="26" t="str">
        <f t="shared" si="459"/>
        <v/>
      </c>
      <c r="Z327" s="26" t="str">
        <f t="shared" si="459"/>
        <v/>
      </c>
      <c r="AA327" s="26" t="str">
        <f t="shared" si="459"/>
        <v/>
      </c>
      <c r="AB327" s="26" t="str">
        <f t="shared" si="459"/>
        <v/>
      </c>
      <c r="AC327" s="26" t="str">
        <f t="shared" si="459"/>
        <v/>
      </c>
      <c r="AD327" s="26" t="str">
        <f t="shared" si="459"/>
        <v/>
      </c>
      <c r="AE327" s="26" t="str">
        <f t="shared" si="459"/>
        <v/>
      </c>
      <c r="AF327" s="26" t="str">
        <f t="shared" si="459"/>
        <v/>
      </c>
      <c r="AG327" s="26" t="str">
        <f t="shared" si="459"/>
        <v/>
      </c>
      <c r="AH327" s="26" t="str">
        <f t="shared" si="459"/>
        <v/>
      </c>
      <c r="AI327" s="26" t="str">
        <f t="shared" si="459"/>
        <v/>
      </c>
      <c r="AJ327" s="26" t="str">
        <f t="shared" si="459"/>
        <v/>
      </c>
      <c r="AK327" s="26" t="str">
        <f t="shared" si="459"/>
        <v/>
      </c>
      <c r="AL327" s="26" t="str">
        <f t="shared" si="459"/>
        <v/>
      </c>
      <c r="AM327" s="26" t="str">
        <f t="shared" si="459"/>
        <v/>
      </c>
      <c r="AN327" s="26" t="str">
        <f t="shared" si="459"/>
        <v/>
      </c>
      <c r="AO327" s="26" t="str">
        <f t="shared" si="459"/>
        <v/>
      </c>
      <c r="AP327" s="26" t="str">
        <f t="shared" si="459"/>
        <v/>
      </c>
      <c r="AQ327" s="26" t="str">
        <f t="shared" si="459"/>
        <v/>
      </c>
      <c r="AR327" s="26" t="str">
        <f t="shared" si="459"/>
        <v/>
      </c>
      <c r="AS327" s="26" t="str">
        <f t="shared" si="459"/>
        <v/>
      </c>
      <c r="AT327" s="26" t="str">
        <f t="shared" si="459"/>
        <v/>
      </c>
      <c r="AU327" s="26" t="str">
        <f t="shared" si="459"/>
        <v/>
      </c>
      <c r="AV327" s="26" t="str">
        <f t="shared" si="459"/>
        <v/>
      </c>
      <c r="AW327" s="26" t="str">
        <f t="shared" si="459"/>
        <v/>
      </c>
      <c r="AX327" s="26" t="str">
        <f t="shared" si="459"/>
        <v/>
      </c>
      <c r="AY327" s="26" t="str">
        <f t="shared" si="459"/>
        <v/>
      </c>
      <c r="AZ327" s="26" t="str">
        <f t="shared" si="459"/>
        <v/>
      </c>
      <c r="BA327" s="26" t="str">
        <f t="shared" si="459"/>
        <v/>
      </c>
      <c r="BB327" s="26" t="str">
        <f t="shared" si="459"/>
        <v/>
      </c>
      <c r="BC327" s="26" t="str">
        <f t="shared" si="459"/>
        <v/>
      </c>
      <c r="BD327" s="26" t="str">
        <f t="shared" si="459"/>
        <v/>
      </c>
      <c r="BE327" s="26" t="str">
        <f t="shared" si="459"/>
        <v/>
      </c>
      <c r="BF327" s="26" t="str">
        <f t="shared" si="459"/>
        <v/>
      </c>
      <c r="BG327" s="26" t="str">
        <f t="shared" si="459"/>
        <v/>
      </c>
      <c r="BH327" s="26" t="str">
        <f t="shared" si="459"/>
        <v/>
      </c>
      <c r="BI327" s="26" t="str">
        <f t="shared" si="459"/>
        <v/>
      </c>
      <c r="BJ327" s="26" t="str">
        <f t="shared" si="459"/>
        <v/>
      </c>
      <c r="BK327" s="26" t="str">
        <f t="shared" si="459"/>
        <v/>
      </c>
      <c r="BL327" s="26" t="str">
        <f t="shared" si="459"/>
        <v/>
      </c>
      <c r="BM327" s="26" t="str">
        <f t="shared" si="459"/>
        <v/>
      </c>
      <c r="BN327" s="26" t="str">
        <f t="shared" si="459"/>
        <v/>
      </c>
      <c r="BO327" s="26" t="str">
        <f t="shared" si="459"/>
        <v/>
      </c>
      <c r="BP327" s="26" t="str">
        <f t="shared" si="459"/>
        <v/>
      </c>
      <c r="BQ327" s="26" t="str">
        <f t="shared" si="459"/>
        <v/>
      </c>
      <c r="BR327" s="26" t="str">
        <f t="shared" si="459"/>
        <v/>
      </c>
      <c r="BS327" s="26" t="str">
        <f t="shared" si="460" ref="BS327:ED327">IF(AND(BS328="",BS329=""),"",SUM(BS328)-SUM(BS329))</f>
        <v/>
      </c>
      <c r="BT327" s="26" t="str">
        <f t="shared" si="460"/>
        <v/>
      </c>
      <c r="BU327" s="26" t="str">
        <f t="shared" si="460"/>
        <v/>
      </c>
      <c r="BV327" s="26" t="str">
        <f t="shared" si="460"/>
        <v/>
      </c>
      <c r="BW327" s="26" t="str">
        <f t="shared" si="460"/>
        <v/>
      </c>
      <c r="BX327" s="26" t="str">
        <f t="shared" si="460"/>
        <v/>
      </c>
      <c r="BY327" s="26" t="str">
        <f t="shared" si="460"/>
        <v/>
      </c>
      <c r="BZ327" s="26" t="str">
        <f t="shared" si="460"/>
        <v/>
      </c>
      <c r="CA327" s="26" t="str">
        <f t="shared" si="460"/>
        <v/>
      </c>
      <c r="CB327" s="26" t="str">
        <f t="shared" si="460"/>
        <v/>
      </c>
      <c r="CC327" s="26" t="str">
        <f t="shared" si="460"/>
        <v/>
      </c>
      <c r="CD327" s="26" t="str">
        <f t="shared" si="460"/>
        <v/>
      </c>
      <c r="CE327" s="26" t="str">
        <f t="shared" si="460"/>
        <v/>
      </c>
      <c r="CF327" s="26" t="str">
        <f t="shared" si="460"/>
        <v/>
      </c>
      <c r="CG327" s="26" t="str">
        <f t="shared" si="460"/>
        <v/>
      </c>
      <c r="CH327" s="26" t="str">
        <f t="shared" si="460"/>
        <v/>
      </c>
      <c r="CI327" s="26" t="str">
        <f t="shared" si="460"/>
        <v/>
      </c>
      <c r="CJ327" s="26" t="str">
        <f t="shared" si="460"/>
        <v/>
      </c>
      <c r="CK327" s="26" t="str">
        <f t="shared" si="460"/>
        <v/>
      </c>
      <c r="CL327" s="26" t="str">
        <f t="shared" si="460"/>
        <v/>
      </c>
      <c r="CM327" s="26" t="str">
        <f t="shared" si="460"/>
        <v/>
      </c>
      <c r="CN327" s="26" t="str">
        <f t="shared" si="460"/>
        <v/>
      </c>
      <c r="CO327" s="26" t="str">
        <f t="shared" si="460"/>
        <v/>
      </c>
      <c r="CP327" s="26" t="str">
        <f t="shared" si="460"/>
        <v/>
      </c>
      <c r="CQ327" s="26" t="str">
        <f t="shared" si="460"/>
        <v/>
      </c>
      <c r="CR327" s="26" t="str">
        <f t="shared" si="460"/>
        <v/>
      </c>
      <c r="CS327" s="26" t="str">
        <f t="shared" si="460"/>
        <v/>
      </c>
      <c r="CT327" s="26" t="str">
        <f t="shared" si="460"/>
        <v/>
      </c>
      <c r="CU327" s="26" t="str">
        <f t="shared" si="460"/>
        <v/>
      </c>
      <c r="CV327" s="26" t="str">
        <f t="shared" si="460"/>
        <v/>
      </c>
      <c r="CW327" s="26" t="str">
        <f t="shared" si="460"/>
        <v/>
      </c>
      <c r="CX327" s="26" t="str">
        <f t="shared" si="460"/>
        <v/>
      </c>
      <c r="CY327" s="26" t="str">
        <f t="shared" si="460"/>
        <v/>
      </c>
      <c r="CZ327" s="26" t="str">
        <f t="shared" si="460"/>
        <v/>
      </c>
      <c r="DA327" s="26" t="str">
        <f t="shared" si="460"/>
        <v/>
      </c>
      <c r="DB327" s="26" t="str">
        <f t="shared" si="460"/>
        <v/>
      </c>
      <c r="DC327" s="26" t="str">
        <f t="shared" si="460"/>
        <v/>
      </c>
      <c r="DD327" s="26" t="str">
        <f t="shared" si="460"/>
        <v/>
      </c>
      <c r="DE327" s="26" t="str">
        <f t="shared" si="460"/>
        <v/>
      </c>
      <c r="DF327" s="26" t="str">
        <f t="shared" si="460"/>
        <v/>
      </c>
      <c r="DG327" s="26" t="str">
        <f t="shared" si="460"/>
        <v/>
      </c>
      <c r="DH327" s="26" t="str">
        <f t="shared" si="460"/>
        <v/>
      </c>
      <c r="DI327" s="26" t="str">
        <f t="shared" si="460"/>
        <v/>
      </c>
      <c r="DJ327" s="26" t="str">
        <f t="shared" si="460"/>
        <v/>
      </c>
      <c r="DK327" s="26" t="str">
        <f t="shared" si="460"/>
        <v/>
      </c>
      <c r="DL327" s="26" t="str">
        <f t="shared" si="460"/>
        <v/>
      </c>
      <c r="DM327" s="26" t="str">
        <f t="shared" si="460"/>
        <v/>
      </c>
      <c r="DN327" s="26" t="str">
        <f t="shared" si="460"/>
        <v/>
      </c>
      <c r="DO327" s="26" t="str">
        <f t="shared" si="460"/>
        <v/>
      </c>
      <c r="DP327" s="26" t="str">
        <f t="shared" si="460"/>
        <v/>
      </c>
      <c r="DQ327" s="26" t="str">
        <f t="shared" si="460"/>
        <v/>
      </c>
      <c r="DR327" s="26" t="str">
        <f t="shared" si="460"/>
        <v/>
      </c>
      <c r="DS327" s="26" t="str">
        <f t="shared" si="460"/>
        <v/>
      </c>
      <c r="DT327" s="26" t="str">
        <f t="shared" si="460"/>
        <v/>
      </c>
      <c r="DU327" s="26" t="str">
        <f t="shared" si="460"/>
        <v/>
      </c>
      <c r="DV327" s="26" t="str">
        <f t="shared" si="460"/>
        <v/>
      </c>
      <c r="DW327" s="26" t="str">
        <f t="shared" si="460"/>
        <v/>
      </c>
      <c r="DX327" s="26" t="str">
        <f t="shared" si="460"/>
        <v/>
      </c>
      <c r="DY327" s="26" t="str">
        <f t="shared" si="460"/>
        <v/>
      </c>
      <c r="DZ327" s="26" t="str">
        <f t="shared" si="460"/>
        <v/>
      </c>
      <c r="EA327" s="26" t="str">
        <f t="shared" si="460"/>
        <v/>
      </c>
      <c r="EB327" s="26" t="str">
        <f t="shared" si="460"/>
        <v/>
      </c>
      <c r="EC327" s="26" t="str">
        <f t="shared" si="460"/>
        <v/>
      </c>
      <c r="ED327" s="26" t="str">
        <f t="shared" si="460"/>
        <v/>
      </c>
      <c r="EE327" s="26" t="str">
        <f t="shared" si="461" ref="EE327:FI327">IF(AND(EE328="",EE329=""),"",SUM(EE328)-SUM(EE329))</f>
        <v/>
      </c>
      <c r="EF327" s="26" t="str">
        <f t="shared" si="461"/>
        <v/>
      </c>
      <c r="EG327" s="26" t="str">
        <f t="shared" si="461"/>
        <v/>
      </c>
      <c r="EH327" s="26" t="str">
        <f t="shared" si="461"/>
        <v/>
      </c>
      <c r="EI327" s="26" t="str">
        <f t="shared" si="461"/>
        <v/>
      </c>
      <c r="EJ327" s="26" t="str">
        <f t="shared" si="461"/>
        <v/>
      </c>
      <c r="EK327" s="26" t="str">
        <f t="shared" si="461"/>
        <v/>
      </c>
      <c r="EL327" s="26" t="str">
        <f t="shared" si="461"/>
        <v/>
      </c>
      <c r="EM327" s="26" t="str">
        <f t="shared" si="461"/>
        <v/>
      </c>
      <c r="EN327" s="26" t="str">
        <f t="shared" si="461"/>
        <v/>
      </c>
      <c r="EO327" s="26" t="str">
        <f t="shared" si="461"/>
        <v/>
      </c>
      <c r="EP327" s="26" t="str">
        <f t="shared" si="461"/>
        <v/>
      </c>
      <c r="EQ327" s="26" t="str">
        <f t="shared" si="461"/>
        <v/>
      </c>
      <c r="ER327" s="26" t="str">
        <f t="shared" si="461"/>
        <v/>
      </c>
      <c r="ES327" s="26" t="str">
        <f t="shared" si="461"/>
        <v/>
      </c>
      <c r="ET327" s="26" t="str">
        <f t="shared" si="461"/>
        <v/>
      </c>
      <c r="EU327" s="26" t="str">
        <f t="shared" si="461"/>
        <v/>
      </c>
      <c r="EV327" s="26" t="str">
        <f t="shared" si="461"/>
        <v/>
      </c>
      <c r="EW327" s="26" t="str">
        <f t="shared" si="461"/>
        <v/>
      </c>
      <c r="EX327" s="26" t="str">
        <f t="shared" si="461"/>
        <v/>
      </c>
      <c r="EY327" s="26" t="str">
        <f t="shared" si="461"/>
        <v/>
      </c>
      <c r="EZ327" s="26" t="str">
        <f t="shared" si="461"/>
        <v/>
      </c>
      <c r="FA327" s="26" t="str">
        <f t="shared" si="461"/>
        <v/>
      </c>
      <c r="FB327" s="26" t="str">
        <f t="shared" si="461"/>
        <v/>
      </c>
      <c r="FC327" s="26" t="str">
        <f t="shared" si="461"/>
        <v/>
      </c>
      <c r="FD327" s="26" t="str">
        <f t="shared" si="461"/>
        <v/>
      </c>
      <c r="FE327" s="26" t="str">
        <f t="shared" si="461"/>
        <v/>
      </c>
      <c r="FF327" s="26" t="str">
        <f t="shared" si="461"/>
        <v/>
      </c>
      <c r="FG327" s="26" t="str">
        <f t="shared" si="461"/>
        <v/>
      </c>
      <c r="FH327" s="26" t="str">
        <f t="shared" si="461"/>
        <v/>
      </c>
      <c r="FI327" s="26" t="str">
        <f t="shared" si="461"/>
        <v/>
      </c>
    </row>
    <row r="328" spans="1:165" s="8" customFormat="1" ht="15" customHeight="1">
      <c r="A328" s="8" t="str">
        <f t="shared" si="372"/>
        <v>BXIPIOW_BP6_XDC</v>
      </c>
      <c r="B328" s="12" t="s">
        <v>697</v>
      </c>
      <c r="C328" s="13" t="s">
        <v>775</v>
      </c>
      <c r="D328" s="13" t="s">
        <v>776</v>
      </c>
      <c r="E328" s="14" t="str">
        <f>"BXIPIOW_BP6_"&amp;C3</f>
        <v>BXIPIOW_BP6_XDC</v>
      </c>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165" s="8" customFormat="1" ht="15" customHeight="1">
      <c r="A329" s="8" t="str">
        <f t="shared" si="372"/>
        <v>BMIPIOW_BP6_XDC</v>
      </c>
      <c r="B329" s="12" t="s">
        <v>700</v>
      </c>
      <c r="C329" s="13" t="s">
        <v>777</v>
      </c>
      <c r="D329" s="13" t="s">
        <v>778</v>
      </c>
      <c r="E329" s="14" t="str">
        <f>"BMIPIOW_BP6_"&amp;C3</f>
        <v>BMIPIOW_BP6_XDC</v>
      </c>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165" s="8" customFormat="1" ht="15" customHeight="1">
      <c r="A330" s="8" t="str">
        <f t="shared" si="462" ref="A330:A393">E330</f>
        <v>BIPIOI_BP6_XDC</v>
      </c>
      <c r="B330" s="12" t="s">
        <v>646</v>
      </c>
      <c r="C330" s="13" t="s">
        <v>779</v>
      </c>
      <c r="D330" s="13" t="s">
        <v>780</v>
      </c>
      <c r="E330" s="14" t="str">
        <f>"BIPIOI_BP6_"&amp;C3</f>
        <v>BIPIOI_BP6_XDC</v>
      </c>
      <c r="F330" s="26">
        <v>-0.37203408137499999</v>
      </c>
      <c r="G330" s="26">
        <v>-0.37203408137499999</v>
      </c>
      <c r="H330" s="26">
        <v>-0.37203408137499999</v>
      </c>
      <c r="I330" s="26">
        <v>-0.282284081375</v>
      </c>
      <c r="J330" s="26">
        <v>-1.3983863255</v>
      </c>
      <c r="K330" s="26">
        <v>0.107021777841909</v>
      </c>
      <c r="L330" s="26">
        <v>0.198021777841909</v>
      </c>
      <c r="M330" s="26">
        <v>0.37502177784190899</v>
      </c>
      <c r="N330" s="26">
        <v>0.54902177784190898</v>
      </c>
      <c r="O330" s="26">
        <v>1.22908711136764</v>
      </c>
      <c r="P330" s="26">
        <v>0.86230046357280599</v>
      </c>
      <c r="Q330" s="26">
        <v>0.71630046357280597</v>
      </c>
      <c r="R330" s="26">
        <v>0.64330046357280601</v>
      </c>
      <c r="S330" s="26">
        <v>0.81230046357280605</v>
      </c>
      <c r="T330" s="26">
        <v>3.0342018542912199</v>
      </c>
      <c r="U330" s="26">
        <v>0.38737088651375001</v>
      </c>
      <c r="V330" s="26">
        <v>0.37537088651375</v>
      </c>
      <c r="W330" s="26">
        <v>0.41137088651374998</v>
      </c>
      <c r="X330" s="26">
        <v>0.45437088651375002</v>
      </c>
      <c r="Y330" s="26">
        <v>1.628483546055</v>
      </c>
      <c r="Z330" s="26">
        <v>0.4233865</v>
      </c>
      <c r="AA330" s="26">
        <v>0.41438649999999999</v>
      </c>
      <c r="AB330" s="26">
        <v>0.52638649999999998</v>
      </c>
      <c r="AC330" s="26">
        <v>0.56838650000000002</v>
      </c>
      <c r="AD330" s="26">
        <v>1.9325460000000001</v>
      </c>
      <c r="AE330" s="26">
        <v>0.69205799999999995</v>
      </c>
      <c r="AF330" s="26">
        <v>-0.158942</v>
      </c>
      <c r="AG330" s="26">
        <v>-0.158942</v>
      </c>
      <c r="AH330" s="26">
        <v>-0.158942</v>
      </c>
      <c r="AI330" s="26">
        <v>0.21523200000000001</v>
      </c>
      <c r="AJ330" s="26">
        <v>2.285</v>
      </c>
      <c r="AK330" s="26" t="str">
        <f>IF(AND(AK331="",AK332=""),"",SUM(AK331)-SUM(AK332))</f>
        <v/>
      </c>
      <c r="AL330" s="26" t="str">
        <f>IF(AND(AL331="",AL332=""),"",SUM(AL331)-SUM(AL332))</f>
        <v/>
      </c>
      <c r="AM330" s="26" t="str">
        <f>IF(AND(AM331="",AM332=""),"",SUM(AM331)-SUM(AM332))</f>
        <v/>
      </c>
      <c r="AN330" s="26">
        <v>2.285</v>
      </c>
      <c r="AO330" s="26" t="str">
        <f>IF(AND(AO331="",AO332=""),"",SUM(AO331)-SUM(AO332))</f>
        <v/>
      </c>
      <c r="AP330" s="26" t="str">
        <f>IF(AND(AP331="",AP332=""),"",SUM(AP331)-SUM(AP332))</f>
        <v/>
      </c>
      <c r="AQ330" s="26" t="str">
        <f>IF(AND(AQ331="",AQ332=""),"",SUM(AQ331)-SUM(AQ332))</f>
        <v/>
      </c>
      <c r="AR330" s="26" t="str">
        <f>IF(AND(AR331="",AR332=""),"",SUM(AR331)-SUM(AR332))</f>
        <v/>
      </c>
      <c r="AS330" s="26" t="str">
        <f>IF(AND(AS331="",AS332=""),"",SUM(AS331)-SUM(AS332))</f>
        <v/>
      </c>
      <c r="AT330" s="26" t="str">
        <f>IF(AND(AT331="",AT332=""),"",SUM(AT331)-SUM(AT332))</f>
        <v/>
      </c>
      <c r="AU330" s="26" t="str">
        <f>IF(AND(AU331="",AU332=""),"",SUM(AU331)-SUM(AU332))</f>
        <v/>
      </c>
      <c r="AV330" s="26" t="str">
        <f>IF(AND(AV331="",AV332=""),"",SUM(AV331)-SUM(AV332))</f>
        <v/>
      </c>
      <c r="AW330" s="26" t="str">
        <f>IF(AND(AW331="",AW332=""),"",SUM(AW331)-SUM(AW332))</f>
        <v/>
      </c>
      <c r="AX330" s="26" t="str">
        <f>IF(AND(AX331="",AX332=""),"",SUM(AX331)-SUM(AX332))</f>
        <v/>
      </c>
      <c r="AY330" s="26" t="str">
        <f>IF(AND(AY331="",AY332=""),"",SUM(AY331)-SUM(AY332))</f>
        <v/>
      </c>
      <c r="AZ330" s="26" t="str">
        <f>IF(AND(AZ331="",AZ332=""),"",SUM(AZ331)-SUM(AZ332))</f>
        <v/>
      </c>
      <c r="BA330" s="26" t="str">
        <f>IF(AND(BA331="",BA332=""),"",SUM(BA331)-SUM(BA332))</f>
        <v/>
      </c>
      <c r="BB330" s="26" t="str">
        <f>IF(AND(BB331="",BB332=""),"",SUM(BB331)-SUM(BB332))</f>
        <v/>
      </c>
      <c r="BC330" s="26" t="str">
        <f>IF(AND(BC331="",BC332=""),"",SUM(BC331)-SUM(BC332))</f>
        <v/>
      </c>
      <c r="BD330" s="26" t="str">
        <f>IF(AND(BD331="",BD332=""),"",SUM(BD331)-SUM(BD332))</f>
        <v/>
      </c>
      <c r="BE330" s="26" t="str">
        <f>IF(AND(BE331="",BE332=""),"",SUM(BE331)-SUM(BE332))</f>
        <v/>
      </c>
      <c r="BF330" s="26" t="str">
        <f>IF(AND(BF331="",BF332=""),"",SUM(BF331)-SUM(BF332))</f>
        <v/>
      </c>
      <c r="BG330" s="26" t="str">
        <f>IF(AND(BG331="",BG332=""),"",SUM(BG331)-SUM(BG332))</f>
        <v/>
      </c>
      <c r="BH330" s="26" t="str">
        <f>IF(AND(BH331="",BH332=""),"",SUM(BH331)-SUM(BH332))</f>
        <v/>
      </c>
      <c r="BI330" s="26" t="str">
        <f>IF(AND(BI331="",BI332=""),"",SUM(BI331)-SUM(BI332))</f>
        <v/>
      </c>
      <c r="BJ330" s="26" t="str">
        <f>IF(AND(BJ331="",BJ332=""),"",SUM(BJ331)-SUM(BJ332))</f>
        <v/>
      </c>
      <c r="BK330" s="26" t="str">
        <f>IF(AND(BK331="",BK332=""),"",SUM(BK331)-SUM(BK332))</f>
        <v/>
      </c>
      <c r="BL330" s="26" t="str">
        <f>IF(AND(BL331="",BL332=""),"",SUM(BL331)-SUM(BL332))</f>
        <v/>
      </c>
      <c r="BM330" s="26" t="str">
        <f>IF(AND(BM331="",BM332=""),"",SUM(BM331)-SUM(BM332))</f>
        <v/>
      </c>
      <c r="BN330" s="26" t="str">
        <f>IF(AND(BN331="",BN332=""),"",SUM(BN331)-SUM(BN332))</f>
        <v/>
      </c>
      <c r="BO330" s="26" t="str">
        <f>IF(AND(BO331="",BO332=""),"",SUM(BO331)-SUM(BO332))</f>
        <v/>
      </c>
      <c r="BP330" s="26" t="str">
        <f>IF(AND(BP331="",BP332=""),"",SUM(BP331)-SUM(BP332))</f>
        <v/>
      </c>
      <c r="BQ330" s="26" t="str">
        <f>IF(AND(BQ331="",BQ332=""),"",SUM(BQ331)-SUM(BQ332))</f>
        <v/>
      </c>
      <c r="BR330" s="26" t="str">
        <f>IF(AND(BR331="",BR332=""),"",SUM(BR331)-SUM(BR332))</f>
        <v/>
      </c>
      <c r="BS330" s="26" t="str">
        <f t="shared" si="463" ref="BS330:ED330">IF(AND(BS331="",BS332=""),"",SUM(BS331)-SUM(BS332))</f>
        <v/>
      </c>
      <c r="BT330" s="26" t="str">
        <f t="shared" si="463"/>
        <v/>
      </c>
      <c r="BU330" s="26" t="str">
        <f t="shared" si="463"/>
        <v/>
      </c>
      <c r="BV330" s="26" t="str">
        <f t="shared" si="463"/>
        <v/>
      </c>
      <c r="BW330" s="26" t="str">
        <f t="shared" si="463"/>
        <v/>
      </c>
      <c r="BX330" s="26" t="str">
        <f t="shared" si="463"/>
        <v/>
      </c>
      <c r="BY330" s="26" t="str">
        <f t="shared" si="463"/>
        <v/>
      </c>
      <c r="BZ330" s="26" t="str">
        <f t="shared" si="463"/>
        <v/>
      </c>
      <c r="CA330" s="26" t="str">
        <f t="shared" si="463"/>
        <v/>
      </c>
      <c r="CB330" s="26" t="str">
        <f t="shared" si="463"/>
        <v/>
      </c>
      <c r="CC330" s="26" t="str">
        <f t="shared" si="463"/>
        <v/>
      </c>
      <c r="CD330" s="26" t="str">
        <f t="shared" si="463"/>
        <v/>
      </c>
      <c r="CE330" s="26" t="str">
        <f t="shared" si="463"/>
        <v/>
      </c>
      <c r="CF330" s="26" t="str">
        <f t="shared" si="463"/>
        <v/>
      </c>
      <c r="CG330" s="26" t="str">
        <f t="shared" si="463"/>
        <v/>
      </c>
      <c r="CH330" s="26" t="str">
        <f t="shared" si="463"/>
        <v/>
      </c>
      <c r="CI330" s="26" t="str">
        <f t="shared" si="463"/>
        <v/>
      </c>
      <c r="CJ330" s="26" t="str">
        <f t="shared" si="463"/>
        <v/>
      </c>
      <c r="CK330" s="26" t="str">
        <f t="shared" si="463"/>
        <v/>
      </c>
      <c r="CL330" s="26" t="str">
        <f t="shared" si="463"/>
        <v/>
      </c>
      <c r="CM330" s="26" t="str">
        <f t="shared" si="463"/>
        <v/>
      </c>
      <c r="CN330" s="26" t="str">
        <f t="shared" si="463"/>
        <v/>
      </c>
      <c r="CO330" s="26" t="str">
        <f t="shared" si="463"/>
        <v/>
      </c>
      <c r="CP330" s="26" t="str">
        <f t="shared" si="463"/>
        <v/>
      </c>
      <c r="CQ330" s="26" t="str">
        <f t="shared" si="463"/>
        <v/>
      </c>
      <c r="CR330" s="26" t="str">
        <f t="shared" si="463"/>
        <v/>
      </c>
      <c r="CS330" s="26" t="str">
        <f t="shared" si="463"/>
        <v/>
      </c>
      <c r="CT330" s="26" t="str">
        <f t="shared" si="463"/>
        <v/>
      </c>
      <c r="CU330" s="26" t="str">
        <f t="shared" si="463"/>
        <v/>
      </c>
      <c r="CV330" s="26" t="str">
        <f t="shared" si="463"/>
        <v/>
      </c>
      <c r="CW330" s="26" t="str">
        <f t="shared" si="463"/>
        <v/>
      </c>
      <c r="CX330" s="26" t="str">
        <f t="shared" si="463"/>
        <v/>
      </c>
      <c r="CY330" s="26" t="str">
        <f t="shared" si="463"/>
        <v/>
      </c>
      <c r="CZ330" s="26" t="str">
        <f t="shared" si="463"/>
        <v/>
      </c>
      <c r="DA330" s="26" t="str">
        <f t="shared" si="463"/>
        <v/>
      </c>
      <c r="DB330" s="26" t="str">
        <f t="shared" si="463"/>
        <v/>
      </c>
      <c r="DC330" s="26" t="str">
        <f t="shared" si="463"/>
        <v/>
      </c>
      <c r="DD330" s="26" t="str">
        <f t="shared" si="463"/>
        <v/>
      </c>
      <c r="DE330" s="26" t="str">
        <f t="shared" si="463"/>
        <v/>
      </c>
      <c r="DF330" s="26" t="str">
        <f t="shared" si="463"/>
        <v/>
      </c>
      <c r="DG330" s="26" t="str">
        <f t="shared" si="463"/>
        <v/>
      </c>
      <c r="DH330" s="26" t="str">
        <f t="shared" si="463"/>
        <v/>
      </c>
      <c r="DI330" s="26" t="str">
        <f t="shared" si="463"/>
        <v/>
      </c>
      <c r="DJ330" s="26" t="str">
        <f t="shared" si="463"/>
        <v/>
      </c>
      <c r="DK330" s="26" t="str">
        <f t="shared" si="463"/>
        <v/>
      </c>
      <c r="DL330" s="26" t="str">
        <f t="shared" si="463"/>
        <v/>
      </c>
      <c r="DM330" s="26" t="str">
        <f t="shared" si="463"/>
        <v/>
      </c>
      <c r="DN330" s="26" t="str">
        <f t="shared" si="463"/>
        <v/>
      </c>
      <c r="DO330" s="26" t="str">
        <f t="shared" si="463"/>
        <v/>
      </c>
      <c r="DP330" s="26" t="str">
        <f t="shared" si="463"/>
        <v/>
      </c>
      <c r="DQ330" s="26" t="str">
        <f t="shared" si="463"/>
        <v/>
      </c>
      <c r="DR330" s="26" t="str">
        <f t="shared" si="463"/>
        <v/>
      </c>
      <c r="DS330" s="26" t="str">
        <f t="shared" si="463"/>
        <v/>
      </c>
      <c r="DT330" s="26" t="str">
        <f t="shared" si="463"/>
        <v/>
      </c>
      <c r="DU330" s="26" t="str">
        <f t="shared" si="463"/>
        <v/>
      </c>
      <c r="DV330" s="26" t="str">
        <f t="shared" si="463"/>
        <v/>
      </c>
      <c r="DW330" s="26" t="str">
        <f t="shared" si="463"/>
        <v/>
      </c>
      <c r="DX330" s="26" t="str">
        <f t="shared" si="463"/>
        <v/>
      </c>
      <c r="DY330" s="26" t="str">
        <f t="shared" si="463"/>
        <v/>
      </c>
      <c r="DZ330" s="26" t="str">
        <f t="shared" si="463"/>
        <v/>
      </c>
      <c r="EA330" s="26" t="str">
        <f t="shared" si="463"/>
        <v/>
      </c>
      <c r="EB330" s="26" t="str">
        <f t="shared" si="463"/>
        <v/>
      </c>
      <c r="EC330" s="26" t="str">
        <f t="shared" si="463"/>
        <v/>
      </c>
      <c r="ED330" s="26" t="str">
        <f t="shared" si="463"/>
        <v/>
      </c>
      <c r="EE330" s="26" t="str">
        <f t="shared" si="464" ref="EE330:FI330">IF(AND(EE331="",EE332=""),"",SUM(EE331)-SUM(EE332))</f>
        <v/>
      </c>
      <c r="EF330" s="26" t="str">
        <f t="shared" si="464"/>
        <v/>
      </c>
      <c r="EG330" s="26" t="str">
        <f t="shared" si="464"/>
        <v/>
      </c>
      <c r="EH330" s="26" t="str">
        <f t="shared" si="464"/>
        <v/>
      </c>
      <c r="EI330" s="26" t="str">
        <f t="shared" si="464"/>
        <v/>
      </c>
      <c r="EJ330" s="26" t="str">
        <f t="shared" si="464"/>
        <v/>
      </c>
      <c r="EK330" s="26" t="str">
        <f t="shared" si="464"/>
        <v/>
      </c>
      <c r="EL330" s="26" t="str">
        <f t="shared" si="464"/>
        <v/>
      </c>
      <c r="EM330" s="26" t="str">
        <f t="shared" si="464"/>
        <v/>
      </c>
      <c r="EN330" s="26" t="str">
        <f t="shared" si="464"/>
        <v/>
      </c>
      <c r="EO330" s="26" t="str">
        <f t="shared" si="464"/>
        <v/>
      </c>
      <c r="EP330" s="26" t="str">
        <f t="shared" si="464"/>
        <v/>
      </c>
      <c r="EQ330" s="26" t="str">
        <f t="shared" si="464"/>
        <v/>
      </c>
      <c r="ER330" s="26" t="str">
        <f t="shared" si="464"/>
        <v/>
      </c>
      <c r="ES330" s="26" t="str">
        <f t="shared" si="464"/>
        <v/>
      </c>
      <c r="ET330" s="26" t="str">
        <f t="shared" si="464"/>
        <v/>
      </c>
      <c r="EU330" s="26" t="str">
        <f t="shared" si="464"/>
        <v/>
      </c>
      <c r="EV330" s="26" t="str">
        <f t="shared" si="464"/>
        <v/>
      </c>
      <c r="EW330" s="26" t="str">
        <f t="shared" si="464"/>
        <v/>
      </c>
      <c r="EX330" s="26" t="str">
        <f t="shared" si="464"/>
        <v/>
      </c>
      <c r="EY330" s="26" t="str">
        <f t="shared" si="464"/>
        <v/>
      </c>
      <c r="EZ330" s="26" t="str">
        <f t="shared" si="464"/>
        <v/>
      </c>
      <c r="FA330" s="26" t="str">
        <f t="shared" si="464"/>
        <v/>
      </c>
      <c r="FB330" s="26" t="str">
        <f t="shared" si="464"/>
        <v/>
      </c>
      <c r="FC330" s="26" t="str">
        <f t="shared" si="464"/>
        <v/>
      </c>
      <c r="FD330" s="26" t="str">
        <f t="shared" si="464"/>
        <v/>
      </c>
      <c r="FE330" s="26" t="str">
        <f t="shared" si="464"/>
        <v/>
      </c>
      <c r="FF330" s="26" t="str">
        <f t="shared" si="464"/>
        <v/>
      </c>
      <c r="FG330" s="26" t="str">
        <f t="shared" si="464"/>
        <v/>
      </c>
      <c r="FH330" s="26" t="str">
        <f t="shared" si="464"/>
        <v/>
      </c>
      <c r="FI330" s="26" t="str">
        <f t="shared" si="464"/>
        <v/>
      </c>
    </row>
    <row r="331" spans="1:165" s="8" customFormat="1" ht="15" customHeight="1">
      <c r="A331" s="8" t="str">
        <f t="shared" si="462"/>
        <v>BXIPIOI_BP6_XDC</v>
      </c>
      <c r="B331" s="12" t="s">
        <v>697</v>
      </c>
      <c r="C331" s="13" t="s">
        <v>781</v>
      </c>
      <c r="D331" s="13" t="s">
        <v>782</v>
      </c>
      <c r="E331" s="14" t="str">
        <f>"BXIPIOI_BP6_"&amp;C3</f>
        <v>BXIPIOI_BP6_XDC</v>
      </c>
      <c r="F331" s="1">
        <v>0.12925</v>
      </c>
      <c r="G331" s="1">
        <v>0.12925</v>
      </c>
      <c r="H331" s="1">
        <v>0.12925</v>
      </c>
      <c r="I331" s="1">
        <v>0.219</v>
      </c>
      <c r="J331" s="1">
        <v>0.60675000000000001</v>
      </c>
      <c r="K331" s="1">
        <v>0.222</v>
      </c>
      <c r="L331" s="1">
        <v>0.313</v>
      </c>
      <c r="M331" s="1">
        <v>0.49</v>
      </c>
      <c r="N331" s="1">
        <v>0.66400000000000003</v>
      </c>
      <c r="O331" s="1">
        <v>1.6890000000000001</v>
      </c>
      <c r="P331" s="1">
        <v>0.89600000000000002</v>
      </c>
      <c r="Q331" s="1">
        <v>0.75</v>
      </c>
      <c r="R331" s="1">
        <v>0.67700000000000005</v>
      </c>
      <c r="S331" s="1">
        <v>0.84599999999999997</v>
      </c>
      <c r="T331" s="1">
        <v>3.169</v>
      </c>
      <c r="U331" s="1">
        <v>0.485</v>
      </c>
      <c r="V331" s="1">
        <v>0.47299999999999998</v>
      </c>
      <c r="W331" s="1">
        <v>0.50900000000000001</v>
      </c>
      <c r="X331" s="1">
        <v>0.55200000000000005</v>
      </c>
      <c r="Y331" s="1">
        <v>2.0190000000000001</v>
      </c>
      <c r="Z331" s="1">
        <v>0.57199999999999995</v>
      </c>
      <c r="AA331" s="1">
        <v>0.56299999999999994</v>
      </c>
      <c r="AB331" s="1">
        <v>0.675</v>
      </c>
      <c r="AC331" s="1">
        <v>0.71699999999999997</v>
      </c>
      <c r="AD331" s="1">
        <v>2.5270000000000001</v>
      </c>
      <c r="AE331" s="1">
        <v>0.85099999999999998</v>
      </c>
      <c r="AF331" s="1">
        <v>0</v>
      </c>
      <c r="AG331" s="1">
        <v>0</v>
      </c>
      <c r="AH331" s="1">
        <v>0</v>
      </c>
      <c r="AI331" s="1">
        <v>0.85099999999999998</v>
      </c>
      <c r="AJ331" s="1">
        <v>2.285</v>
      </c>
      <c r="AK331" s="1"/>
      <c r="AL331" s="1"/>
      <c r="AM331" s="1"/>
      <c r="AN331" s="1">
        <v>2.285</v>
      </c>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165" s="8" customFormat="1" ht="15" customHeight="1">
      <c r="A332" s="8" t="str">
        <f t="shared" si="462"/>
        <v>BMIPIOI_BP6_XDC</v>
      </c>
      <c r="B332" s="12" t="s">
        <v>700</v>
      </c>
      <c r="C332" s="13" t="s">
        <v>783</v>
      </c>
      <c r="D332" s="13" t="s">
        <v>784</v>
      </c>
      <c r="E332" s="14" t="str">
        <f>"BMIPIOI_BP6_"&amp;C3</f>
        <v>BMIPIOI_BP6_XDC</v>
      </c>
      <c r="F332" s="1">
        <v>0.50128408137500002</v>
      </c>
      <c r="G332" s="1">
        <v>0.50128408137500002</v>
      </c>
      <c r="H332" s="1">
        <v>0.50128408137500002</v>
      </c>
      <c r="I332" s="1">
        <v>0.50128408137500002</v>
      </c>
      <c r="J332" s="1">
        <v>2.0051363255000001</v>
      </c>
      <c r="K332" s="1">
        <v>0.114978222158091</v>
      </c>
      <c r="L332" s="1">
        <v>0.114978222158091</v>
      </c>
      <c r="M332" s="1">
        <v>0.114978222158091</v>
      </c>
      <c r="N332" s="1">
        <v>0.114978222158091</v>
      </c>
      <c r="O332" s="1">
        <v>0.45991288863236401</v>
      </c>
      <c r="P332" s="1">
        <v>0.033699536427194102</v>
      </c>
      <c r="Q332" s="1">
        <v>0.033699536427194102</v>
      </c>
      <c r="R332" s="1">
        <v>0.033699536427194102</v>
      </c>
      <c r="S332" s="1">
        <v>0.033699536427194102</v>
      </c>
      <c r="T332" s="1">
        <v>0.13479814570877699</v>
      </c>
      <c r="U332" s="1">
        <v>0.097629113486250002</v>
      </c>
      <c r="V332" s="1">
        <v>0.097629113486250002</v>
      </c>
      <c r="W332" s="1">
        <v>0.097629113486250002</v>
      </c>
      <c r="X332" s="1">
        <v>0.097629113486250002</v>
      </c>
      <c r="Y332" s="1">
        <v>0.39051645394500001</v>
      </c>
      <c r="Z332" s="1">
        <v>0.14861350000000001</v>
      </c>
      <c r="AA332" s="1">
        <v>0.14861350000000001</v>
      </c>
      <c r="AB332" s="1">
        <v>0.14861350000000001</v>
      </c>
      <c r="AC332" s="1">
        <v>0.14861350000000001</v>
      </c>
      <c r="AD332" s="1">
        <v>0.59445400000000004</v>
      </c>
      <c r="AE332" s="1">
        <v>0.158942</v>
      </c>
      <c r="AF332" s="1">
        <v>0.158942</v>
      </c>
      <c r="AG332" s="1">
        <v>0.158942</v>
      </c>
      <c r="AH332" s="1">
        <v>0.158942</v>
      </c>
      <c r="AI332" s="1">
        <v>0.635768</v>
      </c>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165" s="8" customFormat="1" ht="15" customHeight="1">
      <c r="A333" s="8" t="str">
        <f t="shared" si="462"/>
        <v>BIPIOIM_BP6_XDC</v>
      </c>
      <c r="B333" s="12" t="s">
        <v>785</v>
      </c>
      <c r="C333" s="13" t="s">
        <v>786</v>
      </c>
      <c r="D333" s="13" t="s">
        <v>787</v>
      </c>
      <c r="E333" s="14" t="str">
        <f>"BIPIOIM_BP6_"&amp;C3</f>
        <v>BIPIOIM_BP6_XDC</v>
      </c>
      <c r="F333" s="26" t="str">
        <f>IF(AND(F334="",F335=""),"",SUM(F334)-SUM(F335))</f>
        <v/>
      </c>
      <c r="G333" s="26" t="str">
        <f t="shared" si="465" ref="G333:BR333">IF(AND(G334="",G335=""),"",SUM(G334)-SUM(G335))</f>
        <v/>
      </c>
      <c r="H333" s="26" t="str">
        <f t="shared" si="465"/>
        <v/>
      </c>
      <c r="I333" s="26" t="str">
        <f t="shared" si="465"/>
        <v/>
      </c>
      <c r="J333" s="26" t="str">
        <f t="shared" si="465"/>
        <v/>
      </c>
      <c r="K333" s="26" t="str">
        <f t="shared" si="465"/>
        <v/>
      </c>
      <c r="L333" s="26" t="str">
        <f t="shared" si="465"/>
        <v/>
      </c>
      <c r="M333" s="26" t="str">
        <f t="shared" si="465"/>
        <v/>
      </c>
      <c r="N333" s="26" t="str">
        <f t="shared" si="465"/>
        <v/>
      </c>
      <c r="O333" s="26" t="str">
        <f t="shared" si="465"/>
        <v/>
      </c>
      <c r="P333" s="26" t="str">
        <f t="shared" si="465"/>
        <v/>
      </c>
      <c r="Q333" s="26" t="str">
        <f t="shared" si="465"/>
        <v/>
      </c>
      <c r="R333" s="26" t="str">
        <f t="shared" si="465"/>
        <v/>
      </c>
      <c r="S333" s="26" t="str">
        <f t="shared" si="465"/>
        <v/>
      </c>
      <c r="T333" s="26" t="str">
        <f t="shared" si="465"/>
        <v/>
      </c>
      <c r="U333" s="26" t="str">
        <f t="shared" si="465"/>
        <v/>
      </c>
      <c r="V333" s="26" t="str">
        <f t="shared" si="465"/>
        <v/>
      </c>
      <c r="W333" s="26" t="str">
        <f t="shared" si="465"/>
        <v/>
      </c>
      <c r="X333" s="26" t="str">
        <f t="shared" si="465"/>
        <v/>
      </c>
      <c r="Y333" s="26" t="str">
        <f t="shared" si="465"/>
        <v/>
      </c>
      <c r="Z333" s="26" t="str">
        <f t="shared" si="465"/>
        <v/>
      </c>
      <c r="AA333" s="26" t="str">
        <f t="shared" si="465"/>
        <v/>
      </c>
      <c r="AB333" s="26" t="str">
        <f t="shared" si="465"/>
        <v/>
      </c>
      <c r="AC333" s="26" t="str">
        <f t="shared" si="465"/>
        <v/>
      </c>
      <c r="AD333" s="26" t="str">
        <f t="shared" si="465"/>
        <v/>
      </c>
      <c r="AE333" s="26" t="str">
        <f t="shared" si="465"/>
        <v/>
      </c>
      <c r="AF333" s="26" t="str">
        <f t="shared" si="465"/>
        <v/>
      </c>
      <c r="AG333" s="26" t="str">
        <f t="shared" si="465"/>
        <v/>
      </c>
      <c r="AH333" s="26" t="str">
        <f t="shared" si="465"/>
        <v/>
      </c>
      <c r="AI333" s="26" t="str">
        <f t="shared" si="465"/>
        <v/>
      </c>
      <c r="AJ333" s="26" t="str">
        <f t="shared" si="465"/>
        <v/>
      </c>
      <c r="AK333" s="26" t="str">
        <f t="shared" si="465"/>
        <v/>
      </c>
      <c r="AL333" s="26" t="str">
        <f t="shared" si="465"/>
        <v/>
      </c>
      <c r="AM333" s="26" t="str">
        <f t="shared" si="465"/>
        <v/>
      </c>
      <c r="AN333" s="26" t="str">
        <f t="shared" si="465"/>
        <v/>
      </c>
      <c r="AO333" s="26" t="str">
        <f t="shared" si="465"/>
        <v/>
      </c>
      <c r="AP333" s="26" t="str">
        <f t="shared" si="465"/>
        <v/>
      </c>
      <c r="AQ333" s="26" t="str">
        <f t="shared" si="465"/>
        <v/>
      </c>
      <c r="AR333" s="26" t="str">
        <f t="shared" si="465"/>
        <v/>
      </c>
      <c r="AS333" s="26" t="str">
        <f t="shared" si="465"/>
        <v/>
      </c>
      <c r="AT333" s="26" t="str">
        <f t="shared" si="465"/>
        <v/>
      </c>
      <c r="AU333" s="26" t="str">
        <f t="shared" si="465"/>
        <v/>
      </c>
      <c r="AV333" s="26" t="str">
        <f t="shared" si="465"/>
        <v/>
      </c>
      <c r="AW333" s="26" t="str">
        <f t="shared" si="465"/>
        <v/>
      </c>
      <c r="AX333" s="26" t="str">
        <f t="shared" si="465"/>
        <v/>
      </c>
      <c r="AY333" s="26" t="str">
        <f t="shared" si="465"/>
        <v/>
      </c>
      <c r="AZ333" s="26" t="str">
        <f t="shared" si="465"/>
        <v/>
      </c>
      <c r="BA333" s="26" t="str">
        <f t="shared" si="465"/>
        <v/>
      </c>
      <c r="BB333" s="26" t="str">
        <f t="shared" si="465"/>
        <v/>
      </c>
      <c r="BC333" s="26" t="str">
        <f t="shared" si="465"/>
        <v/>
      </c>
      <c r="BD333" s="26" t="str">
        <f t="shared" si="465"/>
        <v/>
      </c>
      <c r="BE333" s="26" t="str">
        <f t="shared" si="465"/>
        <v/>
      </c>
      <c r="BF333" s="26" t="str">
        <f t="shared" si="465"/>
        <v/>
      </c>
      <c r="BG333" s="26" t="str">
        <f t="shared" si="465"/>
        <v/>
      </c>
      <c r="BH333" s="26" t="str">
        <f t="shared" si="465"/>
        <v/>
      </c>
      <c r="BI333" s="26" t="str">
        <f t="shared" si="465"/>
        <v/>
      </c>
      <c r="BJ333" s="26" t="str">
        <f t="shared" si="465"/>
        <v/>
      </c>
      <c r="BK333" s="26" t="str">
        <f t="shared" si="465"/>
        <v/>
      </c>
      <c r="BL333" s="26" t="str">
        <f t="shared" si="465"/>
        <v/>
      </c>
      <c r="BM333" s="26" t="str">
        <f t="shared" si="465"/>
        <v/>
      </c>
      <c r="BN333" s="26" t="str">
        <f t="shared" si="465"/>
        <v/>
      </c>
      <c r="BO333" s="26" t="str">
        <f t="shared" si="465"/>
        <v/>
      </c>
      <c r="BP333" s="26" t="str">
        <f t="shared" si="465"/>
        <v/>
      </c>
      <c r="BQ333" s="26" t="str">
        <f t="shared" si="465"/>
        <v/>
      </c>
      <c r="BR333" s="26" t="str">
        <f t="shared" si="465"/>
        <v/>
      </c>
      <c r="BS333" s="26" t="str">
        <f t="shared" si="466" ref="BS333:ED333">IF(AND(BS334="",BS335=""),"",SUM(BS334)-SUM(BS335))</f>
        <v/>
      </c>
      <c r="BT333" s="26" t="str">
        <f t="shared" si="466"/>
        <v/>
      </c>
      <c r="BU333" s="26" t="str">
        <f t="shared" si="466"/>
        <v/>
      </c>
      <c r="BV333" s="26" t="str">
        <f t="shared" si="466"/>
        <v/>
      </c>
      <c r="BW333" s="26" t="str">
        <f t="shared" si="466"/>
        <v/>
      </c>
      <c r="BX333" s="26" t="str">
        <f t="shared" si="466"/>
        <v/>
      </c>
      <c r="BY333" s="26" t="str">
        <f t="shared" si="466"/>
        <v/>
      </c>
      <c r="BZ333" s="26" t="str">
        <f t="shared" si="466"/>
        <v/>
      </c>
      <c r="CA333" s="26" t="str">
        <f t="shared" si="466"/>
        <v/>
      </c>
      <c r="CB333" s="26" t="str">
        <f t="shared" si="466"/>
        <v/>
      </c>
      <c r="CC333" s="26" t="str">
        <f t="shared" si="466"/>
        <v/>
      </c>
      <c r="CD333" s="26" t="str">
        <f t="shared" si="466"/>
        <v/>
      </c>
      <c r="CE333" s="26" t="str">
        <f t="shared" si="466"/>
        <v/>
      </c>
      <c r="CF333" s="26" t="str">
        <f t="shared" si="466"/>
        <v/>
      </c>
      <c r="CG333" s="26" t="str">
        <f t="shared" si="466"/>
        <v/>
      </c>
      <c r="CH333" s="26" t="str">
        <f t="shared" si="466"/>
        <v/>
      </c>
      <c r="CI333" s="26" t="str">
        <f t="shared" si="466"/>
        <v/>
      </c>
      <c r="CJ333" s="26" t="str">
        <f t="shared" si="466"/>
        <v/>
      </c>
      <c r="CK333" s="26" t="str">
        <f t="shared" si="466"/>
        <v/>
      </c>
      <c r="CL333" s="26" t="str">
        <f t="shared" si="466"/>
        <v/>
      </c>
      <c r="CM333" s="26" t="str">
        <f t="shared" si="466"/>
        <v/>
      </c>
      <c r="CN333" s="26" t="str">
        <f t="shared" si="466"/>
        <v/>
      </c>
      <c r="CO333" s="26" t="str">
        <f t="shared" si="466"/>
        <v/>
      </c>
      <c r="CP333" s="26" t="str">
        <f t="shared" si="466"/>
        <v/>
      </c>
      <c r="CQ333" s="26" t="str">
        <f t="shared" si="466"/>
        <v/>
      </c>
      <c r="CR333" s="26" t="str">
        <f t="shared" si="466"/>
        <v/>
      </c>
      <c r="CS333" s="26" t="str">
        <f t="shared" si="466"/>
        <v/>
      </c>
      <c r="CT333" s="26" t="str">
        <f t="shared" si="466"/>
        <v/>
      </c>
      <c r="CU333" s="26" t="str">
        <f t="shared" si="466"/>
        <v/>
      </c>
      <c r="CV333" s="26" t="str">
        <f t="shared" si="466"/>
        <v/>
      </c>
      <c r="CW333" s="26" t="str">
        <f t="shared" si="466"/>
        <v/>
      </c>
      <c r="CX333" s="26" t="str">
        <f t="shared" si="466"/>
        <v/>
      </c>
      <c r="CY333" s="26" t="str">
        <f t="shared" si="466"/>
        <v/>
      </c>
      <c r="CZ333" s="26" t="str">
        <f t="shared" si="466"/>
        <v/>
      </c>
      <c r="DA333" s="26" t="str">
        <f t="shared" si="466"/>
        <v/>
      </c>
      <c r="DB333" s="26" t="str">
        <f t="shared" si="466"/>
        <v/>
      </c>
      <c r="DC333" s="26" t="str">
        <f t="shared" si="466"/>
        <v/>
      </c>
      <c r="DD333" s="26" t="str">
        <f t="shared" si="466"/>
        <v/>
      </c>
      <c r="DE333" s="26" t="str">
        <f t="shared" si="466"/>
        <v/>
      </c>
      <c r="DF333" s="26" t="str">
        <f t="shared" si="466"/>
        <v/>
      </c>
      <c r="DG333" s="26" t="str">
        <f t="shared" si="466"/>
        <v/>
      </c>
      <c r="DH333" s="26" t="str">
        <f t="shared" si="466"/>
        <v/>
      </c>
      <c r="DI333" s="26" t="str">
        <f t="shared" si="466"/>
        <v/>
      </c>
      <c r="DJ333" s="26" t="str">
        <f t="shared" si="466"/>
        <v/>
      </c>
      <c r="DK333" s="26" t="str">
        <f t="shared" si="466"/>
        <v/>
      </c>
      <c r="DL333" s="26" t="str">
        <f t="shared" si="466"/>
        <v/>
      </c>
      <c r="DM333" s="26" t="str">
        <f t="shared" si="466"/>
        <v/>
      </c>
      <c r="DN333" s="26" t="str">
        <f t="shared" si="466"/>
        <v/>
      </c>
      <c r="DO333" s="26" t="str">
        <f t="shared" si="466"/>
        <v/>
      </c>
      <c r="DP333" s="26" t="str">
        <f t="shared" si="466"/>
        <v/>
      </c>
      <c r="DQ333" s="26" t="str">
        <f t="shared" si="466"/>
        <v/>
      </c>
      <c r="DR333" s="26" t="str">
        <f t="shared" si="466"/>
        <v/>
      </c>
      <c r="DS333" s="26" t="str">
        <f t="shared" si="466"/>
        <v/>
      </c>
      <c r="DT333" s="26" t="str">
        <f t="shared" si="466"/>
        <v/>
      </c>
      <c r="DU333" s="26" t="str">
        <f t="shared" si="466"/>
        <v/>
      </c>
      <c r="DV333" s="26" t="str">
        <f t="shared" si="466"/>
        <v/>
      </c>
      <c r="DW333" s="26" t="str">
        <f t="shared" si="466"/>
        <v/>
      </c>
      <c r="DX333" s="26" t="str">
        <f t="shared" si="466"/>
        <v/>
      </c>
      <c r="DY333" s="26" t="str">
        <f t="shared" si="466"/>
        <v/>
      </c>
      <c r="DZ333" s="26" t="str">
        <f t="shared" si="466"/>
        <v/>
      </c>
      <c r="EA333" s="26" t="str">
        <f t="shared" si="466"/>
        <v/>
      </c>
      <c r="EB333" s="26" t="str">
        <f t="shared" si="466"/>
        <v/>
      </c>
      <c r="EC333" s="26" t="str">
        <f t="shared" si="466"/>
        <v/>
      </c>
      <c r="ED333" s="26" t="str">
        <f t="shared" si="466"/>
        <v/>
      </c>
      <c r="EE333" s="26" t="str">
        <f t="shared" si="467" ref="EE333:FI333">IF(AND(EE334="",EE335=""),"",SUM(EE334)-SUM(EE335))</f>
        <v/>
      </c>
      <c r="EF333" s="26" t="str">
        <f t="shared" si="467"/>
        <v/>
      </c>
      <c r="EG333" s="26" t="str">
        <f t="shared" si="467"/>
        <v/>
      </c>
      <c r="EH333" s="26" t="str">
        <f t="shared" si="467"/>
        <v/>
      </c>
      <c r="EI333" s="26" t="str">
        <f t="shared" si="467"/>
        <v/>
      </c>
      <c r="EJ333" s="26" t="str">
        <f t="shared" si="467"/>
        <v/>
      </c>
      <c r="EK333" s="26" t="str">
        <f t="shared" si="467"/>
        <v/>
      </c>
      <c r="EL333" s="26" t="str">
        <f t="shared" si="467"/>
        <v/>
      </c>
      <c r="EM333" s="26" t="str">
        <f t="shared" si="467"/>
        <v/>
      </c>
      <c r="EN333" s="26" t="str">
        <f t="shared" si="467"/>
        <v/>
      </c>
      <c r="EO333" s="26" t="str">
        <f t="shared" si="467"/>
        <v/>
      </c>
      <c r="EP333" s="26" t="str">
        <f t="shared" si="467"/>
        <v/>
      </c>
      <c r="EQ333" s="26" t="str">
        <f t="shared" si="467"/>
        <v/>
      </c>
      <c r="ER333" s="26" t="str">
        <f t="shared" si="467"/>
        <v/>
      </c>
      <c r="ES333" s="26" t="str">
        <f t="shared" si="467"/>
        <v/>
      </c>
      <c r="ET333" s="26" t="str">
        <f t="shared" si="467"/>
        <v/>
      </c>
      <c r="EU333" s="26" t="str">
        <f t="shared" si="467"/>
        <v/>
      </c>
      <c r="EV333" s="26" t="str">
        <f t="shared" si="467"/>
        <v/>
      </c>
      <c r="EW333" s="26" t="str">
        <f t="shared" si="467"/>
        <v/>
      </c>
      <c r="EX333" s="26" t="str">
        <f t="shared" si="467"/>
        <v/>
      </c>
      <c r="EY333" s="26" t="str">
        <f t="shared" si="467"/>
        <v/>
      </c>
      <c r="EZ333" s="26" t="str">
        <f t="shared" si="467"/>
        <v/>
      </c>
      <c r="FA333" s="26" t="str">
        <f t="shared" si="467"/>
        <v/>
      </c>
      <c r="FB333" s="26" t="str">
        <f t="shared" si="467"/>
        <v/>
      </c>
      <c r="FC333" s="26" t="str">
        <f t="shared" si="467"/>
        <v/>
      </c>
      <c r="FD333" s="26" t="str">
        <f t="shared" si="467"/>
        <v/>
      </c>
      <c r="FE333" s="26" t="str">
        <f t="shared" si="467"/>
        <v/>
      </c>
      <c r="FF333" s="26" t="str">
        <f t="shared" si="467"/>
        <v/>
      </c>
      <c r="FG333" s="26" t="str">
        <f t="shared" si="467"/>
        <v/>
      </c>
      <c r="FH333" s="26" t="str">
        <f t="shared" si="467"/>
        <v/>
      </c>
      <c r="FI333" s="26" t="str">
        <f t="shared" si="467"/>
        <v/>
      </c>
    </row>
    <row r="334" spans="1:165" s="8" customFormat="1" ht="15" customHeight="1">
      <c r="A334" s="8" t="str">
        <f t="shared" si="462"/>
        <v>BXIPIOIM_BP6_XDC</v>
      </c>
      <c r="B334" s="12" t="s">
        <v>788</v>
      </c>
      <c r="C334" s="13" t="s">
        <v>789</v>
      </c>
      <c r="D334" s="13" t="s">
        <v>790</v>
      </c>
      <c r="E334" s="14" t="str">
        <f>"BXIPIOIM_BP6_"&amp;C3</f>
        <v>BXIPIOIM_BP6_XDC</v>
      </c>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165" s="8" customFormat="1" ht="15" customHeight="1">
      <c r="A335" s="8" t="str">
        <f t="shared" si="462"/>
        <v>BMIPIOIM_BP6_XDC</v>
      </c>
      <c r="B335" s="12" t="s">
        <v>791</v>
      </c>
      <c r="C335" s="13" t="s">
        <v>792</v>
      </c>
      <c r="D335" s="13" t="s">
        <v>793</v>
      </c>
      <c r="E335" s="14" t="str">
        <f>"BMIPIOIM_BP6_"&amp;C3</f>
        <v>BMIPIOIM_BP6_XDC</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165" s="8" customFormat="1" ht="15" customHeight="1">
      <c r="A336" s="8" t="str">
        <f t="shared" si="462"/>
        <v>BIPIOPC_BP6_XDC</v>
      </c>
      <c r="B336" s="12" t="s">
        <v>794</v>
      </c>
      <c r="C336" s="13" t="s">
        <v>795</v>
      </c>
      <c r="D336" s="13" t="s">
        <v>796</v>
      </c>
      <c r="E336" s="14" t="str">
        <f>"BIPIOPC_BP6_"&amp;C3</f>
        <v>BIPIOPC_BP6_XDC</v>
      </c>
      <c r="F336" s="26" t="str">
        <f>IF(AND(F337="",F338=""),"",SUM(F337)-SUM(F338))</f>
        <v/>
      </c>
      <c r="G336" s="26" t="str">
        <f t="shared" si="468" ref="G336:BR336">IF(AND(G337="",G338=""),"",SUM(G337)-SUM(G338))</f>
        <v/>
      </c>
      <c r="H336" s="26" t="str">
        <f t="shared" si="468"/>
        <v/>
      </c>
      <c r="I336" s="26" t="str">
        <f t="shared" si="468"/>
        <v/>
      </c>
      <c r="J336" s="26" t="str">
        <f t="shared" si="468"/>
        <v/>
      </c>
      <c r="K336" s="26" t="str">
        <f t="shared" si="468"/>
        <v/>
      </c>
      <c r="L336" s="26" t="str">
        <f t="shared" si="468"/>
        <v/>
      </c>
      <c r="M336" s="26" t="str">
        <f t="shared" si="468"/>
        <v/>
      </c>
      <c r="N336" s="26" t="str">
        <f t="shared" si="468"/>
        <v/>
      </c>
      <c r="O336" s="26" t="str">
        <f t="shared" si="468"/>
        <v/>
      </c>
      <c r="P336" s="26" t="str">
        <f t="shared" si="468"/>
        <v/>
      </c>
      <c r="Q336" s="26" t="str">
        <f t="shared" si="468"/>
        <v/>
      </c>
      <c r="R336" s="26" t="str">
        <f t="shared" si="468"/>
        <v/>
      </c>
      <c r="S336" s="26" t="str">
        <f t="shared" si="468"/>
        <v/>
      </c>
      <c r="T336" s="26" t="str">
        <f t="shared" si="468"/>
        <v/>
      </c>
      <c r="U336" s="26" t="str">
        <f t="shared" si="468"/>
        <v/>
      </c>
      <c r="V336" s="26" t="str">
        <f t="shared" si="468"/>
        <v/>
      </c>
      <c r="W336" s="26" t="str">
        <f t="shared" si="468"/>
        <v/>
      </c>
      <c r="X336" s="26" t="str">
        <f t="shared" si="468"/>
        <v/>
      </c>
      <c r="Y336" s="26" t="str">
        <f t="shared" si="468"/>
        <v/>
      </c>
      <c r="Z336" s="26" t="str">
        <f t="shared" si="468"/>
        <v/>
      </c>
      <c r="AA336" s="26" t="str">
        <f t="shared" si="468"/>
        <v/>
      </c>
      <c r="AB336" s="26" t="str">
        <f t="shared" si="468"/>
        <v/>
      </c>
      <c r="AC336" s="26" t="str">
        <f t="shared" si="468"/>
        <v/>
      </c>
      <c r="AD336" s="26" t="str">
        <f t="shared" si="468"/>
        <v/>
      </c>
      <c r="AE336" s="26" t="str">
        <f t="shared" si="468"/>
        <v/>
      </c>
      <c r="AF336" s="26" t="str">
        <f t="shared" si="468"/>
        <v/>
      </c>
      <c r="AG336" s="26" t="str">
        <f t="shared" si="468"/>
        <v/>
      </c>
      <c r="AH336" s="26" t="str">
        <f t="shared" si="468"/>
        <v/>
      </c>
      <c r="AI336" s="26" t="str">
        <f t="shared" si="468"/>
        <v/>
      </c>
      <c r="AJ336" s="26" t="str">
        <f t="shared" si="468"/>
        <v/>
      </c>
      <c r="AK336" s="26" t="str">
        <f t="shared" si="468"/>
        <v/>
      </c>
      <c r="AL336" s="26" t="str">
        <f t="shared" si="468"/>
        <v/>
      </c>
      <c r="AM336" s="26" t="str">
        <f t="shared" si="468"/>
        <v/>
      </c>
      <c r="AN336" s="26" t="str">
        <f t="shared" si="468"/>
        <v/>
      </c>
      <c r="AO336" s="26" t="str">
        <f t="shared" si="468"/>
        <v/>
      </c>
      <c r="AP336" s="26" t="str">
        <f t="shared" si="468"/>
        <v/>
      </c>
      <c r="AQ336" s="26" t="str">
        <f t="shared" si="468"/>
        <v/>
      </c>
      <c r="AR336" s="26" t="str">
        <f t="shared" si="468"/>
        <v/>
      </c>
      <c r="AS336" s="26" t="str">
        <f t="shared" si="468"/>
        <v/>
      </c>
      <c r="AT336" s="26" t="str">
        <f t="shared" si="468"/>
        <v/>
      </c>
      <c r="AU336" s="26" t="str">
        <f t="shared" si="468"/>
        <v/>
      </c>
      <c r="AV336" s="26" t="str">
        <f t="shared" si="468"/>
        <v/>
      </c>
      <c r="AW336" s="26" t="str">
        <f t="shared" si="468"/>
        <v/>
      </c>
      <c r="AX336" s="26" t="str">
        <f t="shared" si="468"/>
        <v/>
      </c>
      <c r="AY336" s="26" t="str">
        <f t="shared" si="468"/>
        <v/>
      </c>
      <c r="AZ336" s="26" t="str">
        <f t="shared" si="468"/>
        <v/>
      </c>
      <c r="BA336" s="26" t="str">
        <f t="shared" si="468"/>
        <v/>
      </c>
      <c r="BB336" s="26" t="str">
        <f t="shared" si="468"/>
        <v/>
      </c>
      <c r="BC336" s="26" t="str">
        <f t="shared" si="468"/>
        <v/>
      </c>
      <c r="BD336" s="26" t="str">
        <f t="shared" si="468"/>
        <v/>
      </c>
      <c r="BE336" s="26" t="str">
        <f t="shared" si="468"/>
        <v/>
      </c>
      <c r="BF336" s="26" t="str">
        <f t="shared" si="468"/>
        <v/>
      </c>
      <c r="BG336" s="26" t="str">
        <f t="shared" si="468"/>
        <v/>
      </c>
      <c r="BH336" s="26" t="str">
        <f t="shared" si="468"/>
        <v/>
      </c>
      <c r="BI336" s="26" t="str">
        <f t="shared" si="468"/>
        <v/>
      </c>
      <c r="BJ336" s="26" t="str">
        <f t="shared" si="468"/>
        <v/>
      </c>
      <c r="BK336" s="26" t="str">
        <f t="shared" si="468"/>
        <v/>
      </c>
      <c r="BL336" s="26" t="str">
        <f t="shared" si="468"/>
        <v/>
      </c>
      <c r="BM336" s="26" t="str">
        <f t="shared" si="468"/>
        <v/>
      </c>
      <c r="BN336" s="26" t="str">
        <f t="shared" si="468"/>
        <v/>
      </c>
      <c r="BO336" s="26" t="str">
        <f t="shared" si="468"/>
        <v/>
      </c>
      <c r="BP336" s="26" t="str">
        <f t="shared" si="468"/>
        <v/>
      </c>
      <c r="BQ336" s="26" t="str">
        <f t="shared" si="468"/>
        <v/>
      </c>
      <c r="BR336" s="26" t="str">
        <f t="shared" si="468"/>
        <v/>
      </c>
      <c r="BS336" s="26" t="str">
        <f t="shared" si="469" ref="BS336:ED336">IF(AND(BS337="",BS338=""),"",SUM(BS337)-SUM(BS338))</f>
        <v/>
      </c>
      <c r="BT336" s="26" t="str">
        <f t="shared" si="469"/>
        <v/>
      </c>
      <c r="BU336" s="26" t="str">
        <f t="shared" si="469"/>
        <v/>
      </c>
      <c r="BV336" s="26" t="str">
        <f t="shared" si="469"/>
        <v/>
      </c>
      <c r="BW336" s="26" t="str">
        <f t="shared" si="469"/>
        <v/>
      </c>
      <c r="BX336" s="26" t="str">
        <f t="shared" si="469"/>
        <v/>
      </c>
      <c r="BY336" s="26" t="str">
        <f t="shared" si="469"/>
        <v/>
      </c>
      <c r="BZ336" s="26" t="str">
        <f t="shared" si="469"/>
        <v/>
      </c>
      <c r="CA336" s="26" t="str">
        <f t="shared" si="469"/>
        <v/>
      </c>
      <c r="CB336" s="26" t="str">
        <f t="shared" si="469"/>
        <v/>
      </c>
      <c r="CC336" s="26" t="str">
        <f t="shared" si="469"/>
        <v/>
      </c>
      <c r="CD336" s="26" t="str">
        <f t="shared" si="469"/>
        <v/>
      </c>
      <c r="CE336" s="26" t="str">
        <f t="shared" si="469"/>
        <v/>
      </c>
      <c r="CF336" s="26" t="str">
        <f t="shared" si="469"/>
        <v/>
      </c>
      <c r="CG336" s="26" t="str">
        <f t="shared" si="469"/>
        <v/>
      </c>
      <c r="CH336" s="26" t="str">
        <f t="shared" si="469"/>
        <v/>
      </c>
      <c r="CI336" s="26" t="str">
        <f t="shared" si="469"/>
        <v/>
      </c>
      <c r="CJ336" s="26" t="str">
        <f t="shared" si="469"/>
        <v/>
      </c>
      <c r="CK336" s="26" t="str">
        <f t="shared" si="469"/>
        <v/>
      </c>
      <c r="CL336" s="26" t="str">
        <f t="shared" si="469"/>
        <v/>
      </c>
      <c r="CM336" s="26" t="str">
        <f t="shared" si="469"/>
        <v/>
      </c>
      <c r="CN336" s="26" t="str">
        <f t="shared" si="469"/>
        <v/>
      </c>
      <c r="CO336" s="26" t="str">
        <f t="shared" si="469"/>
        <v/>
      </c>
      <c r="CP336" s="26" t="str">
        <f t="shared" si="469"/>
        <v/>
      </c>
      <c r="CQ336" s="26" t="str">
        <f t="shared" si="469"/>
        <v/>
      </c>
      <c r="CR336" s="26" t="str">
        <f t="shared" si="469"/>
        <v/>
      </c>
      <c r="CS336" s="26" t="str">
        <f t="shared" si="469"/>
        <v/>
      </c>
      <c r="CT336" s="26" t="str">
        <f t="shared" si="469"/>
        <v/>
      </c>
      <c r="CU336" s="26" t="str">
        <f t="shared" si="469"/>
        <v/>
      </c>
      <c r="CV336" s="26" t="str">
        <f t="shared" si="469"/>
        <v/>
      </c>
      <c r="CW336" s="26" t="str">
        <f t="shared" si="469"/>
        <v/>
      </c>
      <c r="CX336" s="26" t="str">
        <f t="shared" si="469"/>
        <v/>
      </c>
      <c r="CY336" s="26" t="str">
        <f t="shared" si="469"/>
        <v/>
      </c>
      <c r="CZ336" s="26" t="str">
        <f t="shared" si="469"/>
        <v/>
      </c>
      <c r="DA336" s="26" t="str">
        <f t="shared" si="469"/>
        <v/>
      </c>
      <c r="DB336" s="26" t="str">
        <f t="shared" si="469"/>
        <v/>
      </c>
      <c r="DC336" s="26" t="str">
        <f t="shared" si="469"/>
        <v/>
      </c>
      <c r="DD336" s="26" t="str">
        <f t="shared" si="469"/>
        <v/>
      </c>
      <c r="DE336" s="26" t="str">
        <f t="shared" si="469"/>
        <v/>
      </c>
      <c r="DF336" s="26" t="str">
        <f t="shared" si="469"/>
        <v/>
      </c>
      <c r="DG336" s="26" t="str">
        <f t="shared" si="469"/>
        <v/>
      </c>
      <c r="DH336" s="26" t="str">
        <f t="shared" si="469"/>
        <v/>
      </c>
      <c r="DI336" s="26" t="str">
        <f t="shared" si="469"/>
        <v/>
      </c>
      <c r="DJ336" s="26" t="str">
        <f t="shared" si="469"/>
        <v/>
      </c>
      <c r="DK336" s="26" t="str">
        <f t="shared" si="469"/>
        <v/>
      </c>
      <c r="DL336" s="26" t="str">
        <f t="shared" si="469"/>
        <v/>
      </c>
      <c r="DM336" s="26" t="str">
        <f t="shared" si="469"/>
        <v/>
      </c>
      <c r="DN336" s="26" t="str">
        <f t="shared" si="469"/>
        <v/>
      </c>
      <c r="DO336" s="26" t="str">
        <f t="shared" si="469"/>
        <v/>
      </c>
      <c r="DP336" s="26" t="str">
        <f t="shared" si="469"/>
        <v/>
      </c>
      <c r="DQ336" s="26" t="str">
        <f t="shared" si="469"/>
        <v/>
      </c>
      <c r="DR336" s="26" t="str">
        <f t="shared" si="469"/>
        <v/>
      </c>
      <c r="DS336" s="26" t="str">
        <f t="shared" si="469"/>
        <v/>
      </c>
      <c r="DT336" s="26" t="str">
        <f t="shared" si="469"/>
        <v/>
      </c>
      <c r="DU336" s="26" t="str">
        <f t="shared" si="469"/>
        <v/>
      </c>
      <c r="DV336" s="26" t="str">
        <f t="shared" si="469"/>
        <v/>
      </c>
      <c r="DW336" s="26" t="str">
        <f t="shared" si="469"/>
        <v/>
      </c>
      <c r="DX336" s="26" t="str">
        <f t="shared" si="469"/>
        <v/>
      </c>
      <c r="DY336" s="26" t="str">
        <f t="shared" si="469"/>
        <v/>
      </c>
      <c r="DZ336" s="26" t="str">
        <f t="shared" si="469"/>
        <v/>
      </c>
      <c r="EA336" s="26" t="str">
        <f t="shared" si="469"/>
        <v/>
      </c>
      <c r="EB336" s="26" t="str">
        <f t="shared" si="469"/>
        <v/>
      </c>
      <c r="EC336" s="26" t="str">
        <f t="shared" si="469"/>
        <v/>
      </c>
      <c r="ED336" s="26" t="str">
        <f t="shared" si="469"/>
        <v/>
      </c>
      <c r="EE336" s="26" t="str">
        <f t="shared" si="470" ref="EE336:FI336">IF(AND(EE337="",EE338=""),"",SUM(EE337)-SUM(EE338))</f>
        <v/>
      </c>
      <c r="EF336" s="26" t="str">
        <f t="shared" si="470"/>
        <v/>
      </c>
      <c r="EG336" s="26" t="str">
        <f t="shared" si="470"/>
        <v/>
      </c>
      <c r="EH336" s="26" t="str">
        <f t="shared" si="470"/>
        <v/>
      </c>
      <c r="EI336" s="26" t="str">
        <f t="shared" si="470"/>
        <v/>
      </c>
      <c r="EJ336" s="26" t="str">
        <f t="shared" si="470"/>
        <v/>
      </c>
      <c r="EK336" s="26" t="str">
        <f t="shared" si="470"/>
        <v/>
      </c>
      <c r="EL336" s="26" t="str">
        <f t="shared" si="470"/>
        <v/>
      </c>
      <c r="EM336" s="26" t="str">
        <f t="shared" si="470"/>
        <v/>
      </c>
      <c r="EN336" s="26" t="str">
        <f t="shared" si="470"/>
        <v/>
      </c>
      <c r="EO336" s="26" t="str">
        <f t="shared" si="470"/>
        <v/>
      </c>
      <c r="EP336" s="26" t="str">
        <f t="shared" si="470"/>
        <v/>
      </c>
      <c r="EQ336" s="26" t="str">
        <f t="shared" si="470"/>
        <v/>
      </c>
      <c r="ER336" s="26" t="str">
        <f t="shared" si="470"/>
        <v/>
      </c>
      <c r="ES336" s="26" t="str">
        <f t="shared" si="470"/>
        <v/>
      </c>
      <c r="ET336" s="26" t="str">
        <f t="shared" si="470"/>
        <v/>
      </c>
      <c r="EU336" s="26" t="str">
        <f t="shared" si="470"/>
        <v/>
      </c>
      <c r="EV336" s="26" t="str">
        <f t="shared" si="470"/>
        <v/>
      </c>
      <c r="EW336" s="26" t="str">
        <f t="shared" si="470"/>
        <v/>
      </c>
      <c r="EX336" s="26" t="str">
        <f t="shared" si="470"/>
        <v/>
      </c>
      <c r="EY336" s="26" t="str">
        <f t="shared" si="470"/>
        <v/>
      </c>
      <c r="EZ336" s="26" t="str">
        <f t="shared" si="470"/>
        <v/>
      </c>
      <c r="FA336" s="26" t="str">
        <f t="shared" si="470"/>
        <v/>
      </c>
      <c r="FB336" s="26" t="str">
        <f t="shared" si="470"/>
        <v/>
      </c>
      <c r="FC336" s="26" t="str">
        <f t="shared" si="470"/>
        <v/>
      </c>
      <c r="FD336" s="26" t="str">
        <f t="shared" si="470"/>
        <v/>
      </c>
      <c r="FE336" s="26" t="str">
        <f t="shared" si="470"/>
        <v/>
      </c>
      <c r="FF336" s="26" t="str">
        <f t="shared" si="470"/>
        <v/>
      </c>
      <c r="FG336" s="26" t="str">
        <f t="shared" si="470"/>
        <v/>
      </c>
      <c r="FH336" s="26" t="str">
        <f t="shared" si="470"/>
        <v/>
      </c>
      <c r="FI336" s="26" t="str">
        <f t="shared" si="470"/>
        <v/>
      </c>
    </row>
    <row r="337" spans="1:165" s="8" customFormat="1" ht="15" customHeight="1">
      <c r="A337" s="8" t="str">
        <f t="shared" si="462"/>
        <v>BXIIOPC_BP6_XDC</v>
      </c>
      <c r="B337" s="12" t="s">
        <v>697</v>
      </c>
      <c r="C337" s="13" t="s">
        <v>797</v>
      </c>
      <c r="D337" s="13" t="s">
        <v>798</v>
      </c>
      <c r="E337" s="14" t="str">
        <f>"BXIIOPC_BP6_"&amp;C3</f>
        <v>BXIIOPC_BP6_XDC</v>
      </c>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165" s="8" customFormat="1" ht="15" customHeight="1">
      <c r="A338" s="8" t="str">
        <f t="shared" si="462"/>
        <v>BMIPIOPC_BP6_XDC</v>
      </c>
      <c r="B338" s="12" t="s">
        <v>700</v>
      </c>
      <c r="C338" s="13" t="s">
        <v>799</v>
      </c>
      <c r="D338" s="13" t="s">
        <v>800</v>
      </c>
      <c r="E338" s="14" t="str">
        <f>"BMIPIOPC_BP6_"&amp;C3</f>
        <v>BMIPIOPC_BP6_XDC</v>
      </c>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165" s="8" customFormat="1" ht="15" customHeight="1">
      <c r="A339" s="8" t="str">
        <f t="shared" si="462"/>
        <v>BXIPIR_BP6_XDC</v>
      </c>
      <c r="B339" s="12" t="s">
        <v>801</v>
      </c>
      <c r="C339" s="13" t="s">
        <v>802</v>
      </c>
      <c r="D339" s="13" t="s">
        <v>803</v>
      </c>
      <c r="E339" s="14" t="str">
        <f>"BXIPIR_BP6_"&amp;C3</f>
        <v>BXIPIR_BP6_XDC</v>
      </c>
      <c r="F339" s="26">
        <v>5.6018184800000004</v>
      </c>
      <c r="G339" s="26">
        <v>6.0701415299999999</v>
      </c>
      <c r="H339" s="26">
        <v>5.6656343199999997</v>
      </c>
      <c r="I339" s="26">
        <v>5.0831284800000001</v>
      </c>
      <c r="J339" s="26">
        <v>22.420722810000001</v>
      </c>
      <c r="K339" s="26">
        <v>5.27666273</v>
      </c>
      <c r="L339" s="26">
        <v>5.6423419199999998</v>
      </c>
      <c r="M339" s="26">
        <v>5.2641730600000001</v>
      </c>
      <c r="N339" s="26">
        <v>4.503984</v>
      </c>
      <c r="O339" s="26">
        <v>20.687161710000002</v>
      </c>
      <c r="P339" s="26">
        <v>4.5361930299999997</v>
      </c>
      <c r="Q339" s="26">
        <v>4.9249632200000004</v>
      </c>
      <c r="R339" s="26">
        <v>5.0113208</v>
      </c>
      <c r="S339" s="26">
        <v>5.0108904699999997</v>
      </c>
      <c r="T339" s="26">
        <v>19.483367520000002</v>
      </c>
      <c r="U339" s="26">
        <v>4.7064376599999997</v>
      </c>
      <c r="V339" s="26">
        <v>7.6939262074050898</v>
      </c>
      <c r="W339" s="26">
        <v>7.9288273329187904</v>
      </c>
      <c r="X339" s="26">
        <v>8.40806591060052</v>
      </c>
      <c r="Y339" s="26">
        <v>28.7372571109244</v>
      </c>
      <c r="Z339" s="26">
        <v>8.1242406730375905</v>
      </c>
      <c r="AA339" s="26">
        <v>10.9093485712821</v>
      </c>
      <c r="AB339" s="26">
        <v>8.5544062439349506</v>
      </c>
      <c r="AC339" s="26">
        <v>8.8576189569891692</v>
      </c>
      <c r="AD339" s="26">
        <v>36.445614445243798</v>
      </c>
      <c r="AE339" s="26">
        <v>8.5073612841764295</v>
      </c>
      <c r="AF339" s="26">
        <v>11.576846867404599</v>
      </c>
      <c r="AG339" s="26">
        <v>9.2499603877203995</v>
      </c>
      <c r="AH339" s="26">
        <v>8.7100888120478608</v>
      </c>
      <c r="AI339" s="26">
        <v>38.044257351349302</v>
      </c>
      <c r="AJ339" s="26">
        <v>3.3111055000082601</v>
      </c>
      <c r="AK339" s="26">
        <v>12.7889444562273</v>
      </c>
      <c r="AL339" s="26">
        <v>15.497835970864701</v>
      </c>
      <c r="AM339" s="26">
        <v>16.184072640674</v>
      </c>
      <c r="AN339" s="26">
        <v>47.781958567774197</v>
      </c>
      <c r="AO339" s="26" t="str">
        <f>IF(AND(AO340="",AO341=""),"",SUM(AO340,AO341))</f>
        <v/>
      </c>
      <c r="AP339" s="26" t="str">
        <f>IF(AND(AP340="",AP341=""),"",SUM(AP340,AP341))</f>
        <v/>
      </c>
      <c r="AQ339" s="26" t="str">
        <f>IF(AND(AQ340="",AQ341=""),"",SUM(AQ340,AQ341))</f>
        <v/>
      </c>
      <c r="AR339" s="26" t="str">
        <f>IF(AND(AR340="",AR341=""),"",SUM(AR340,AR341))</f>
        <v/>
      </c>
      <c r="AS339" s="26" t="str">
        <f>IF(AND(AS340="",AS341=""),"",SUM(AS340,AS341))</f>
        <v/>
      </c>
      <c r="AT339" s="26" t="str">
        <f>IF(AND(AT340="",AT341=""),"",SUM(AT340,AT341))</f>
        <v/>
      </c>
      <c r="AU339" s="26" t="str">
        <f>IF(AND(AU340="",AU341=""),"",SUM(AU340,AU341))</f>
        <v/>
      </c>
      <c r="AV339" s="26" t="str">
        <f>IF(AND(AV340="",AV341=""),"",SUM(AV340,AV341))</f>
        <v/>
      </c>
      <c r="AW339" s="26" t="str">
        <f>IF(AND(AW340="",AW341=""),"",SUM(AW340,AW341))</f>
        <v/>
      </c>
      <c r="AX339" s="26" t="str">
        <f>IF(AND(AX340="",AX341=""),"",SUM(AX340,AX341))</f>
        <v/>
      </c>
      <c r="AY339" s="26" t="str">
        <f>IF(AND(AY340="",AY341=""),"",SUM(AY340,AY341))</f>
        <v/>
      </c>
      <c r="AZ339" s="26" t="str">
        <f>IF(AND(AZ340="",AZ341=""),"",SUM(AZ340,AZ341))</f>
        <v/>
      </c>
      <c r="BA339" s="26" t="str">
        <f>IF(AND(BA340="",BA341=""),"",SUM(BA340,BA341))</f>
        <v/>
      </c>
      <c r="BB339" s="26" t="str">
        <f>IF(AND(BB340="",BB341=""),"",SUM(BB340,BB341))</f>
        <v/>
      </c>
      <c r="BC339" s="26" t="str">
        <f>IF(AND(BC340="",BC341=""),"",SUM(BC340,BC341))</f>
        <v/>
      </c>
      <c r="BD339" s="26" t="str">
        <f>IF(AND(BD340="",BD341=""),"",SUM(BD340,BD341))</f>
        <v/>
      </c>
      <c r="BE339" s="26" t="str">
        <f>IF(AND(BE340="",BE341=""),"",SUM(BE340,BE341))</f>
        <v/>
      </c>
      <c r="BF339" s="26" t="str">
        <f>IF(AND(BF340="",BF341=""),"",SUM(BF340,BF341))</f>
        <v/>
      </c>
      <c r="BG339" s="26" t="str">
        <f>IF(AND(BG340="",BG341=""),"",SUM(BG340,BG341))</f>
        <v/>
      </c>
      <c r="BH339" s="26" t="str">
        <f>IF(AND(BH340="",BH341=""),"",SUM(BH340,BH341))</f>
        <v/>
      </c>
      <c r="BI339" s="26" t="str">
        <f>IF(AND(BI340="",BI341=""),"",SUM(BI340,BI341))</f>
        <v/>
      </c>
      <c r="BJ339" s="26" t="str">
        <f>IF(AND(BJ340="",BJ341=""),"",SUM(BJ340,BJ341))</f>
        <v/>
      </c>
      <c r="BK339" s="26" t="str">
        <f>IF(AND(BK340="",BK341=""),"",SUM(BK340,BK341))</f>
        <v/>
      </c>
      <c r="BL339" s="26" t="str">
        <f>IF(AND(BL340="",BL341=""),"",SUM(BL340,BL341))</f>
        <v/>
      </c>
      <c r="BM339" s="26" t="str">
        <f>IF(AND(BM340="",BM341=""),"",SUM(BM340,BM341))</f>
        <v/>
      </c>
      <c r="BN339" s="26" t="str">
        <f>IF(AND(BN340="",BN341=""),"",SUM(BN340,BN341))</f>
        <v/>
      </c>
      <c r="BO339" s="26" t="str">
        <f>IF(AND(BO340="",BO341=""),"",SUM(BO340,BO341))</f>
        <v/>
      </c>
      <c r="BP339" s="26" t="str">
        <f>IF(AND(BP340="",BP341=""),"",SUM(BP340,BP341))</f>
        <v/>
      </c>
      <c r="BQ339" s="26" t="str">
        <f>IF(AND(BQ340="",BQ341=""),"",SUM(BQ340,BQ341))</f>
        <v/>
      </c>
      <c r="BR339" s="26" t="str">
        <f>IF(AND(BR340="",BR341=""),"",SUM(BR340,BR341))</f>
        <v/>
      </c>
      <c r="BS339" s="26" t="str">
        <f t="shared" si="471" ref="BS339:ED339">IF(AND(BS340="",BS341=""),"",SUM(BS340,BS341))</f>
        <v/>
      </c>
      <c r="BT339" s="26" t="str">
        <f t="shared" si="471"/>
        <v/>
      </c>
      <c r="BU339" s="26" t="str">
        <f t="shared" si="471"/>
        <v/>
      </c>
      <c r="BV339" s="26" t="str">
        <f t="shared" si="471"/>
        <v/>
      </c>
      <c r="BW339" s="26" t="str">
        <f t="shared" si="471"/>
        <v/>
      </c>
      <c r="BX339" s="26" t="str">
        <f t="shared" si="471"/>
        <v/>
      </c>
      <c r="BY339" s="26" t="str">
        <f t="shared" si="471"/>
        <v/>
      </c>
      <c r="BZ339" s="26" t="str">
        <f t="shared" si="471"/>
        <v/>
      </c>
      <c r="CA339" s="26" t="str">
        <f t="shared" si="471"/>
        <v/>
      </c>
      <c r="CB339" s="26" t="str">
        <f t="shared" si="471"/>
        <v/>
      </c>
      <c r="CC339" s="26" t="str">
        <f t="shared" si="471"/>
        <v/>
      </c>
      <c r="CD339" s="26" t="str">
        <f t="shared" si="471"/>
        <v/>
      </c>
      <c r="CE339" s="26" t="str">
        <f t="shared" si="471"/>
        <v/>
      </c>
      <c r="CF339" s="26" t="str">
        <f t="shared" si="471"/>
        <v/>
      </c>
      <c r="CG339" s="26" t="str">
        <f t="shared" si="471"/>
        <v/>
      </c>
      <c r="CH339" s="26" t="str">
        <f t="shared" si="471"/>
        <v/>
      </c>
      <c r="CI339" s="26" t="str">
        <f t="shared" si="471"/>
        <v/>
      </c>
      <c r="CJ339" s="26" t="str">
        <f t="shared" si="471"/>
        <v/>
      </c>
      <c r="CK339" s="26" t="str">
        <f t="shared" si="471"/>
        <v/>
      </c>
      <c r="CL339" s="26" t="str">
        <f t="shared" si="471"/>
        <v/>
      </c>
      <c r="CM339" s="26" t="str">
        <f t="shared" si="471"/>
        <v/>
      </c>
      <c r="CN339" s="26" t="str">
        <f t="shared" si="471"/>
        <v/>
      </c>
      <c r="CO339" s="26" t="str">
        <f t="shared" si="471"/>
        <v/>
      </c>
      <c r="CP339" s="26" t="str">
        <f t="shared" si="471"/>
        <v/>
      </c>
      <c r="CQ339" s="26" t="str">
        <f t="shared" si="471"/>
        <v/>
      </c>
      <c r="CR339" s="26" t="str">
        <f t="shared" si="471"/>
        <v/>
      </c>
      <c r="CS339" s="26" t="str">
        <f t="shared" si="471"/>
        <v/>
      </c>
      <c r="CT339" s="26" t="str">
        <f t="shared" si="471"/>
        <v/>
      </c>
      <c r="CU339" s="26" t="str">
        <f t="shared" si="471"/>
        <v/>
      </c>
      <c r="CV339" s="26" t="str">
        <f t="shared" si="471"/>
        <v/>
      </c>
      <c r="CW339" s="26" t="str">
        <f t="shared" si="471"/>
        <v/>
      </c>
      <c r="CX339" s="26" t="str">
        <f t="shared" si="471"/>
        <v/>
      </c>
      <c r="CY339" s="26" t="str">
        <f t="shared" si="471"/>
        <v/>
      </c>
      <c r="CZ339" s="26" t="str">
        <f t="shared" si="471"/>
        <v/>
      </c>
      <c r="DA339" s="26" t="str">
        <f t="shared" si="471"/>
        <v/>
      </c>
      <c r="DB339" s="26" t="str">
        <f t="shared" si="471"/>
        <v/>
      </c>
      <c r="DC339" s="26" t="str">
        <f t="shared" si="471"/>
        <v/>
      </c>
      <c r="DD339" s="26" t="str">
        <f t="shared" si="471"/>
        <v/>
      </c>
      <c r="DE339" s="26" t="str">
        <f t="shared" si="471"/>
        <v/>
      </c>
      <c r="DF339" s="26" t="str">
        <f t="shared" si="471"/>
        <v/>
      </c>
      <c r="DG339" s="26" t="str">
        <f t="shared" si="471"/>
        <v/>
      </c>
      <c r="DH339" s="26" t="str">
        <f t="shared" si="471"/>
        <v/>
      </c>
      <c r="DI339" s="26" t="str">
        <f t="shared" si="471"/>
        <v/>
      </c>
      <c r="DJ339" s="26" t="str">
        <f t="shared" si="471"/>
        <v/>
      </c>
      <c r="DK339" s="26" t="str">
        <f t="shared" si="471"/>
        <v/>
      </c>
      <c r="DL339" s="26" t="str">
        <f t="shared" si="471"/>
        <v/>
      </c>
      <c r="DM339" s="26" t="str">
        <f t="shared" si="471"/>
        <v/>
      </c>
      <c r="DN339" s="26" t="str">
        <f t="shared" si="471"/>
        <v/>
      </c>
      <c r="DO339" s="26" t="str">
        <f t="shared" si="471"/>
        <v/>
      </c>
      <c r="DP339" s="26" t="str">
        <f t="shared" si="471"/>
        <v/>
      </c>
      <c r="DQ339" s="26" t="str">
        <f t="shared" si="471"/>
        <v/>
      </c>
      <c r="DR339" s="26" t="str">
        <f t="shared" si="471"/>
        <v/>
      </c>
      <c r="DS339" s="26" t="str">
        <f t="shared" si="471"/>
        <v/>
      </c>
      <c r="DT339" s="26" t="str">
        <f t="shared" si="471"/>
        <v/>
      </c>
      <c r="DU339" s="26" t="str">
        <f t="shared" si="471"/>
        <v/>
      </c>
      <c r="DV339" s="26" t="str">
        <f t="shared" si="471"/>
        <v/>
      </c>
      <c r="DW339" s="26" t="str">
        <f t="shared" si="471"/>
        <v/>
      </c>
      <c r="DX339" s="26" t="str">
        <f t="shared" si="471"/>
        <v/>
      </c>
      <c r="DY339" s="26" t="str">
        <f t="shared" si="471"/>
        <v/>
      </c>
      <c r="DZ339" s="26" t="str">
        <f t="shared" si="471"/>
        <v/>
      </c>
      <c r="EA339" s="26" t="str">
        <f t="shared" si="471"/>
        <v/>
      </c>
      <c r="EB339" s="26" t="str">
        <f t="shared" si="471"/>
        <v/>
      </c>
      <c r="EC339" s="26" t="str">
        <f t="shared" si="471"/>
        <v/>
      </c>
      <c r="ED339" s="26" t="str">
        <f t="shared" si="471"/>
        <v/>
      </c>
      <c r="EE339" s="26" t="str">
        <f t="shared" si="472" ref="EE339:FI339">IF(AND(EE340="",EE341=""),"",SUM(EE340,EE341))</f>
        <v/>
      </c>
      <c r="EF339" s="26" t="str">
        <f t="shared" si="472"/>
        <v/>
      </c>
      <c r="EG339" s="26" t="str">
        <f t="shared" si="472"/>
        <v/>
      </c>
      <c r="EH339" s="26" t="str">
        <f t="shared" si="472"/>
        <v/>
      </c>
      <c r="EI339" s="26" t="str">
        <f t="shared" si="472"/>
        <v/>
      </c>
      <c r="EJ339" s="26" t="str">
        <f t="shared" si="472"/>
        <v/>
      </c>
      <c r="EK339" s="26" t="str">
        <f t="shared" si="472"/>
        <v/>
      </c>
      <c r="EL339" s="26" t="str">
        <f t="shared" si="472"/>
        <v/>
      </c>
      <c r="EM339" s="26" t="str">
        <f t="shared" si="472"/>
        <v/>
      </c>
      <c r="EN339" s="26" t="str">
        <f t="shared" si="472"/>
        <v/>
      </c>
      <c r="EO339" s="26" t="str">
        <f t="shared" si="472"/>
        <v/>
      </c>
      <c r="EP339" s="26" t="str">
        <f t="shared" si="472"/>
        <v/>
      </c>
      <c r="EQ339" s="26" t="str">
        <f t="shared" si="472"/>
        <v/>
      </c>
      <c r="ER339" s="26" t="str">
        <f t="shared" si="472"/>
        <v/>
      </c>
      <c r="ES339" s="26" t="str">
        <f t="shared" si="472"/>
        <v/>
      </c>
      <c r="ET339" s="26" t="str">
        <f t="shared" si="472"/>
        <v/>
      </c>
      <c r="EU339" s="26" t="str">
        <f t="shared" si="472"/>
        <v/>
      </c>
      <c r="EV339" s="26" t="str">
        <f t="shared" si="472"/>
        <v/>
      </c>
      <c r="EW339" s="26" t="str">
        <f t="shared" si="472"/>
        <v/>
      </c>
      <c r="EX339" s="26" t="str">
        <f t="shared" si="472"/>
        <v/>
      </c>
      <c r="EY339" s="26" t="str">
        <f t="shared" si="472"/>
        <v/>
      </c>
      <c r="EZ339" s="26" t="str">
        <f t="shared" si="472"/>
        <v/>
      </c>
      <c r="FA339" s="26" t="str">
        <f t="shared" si="472"/>
        <v/>
      </c>
      <c r="FB339" s="26" t="str">
        <f t="shared" si="472"/>
        <v/>
      </c>
      <c r="FC339" s="26" t="str">
        <f t="shared" si="472"/>
        <v/>
      </c>
      <c r="FD339" s="26" t="str">
        <f t="shared" si="472"/>
        <v/>
      </c>
      <c r="FE339" s="26" t="str">
        <f t="shared" si="472"/>
        <v/>
      </c>
      <c r="FF339" s="26" t="str">
        <f t="shared" si="472"/>
        <v/>
      </c>
      <c r="FG339" s="26" t="str">
        <f t="shared" si="472"/>
        <v/>
      </c>
      <c r="FH339" s="26" t="str">
        <f t="shared" si="472"/>
        <v/>
      </c>
      <c r="FI339" s="26" t="str">
        <f t="shared" si="472"/>
        <v/>
      </c>
    </row>
    <row r="340" spans="1:165" s="8" customFormat="1" ht="15" customHeight="1">
      <c r="A340" s="8" t="str">
        <f t="shared" si="462"/>
        <v>BXIPIRE_BP6_XDC</v>
      </c>
      <c r="B340" s="12" t="s">
        <v>804</v>
      </c>
      <c r="C340" s="13" t="s">
        <v>805</v>
      </c>
      <c r="D340" s="13" t="s">
        <v>806</v>
      </c>
      <c r="E340" s="14" t="str">
        <f>"BXIPIRE_BP6_"&amp;C3</f>
        <v>BXIPIRE_BP6_XDC</v>
      </c>
      <c r="F340" s="1">
        <v>5.6018184800000004</v>
      </c>
      <c r="G340" s="1">
        <v>6.0701415299999999</v>
      </c>
      <c r="H340" s="1">
        <v>5.6656343199999997</v>
      </c>
      <c r="I340" s="1">
        <v>5.0831284800000001</v>
      </c>
      <c r="J340" s="1">
        <v>22.420722810000001</v>
      </c>
      <c r="K340" s="1">
        <v>5.27666273</v>
      </c>
      <c r="L340" s="1">
        <v>5.6423419199999998</v>
      </c>
      <c r="M340" s="1">
        <v>5.2641730600000001</v>
      </c>
      <c r="N340" s="1">
        <v>4.503984</v>
      </c>
      <c r="O340" s="1">
        <v>20.687161710000002</v>
      </c>
      <c r="P340" s="1">
        <v>4.5361930299999997</v>
      </c>
      <c r="Q340" s="1">
        <v>4.9249632200000004</v>
      </c>
      <c r="R340" s="1">
        <v>5.0113208</v>
      </c>
      <c r="S340" s="1">
        <v>5.0108904699999997</v>
      </c>
      <c r="T340" s="1">
        <v>19.483367520000002</v>
      </c>
      <c r="U340" s="1">
        <v>4.7064376599999997</v>
      </c>
      <c r="V340" s="1">
        <v>7.6939262074050898</v>
      </c>
      <c r="W340" s="1">
        <v>7.9288273329187904</v>
      </c>
      <c r="X340" s="1">
        <v>8.40806591060052</v>
      </c>
      <c r="Y340" s="1">
        <v>28.7372571109244</v>
      </c>
      <c r="Z340" s="1">
        <v>8.1242406730375905</v>
      </c>
      <c r="AA340" s="1">
        <v>10.9093485712821</v>
      </c>
      <c r="AB340" s="1">
        <v>8.5544062439349506</v>
      </c>
      <c r="AC340" s="1">
        <v>8.8576189569891692</v>
      </c>
      <c r="AD340" s="1">
        <v>36.445614445243798</v>
      </c>
      <c r="AE340" s="1">
        <v>8.5073612841764295</v>
      </c>
      <c r="AF340" s="1">
        <v>11.576846867404599</v>
      </c>
      <c r="AG340" s="1">
        <v>9.2499603877203995</v>
      </c>
      <c r="AH340" s="1">
        <v>8.7100888120478608</v>
      </c>
      <c r="AI340" s="1">
        <v>38.044257351349302</v>
      </c>
      <c r="AJ340" s="1">
        <v>3.3111055000082601</v>
      </c>
      <c r="AK340" s="1">
        <v>12.7889444562273</v>
      </c>
      <c r="AL340" s="1">
        <v>15.497835970864701</v>
      </c>
      <c r="AM340" s="1">
        <v>16.184072640674</v>
      </c>
      <c r="AN340" s="1">
        <v>47.781958567774197</v>
      </c>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165" s="8" customFormat="1" ht="15" customHeight="1">
      <c r="A341" s="8" t="str">
        <f t="shared" si="462"/>
        <v>BXIPIRI_BP6_XDC</v>
      </c>
      <c r="B341" s="12" t="s">
        <v>807</v>
      </c>
      <c r="C341" s="13" t="s">
        <v>808</v>
      </c>
      <c r="D341" s="13" t="s">
        <v>809</v>
      </c>
      <c r="E341" s="14" t="str">
        <f>"BXIPIRI_BP6_"&amp;C3</f>
        <v>BXIPIRI_BP6_XDC</v>
      </c>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165" s="8" customFormat="1" ht="15" customHeight="1">
      <c r="A342" s="8" t="str">
        <f t="shared" si="462"/>
        <v>BXIPIRIM_BP6_XDC</v>
      </c>
      <c r="B342" s="12" t="s">
        <v>810</v>
      </c>
      <c r="C342" s="13" t="s">
        <v>811</v>
      </c>
      <c r="D342" s="13" t="s">
        <v>812</v>
      </c>
      <c r="E342" s="14" t="str">
        <f>"BXIPIRIM_BP6_"&amp;C3</f>
        <v>BXIPIRIM_BP6_XDC</v>
      </c>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165" s="8" customFormat="1" ht="15" customHeight="1">
      <c r="A343" s="8" t="str">
        <f t="shared" si="462"/>
        <v>BIPO_BP6_XDC</v>
      </c>
      <c r="B343" s="12" t="s">
        <v>813</v>
      </c>
      <c r="C343" s="13" t="s">
        <v>814</v>
      </c>
      <c r="D343" s="13" t="s">
        <v>815</v>
      </c>
      <c r="E343" s="14" t="str">
        <f>"BIPO_BP6_"&amp;C3</f>
        <v>BIPO_BP6_XDC</v>
      </c>
      <c r="F343" s="26">
        <v>7.2237463899999996</v>
      </c>
      <c r="G343" s="26">
        <v>16.660901590000002</v>
      </c>
      <c r="H343" s="26">
        <v>14.407581860000001</v>
      </c>
      <c r="I343" s="26">
        <v>50.706866830000003</v>
      </c>
      <c r="J343" s="26">
        <v>88.99909667</v>
      </c>
      <c r="K343" s="26">
        <v>2.2269192800000002</v>
      </c>
      <c r="L343" s="26">
        <v>18.13944746</v>
      </c>
      <c r="M343" s="26">
        <v>58.565376229999998</v>
      </c>
      <c r="N343" s="26">
        <v>63.038499629999997</v>
      </c>
      <c r="O343" s="26">
        <v>141.97024260000001</v>
      </c>
      <c r="P343" s="26">
        <v>29.830848140000001</v>
      </c>
      <c r="Q343" s="26">
        <v>54.480069749999998</v>
      </c>
      <c r="R343" s="26">
        <v>27.497909419999999</v>
      </c>
      <c r="S343" s="26">
        <v>85.945335249999999</v>
      </c>
      <c r="T343" s="26">
        <v>197.75416256</v>
      </c>
      <c r="U343" s="26">
        <v>10.97645829</v>
      </c>
      <c r="V343" s="26">
        <v>34.818175660000001</v>
      </c>
      <c r="W343" s="26">
        <v>39.221457270000002</v>
      </c>
      <c r="X343" s="26">
        <v>58.279363979999999</v>
      </c>
      <c r="Y343" s="26">
        <v>143.29545519999999</v>
      </c>
      <c r="Z343" s="26">
        <v>69.142164609999995</v>
      </c>
      <c r="AA343" s="26">
        <v>8.3939525699999997</v>
      </c>
      <c r="AB343" s="26">
        <v>59.901025410000003</v>
      </c>
      <c r="AC343" s="26">
        <v>31.71087971</v>
      </c>
      <c r="AD343" s="26">
        <v>169.14802230000001</v>
      </c>
      <c r="AE343" s="26">
        <v>42.544202820000002</v>
      </c>
      <c r="AF343" s="26">
        <v>42.544202820000002</v>
      </c>
      <c r="AG343" s="26">
        <v>42.544202820000002</v>
      </c>
      <c r="AH343" s="26">
        <v>42.544202820000002</v>
      </c>
      <c r="AI343" s="26">
        <v>170.17681128000001</v>
      </c>
      <c r="AJ343" s="26">
        <v>52.660490170000003</v>
      </c>
      <c r="AK343" s="26">
        <v>52.660490170000003</v>
      </c>
      <c r="AL343" s="26">
        <v>52.660490170000003</v>
      </c>
      <c r="AM343" s="26">
        <v>52.660490170000003</v>
      </c>
      <c r="AN343" s="26">
        <v>210.64196068000001</v>
      </c>
      <c r="AO343" s="26" t="str">
        <f>IF(AND(AO344="",AO345=""),"",SUM(AO344)-SUM(AO345))</f>
        <v/>
      </c>
      <c r="AP343" s="26" t="str">
        <f>IF(AND(AP344="",AP345=""),"",SUM(AP344)-SUM(AP345))</f>
        <v/>
      </c>
      <c r="AQ343" s="26" t="str">
        <f>IF(AND(AQ344="",AQ345=""),"",SUM(AQ344)-SUM(AQ345))</f>
        <v/>
      </c>
      <c r="AR343" s="26" t="str">
        <f>IF(AND(AR344="",AR345=""),"",SUM(AR344)-SUM(AR345))</f>
        <v/>
      </c>
      <c r="AS343" s="26" t="str">
        <f>IF(AND(AS344="",AS345=""),"",SUM(AS344)-SUM(AS345))</f>
        <v/>
      </c>
      <c r="AT343" s="26" t="str">
        <f>IF(AND(AT344="",AT345=""),"",SUM(AT344)-SUM(AT345))</f>
        <v/>
      </c>
      <c r="AU343" s="26" t="str">
        <f>IF(AND(AU344="",AU345=""),"",SUM(AU344)-SUM(AU345))</f>
        <v/>
      </c>
      <c r="AV343" s="26" t="str">
        <f>IF(AND(AV344="",AV345=""),"",SUM(AV344)-SUM(AV345))</f>
        <v/>
      </c>
      <c r="AW343" s="26" t="str">
        <f>IF(AND(AW344="",AW345=""),"",SUM(AW344)-SUM(AW345))</f>
        <v/>
      </c>
      <c r="AX343" s="26" t="str">
        <f>IF(AND(AX344="",AX345=""),"",SUM(AX344)-SUM(AX345))</f>
        <v/>
      </c>
      <c r="AY343" s="26" t="str">
        <f>IF(AND(AY344="",AY345=""),"",SUM(AY344)-SUM(AY345))</f>
        <v/>
      </c>
      <c r="AZ343" s="26" t="str">
        <f>IF(AND(AZ344="",AZ345=""),"",SUM(AZ344)-SUM(AZ345))</f>
        <v/>
      </c>
      <c r="BA343" s="26" t="str">
        <f>IF(AND(BA344="",BA345=""),"",SUM(BA344)-SUM(BA345))</f>
        <v/>
      </c>
      <c r="BB343" s="26" t="str">
        <f>IF(AND(BB344="",BB345=""),"",SUM(BB344)-SUM(BB345))</f>
        <v/>
      </c>
      <c r="BC343" s="26" t="str">
        <f>IF(AND(BC344="",BC345=""),"",SUM(BC344)-SUM(BC345))</f>
        <v/>
      </c>
      <c r="BD343" s="26" t="str">
        <f>IF(AND(BD344="",BD345=""),"",SUM(BD344)-SUM(BD345))</f>
        <v/>
      </c>
      <c r="BE343" s="26" t="str">
        <f>IF(AND(BE344="",BE345=""),"",SUM(BE344)-SUM(BE345))</f>
        <v/>
      </c>
      <c r="BF343" s="26" t="str">
        <f>IF(AND(BF344="",BF345=""),"",SUM(BF344)-SUM(BF345))</f>
        <v/>
      </c>
      <c r="BG343" s="26" t="str">
        <f>IF(AND(BG344="",BG345=""),"",SUM(BG344)-SUM(BG345))</f>
        <v/>
      </c>
      <c r="BH343" s="26" t="str">
        <f>IF(AND(BH344="",BH345=""),"",SUM(BH344)-SUM(BH345))</f>
        <v/>
      </c>
      <c r="BI343" s="26" t="str">
        <f>IF(AND(BI344="",BI345=""),"",SUM(BI344)-SUM(BI345))</f>
        <v/>
      </c>
      <c r="BJ343" s="26" t="str">
        <f>IF(AND(BJ344="",BJ345=""),"",SUM(BJ344)-SUM(BJ345))</f>
        <v/>
      </c>
      <c r="BK343" s="26" t="str">
        <f>IF(AND(BK344="",BK345=""),"",SUM(BK344)-SUM(BK345))</f>
        <v/>
      </c>
      <c r="BL343" s="26" t="str">
        <f>IF(AND(BL344="",BL345=""),"",SUM(BL344)-SUM(BL345))</f>
        <v/>
      </c>
      <c r="BM343" s="26" t="str">
        <f>IF(AND(BM344="",BM345=""),"",SUM(BM344)-SUM(BM345))</f>
        <v/>
      </c>
      <c r="BN343" s="26" t="str">
        <f>IF(AND(BN344="",BN345=""),"",SUM(BN344)-SUM(BN345))</f>
        <v/>
      </c>
      <c r="BO343" s="26" t="str">
        <f>IF(AND(BO344="",BO345=""),"",SUM(BO344)-SUM(BO345))</f>
        <v/>
      </c>
      <c r="BP343" s="26" t="str">
        <f>IF(AND(BP344="",BP345=""),"",SUM(BP344)-SUM(BP345))</f>
        <v/>
      </c>
      <c r="BQ343" s="26" t="str">
        <f>IF(AND(BQ344="",BQ345=""),"",SUM(BQ344)-SUM(BQ345))</f>
        <v/>
      </c>
      <c r="BR343" s="26" t="str">
        <f>IF(AND(BR344="",BR345=""),"",SUM(BR344)-SUM(BR345))</f>
        <v/>
      </c>
      <c r="BS343" s="26" t="str">
        <f t="shared" si="473" ref="BS343:ED343">IF(AND(BS344="",BS345=""),"",SUM(BS344)-SUM(BS345))</f>
        <v/>
      </c>
      <c r="BT343" s="26" t="str">
        <f t="shared" si="473"/>
        <v/>
      </c>
      <c r="BU343" s="26" t="str">
        <f t="shared" si="473"/>
        <v/>
      </c>
      <c r="BV343" s="26" t="str">
        <f t="shared" si="473"/>
        <v/>
      </c>
      <c r="BW343" s="26" t="str">
        <f t="shared" si="473"/>
        <v/>
      </c>
      <c r="BX343" s="26" t="str">
        <f t="shared" si="473"/>
        <v/>
      </c>
      <c r="BY343" s="26" t="str">
        <f t="shared" si="473"/>
        <v/>
      </c>
      <c r="BZ343" s="26" t="str">
        <f t="shared" si="473"/>
        <v/>
      </c>
      <c r="CA343" s="26" t="str">
        <f t="shared" si="473"/>
        <v/>
      </c>
      <c r="CB343" s="26" t="str">
        <f t="shared" si="473"/>
        <v/>
      </c>
      <c r="CC343" s="26" t="str">
        <f t="shared" si="473"/>
        <v/>
      </c>
      <c r="CD343" s="26" t="str">
        <f t="shared" si="473"/>
        <v/>
      </c>
      <c r="CE343" s="26" t="str">
        <f t="shared" si="473"/>
        <v/>
      </c>
      <c r="CF343" s="26" t="str">
        <f t="shared" si="473"/>
        <v/>
      </c>
      <c r="CG343" s="26" t="str">
        <f t="shared" si="473"/>
        <v/>
      </c>
      <c r="CH343" s="26" t="str">
        <f t="shared" si="473"/>
        <v/>
      </c>
      <c r="CI343" s="26" t="str">
        <f t="shared" si="473"/>
        <v/>
      </c>
      <c r="CJ343" s="26" t="str">
        <f t="shared" si="473"/>
        <v/>
      </c>
      <c r="CK343" s="26" t="str">
        <f t="shared" si="473"/>
        <v/>
      </c>
      <c r="CL343" s="26" t="str">
        <f t="shared" si="473"/>
        <v/>
      </c>
      <c r="CM343" s="26" t="str">
        <f t="shared" si="473"/>
        <v/>
      </c>
      <c r="CN343" s="26" t="str">
        <f t="shared" si="473"/>
        <v/>
      </c>
      <c r="CO343" s="26" t="str">
        <f t="shared" si="473"/>
        <v/>
      </c>
      <c r="CP343" s="26" t="str">
        <f t="shared" si="473"/>
        <v/>
      </c>
      <c r="CQ343" s="26" t="str">
        <f t="shared" si="473"/>
        <v/>
      </c>
      <c r="CR343" s="26" t="str">
        <f t="shared" si="473"/>
        <v/>
      </c>
      <c r="CS343" s="26" t="str">
        <f t="shared" si="473"/>
        <v/>
      </c>
      <c r="CT343" s="26" t="str">
        <f t="shared" si="473"/>
        <v/>
      </c>
      <c r="CU343" s="26" t="str">
        <f t="shared" si="473"/>
        <v/>
      </c>
      <c r="CV343" s="26" t="str">
        <f t="shared" si="473"/>
        <v/>
      </c>
      <c r="CW343" s="26" t="str">
        <f t="shared" si="473"/>
        <v/>
      </c>
      <c r="CX343" s="26" t="str">
        <f t="shared" si="473"/>
        <v/>
      </c>
      <c r="CY343" s="26" t="str">
        <f t="shared" si="473"/>
        <v/>
      </c>
      <c r="CZ343" s="26" t="str">
        <f t="shared" si="473"/>
        <v/>
      </c>
      <c r="DA343" s="26" t="str">
        <f t="shared" si="473"/>
        <v/>
      </c>
      <c r="DB343" s="26" t="str">
        <f t="shared" si="473"/>
        <v/>
      </c>
      <c r="DC343" s="26" t="str">
        <f t="shared" si="473"/>
        <v/>
      </c>
      <c r="DD343" s="26" t="str">
        <f t="shared" si="473"/>
        <v/>
      </c>
      <c r="DE343" s="26" t="str">
        <f t="shared" si="473"/>
        <v/>
      </c>
      <c r="DF343" s="26" t="str">
        <f t="shared" si="473"/>
        <v/>
      </c>
      <c r="DG343" s="26" t="str">
        <f t="shared" si="473"/>
        <v/>
      </c>
      <c r="DH343" s="26" t="str">
        <f t="shared" si="473"/>
        <v/>
      </c>
      <c r="DI343" s="26" t="str">
        <f t="shared" si="473"/>
        <v/>
      </c>
      <c r="DJ343" s="26" t="str">
        <f t="shared" si="473"/>
        <v/>
      </c>
      <c r="DK343" s="26" t="str">
        <f t="shared" si="473"/>
        <v/>
      </c>
      <c r="DL343" s="26" t="str">
        <f t="shared" si="473"/>
        <v/>
      </c>
      <c r="DM343" s="26" t="str">
        <f t="shared" si="473"/>
        <v/>
      </c>
      <c r="DN343" s="26" t="str">
        <f t="shared" si="473"/>
        <v/>
      </c>
      <c r="DO343" s="26" t="str">
        <f t="shared" si="473"/>
        <v/>
      </c>
      <c r="DP343" s="26" t="str">
        <f t="shared" si="473"/>
        <v/>
      </c>
      <c r="DQ343" s="26" t="str">
        <f t="shared" si="473"/>
        <v/>
      </c>
      <c r="DR343" s="26" t="str">
        <f t="shared" si="473"/>
        <v/>
      </c>
      <c r="DS343" s="26" t="str">
        <f t="shared" si="473"/>
        <v/>
      </c>
      <c r="DT343" s="26" t="str">
        <f t="shared" si="473"/>
        <v/>
      </c>
      <c r="DU343" s="26" t="str">
        <f t="shared" si="473"/>
        <v/>
      </c>
      <c r="DV343" s="26" t="str">
        <f t="shared" si="473"/>
        <v/>
      </c>
      <c r="DW343" s="26" t="str">
        <f t="shared" si="473"/>
        <v/>
      </c>
      <c r="DX343" s="26" t="str">
        <f t="shared" si="473"/>
        <v/>
      </c>
      <c r="DY343" s="26" t="str">
        <f t="shared" si="473"/>
        <v/>
      </c>
      <c r="DZ343" s="26" t="str">
        <f t="shared" si="473"/>
        <v/>
      </c>
      <c r="EA343" s="26" t="str">
        <f t="shared" si="473"/>
        <v/>
      </c>
      <c r="EB343" s="26" t="str">
        <f t="shared" si="473"/>
        <v/>
      </c>
      <c r="EC343" s="26" t="str">
        <f t="shared" si="473"/>
        <v/>
      </c>
      <c r="ED343" s="26" t="str">
        <f t="shared" si="473"/>
        <v/>
      </c>
      <c r="EE343" s="26" t="str">
        <f t="shared" si="474" ref="EE343:FI343">IF(AND(EE344="",EE345=""),"",SUM(EE344)-SUM(EE345))</f>
        <v/>
      </c>
      <c r="EF343" s="26" t="str">
        <f t="shared" si="474"/>
        <v/>
      </c>
      <c r="EG343" s="26" t="str">
        <f t="shared" si="474"/>
        <v/>
      </c>
      <c r="EH343" s="26" t="str">
        <f t="shared" si="474"/>
        <v/>
      </c>
      <c r="EI343" s="26" t="str">
        <f t="shared" si="474"/>
        <v/>
      </c>
      <c r="EJ343" s="26" t="str">
        <f t="shared" si="474"/>
        <v/>
      </c>
      <c r="EK343" s="26" t="str">
        <f t="shared" si="474"/>
        <v/>
      </c>
      <c r="EL343" s="26" t="str">
        <f t="shared" si="474"/>
        <v/>
      </c>
      <c r="EM343" s="26" t="str">
        <f t="shared" si="474"/>
        <v/>
      </c>
      <c r="EN343" s="26" t="str">
        <f t="shared" si="474"/>
        <v/>
      </c>
      <c r="EO343" s="26" t="str">
        <f t="shared" si="474"/>
        <v/>
      </c>
      <c r="EP343" s="26" t="str">
        <f t="shared" si="474"/>
        <v/>
      </c>
      <c r="EQ343" s="26" t="str">
        <f t="shared" si="474"/>
        <v/>
      </c>
      <c r="ER343" s="26" t="str">
        <f t="shared" si="474"/>
        <v/>
      </c>
      <c r="ES343" s="26" t="str">
        <f t="shared" si="474"/>
        <v/>
      </c>
      <c r="ET343" s="26" t="str">
        <f t="shared" si="474"/>
        <v/>
      </c>
      <c r="EU343" s="26" t="str">
        <f t="shared" si="474"/>
        <v/>
      </c>
      <c r="EV343" s="26" t="str">
        <f t="shared" si="474"/>
        <v/>
      </c>
      <c r="EW343" s="26" t="str">
        <f t="shared" si="474"/>
        <v/>
      </c>
      <c r="EX343" s="26" t="str">
        <f t="shared" si="474"/>
        <v/>
      </c>
      <c r="EY343" s="26" t="str">
        <f t="shared" si="474"/>
        <v/>
      </c>
      <c r="EZ343" s="26" t="str">
        <f t="shared" si="474"/>
        <v/>
      </c>
      <c r="FA343" s="26" t="str">
        <f t="shared" si="474"/>
        <v/>
      </c>
      <c r="FB343" s="26" t="str">
        <f t="shared" si="474"/>
        <v/>
      </c>
      <c r="FC343" s="26" t="str">
        <f t="shared" si="474"/>
        <v/>
      </c>
      <c r="FD343" s="26" t="str">
        <f t="shared" si="474"/>
        <v/>
      </c>
      <c r="FE343" s="26" t="str">
        <f t="shared" si="474"/>
        <v/>
      </c>
      <c r="FF343" s="26" t="str">
        <f t="shared" si="474"/>
        <v/>
      </c>
      <c r="FG343" s="26" t="str">
        <f t="shared" si="474"/>
        <v/>
      </c>
      <c r="FH343" s="26" t="str">
        <f t="shared" si="474"/>
        <v/>
      </c>
      <c r="FI343" s="26" t="str">
        <f t="shared" si="474"/>
        <v/>
      </c>
    </row>
    <row r="344" spans="1:165" s="8" customFormat="1" ht="15" customHeight="1">
      <c r="A344" s="8" t="str">
        <f t="shared" si="462"/>
        <v>BXIPO_BP6_XDC</v>
      </c>
      <c r="B344" s="12" t="s">
        <v>39</v>
      </c>
      <c r="C344" s="13" t="s">
        <v>816</v>
      </c>
      <c r="D344" s="13" t="s">
        <v>817</v>
      </c>
      <c r="E344" s="14" t="str">
        <f>"BXIPO_BP6_"&amp;C3</f>
        <v>BXIPO_BP6_XDC</v>
      </c>
      <c r="F344" s="26">
        <v>7.2237463899999996</v>
      </c>
      <c r="G344" s="26">
        <v>16.660901590000002</v>
      </c>
      <c r="H344" s="26">
        <v>14.407581860000001</v>
      </c>
      <c r="I344" s="26">
        <v>50.706866830000003</v>
      </c>
      <c r="J344" s="26">
        <v>88.99909667</v>
      </c>
      <c r="K344" s="26">
        <v>2.2269192800000002</v>
      </c>
      <c r="L344" s="26">
        <v>18.13944746</v>
      </c>
      <c r="M344" s="26">
        <v>58.565376229999998</v>
      </c>
      <c r="N344" s="26">
        <v>63.038499629999997</v>
      </c>
      <c r="O344" s="26">
        <v>141.97024260000001</v>
      </c>
      <c r="P344" s="26">
        <v>29.830848140000001</v>
      </c>
      <c r="Q344" s="26">
        <v>54.480069749999998</v>
      </c>
      <c r="R344" s="26">
        <v>27.497909419999999</v>
      </c>
      <c r="S344" s="26">
        <v>85.945335249999999</v>
      </c>
      <c r="T344" s="26">
        <v>197.75416256</v>
      </c>
      <c r="U344" s="26">
        <v>10.97645829</v>
      </c>
      <c r="V344" s="26">
        <v>34.818175660000001</v>
      </c>
      <c r="W344" s="26">
        <v>39.221457270000002</v>
      </c>
      <c r="X344" s="26">
        <v>58.279363979999999</v>
      </c>
      <c r="Y344" s="26">
        <v>143.29545519999999</v>
      </c>
      <c r="Z344" s="26">
        <v>69.142164609999995</v>
      </c>
      <c r="AA344" s="26">
        <v>8.3939525699999997</v>
      </c>
      <c r="AB344" s="26">
        <v>59.901025410000003</v>
      </c>
      <c r="AC344" s="26">
        <v>31.71087971</v>
      </c>
      <c r="AD344" s="26">
        <v>169.14802230000001</v>
      </c>
      <c r="AE344" s="26">
        <v>42.544202820000002</v>
      </c>
      <c r="AF344" s="26">
        <v>42.544202820000002</v>
      </c>
      <c r="AG344" s="26">
        <v>42.544202820000002</v>
      </c>
      <c r="AH344" s="26">
        <v>42.544202820000002</v>
      </c>
      <c r="AI344" s="26">
        <v>170.17681128000001</v>
      </c>
      <c r="AJ344" s="26">
        <v>52.660490170000003</v>
      </c>
      <c r="AK344" s="26">
        <v>52.660490170000003</v>
      </c>
      <c r="AL344" s="26">
        <v>52.660490170000003</v>
      </c>
      <c r="AM344" s="26">
        <v>52.660490170000003</v>
      </c>
      <c r="AN344" s="26">
        <v>210.64196068000001</v>
      </c>
      <c r="AO344" s="26" t="str">
        <f>IF(AND(AO347="",AND(AO350="",AO353="")),"",SUM(AO347,AO350,AO353))</f>
        <v/>
      </c>
      <c r="AP344" s="26" t="str">
        <f>IF(AND(AP347="",AND(AP350="",AP353="")),"",SUM(AP347,AP350,AP353))</f>
        <v/>
      </c>
      <c r="AQ344" s="26" t="str">
        <f>IF(AND(AQ347="",AND(AQ350="",AQ353="")),"",SUM(AQ347,AQ350,AQ353))</f>
        <v/>
      </c>
      <c r="AR344" s="26" t="str">
        <f>IF(AND(AR347="",AND(AR350="",AR353="")),"",SUM(AR347,AR350,AR353))</f>
        <v/>
      </c>
      <c r="AS344" s="26" t="str">
        <f>IF(AND(AS347="",AND(AS350="",AS353="")),"",SUM(AS347,AS350,AS353))</f>
        <v/>
      </c>
      <c r="AT344" s="26" t="str">
        <f>IF(AND(AT347="",AND(AT350="",AT353="")),"",SUM(AT347,AT350,AT353))</f>
        <v/>
      </c>
      <c r="AU344" s="26" t="str">
        <f>IF(AND(AU347="",AND(AU350="",AU353="")),"",SUM(AU347,AU350,AU353))</f>
        <v/>
      </c>
      <c r="AV344" s="26" t="str">
        <f>IF(AND(AV347="",AND(AV350="",AV353="")),"",SUM(AV347,AV350,AV353))</f>
        <v/>
      </c>
      <c r="AW344" s="26" t="str">
        <f>IF(AND(AW347="",AND(AW350="",AW353="")),"",SUM(AW347,AW350,AW353))</f>
        <v/>
      </c>
      <c r="AX344" s="26" t="str">
        <f>IF(AND(AX347="",AND(AX350="",AX353="")),"",SUM(AX347,AX350,AX353))</f>
        <v/>
      </c>
      <c r="AY344" s="26" t="str">
        <f>IF(AND(AY347="",AND(AY350="",AY353="")),"",SUM(AY347,AY350,AY353))</f>
        <v/>
      </c>
      <c r="AZ344" s="26" t="str">
        <f>IF(AND(AZ347="",AND(AZ350="",AZ353="")),"",SUM(AZ347,AZ350,AZ353))</f>
        <v/>
      </c>
      <c r="BA344" s="26" t="str">
        <f>IF(AND(BA347="",AND(BA350="",BA353="")),"",SUM(BA347,BA350,BA353))</f>
        <v/>
      </c>
      <c r="BB344" s="26" t="str">
        <f>IF(AND(BB347="",AND(BB350="",BB353="")),"",SUM(BB347,BB350,BB353))</f>
        <v/>
      </c>
      <c r="BC344" s="26" t="str">
        <f>IF(AND(BC347="",AND(BC350="",BC353="")),"",SUM(BC347,BC350,BC353))</f>
        <v/>
      </c>
      <c r="BD344" s="26" t="str">
        <f>IF(AND(BD347="",AND(BD350="",BD353="")),"",SUM(BD347,BD350,BD353))</f>
        <v/>
      </c>
      <c r="BE344" s="26" t="str">
        <f>IF(AND(BE347="",AND(BE350="",BE353="")),"",SUM(BE347,BE350,BE353))</f>
        <v/>
      </c>
      <c r="BF344" s="26" t="str">
        <f>IF(AND(BF347="",AND(BF350="",BF353="")),"",SUM(BF347,BF350,BF353))</f>
        <v/>
      </c>
      <c r="BG344" s="26" t="str">
        <f>IF(AND(BG347="",AND(BG350="",BG353="")),"",SUM(BG347,BG350,BG353))</f>
        <v/>
      </c>
      <c r="BH344" s="26" t="str">
        <f>IF(AND(BH347="",AND(BH350="",BH353="")),"",SUM(BH347,BH350,BH353))</f>
        <v/>
      </c>
      <c r="BI344" s="26" t="str">
        <f>IF(AND(BI347="",AND(BI350="",BI353="")),"",SUM(BI347,BI350,BI353))</f>
        <v/>
      </c>
      <c r="BJ344" s="26" t="str">
        <f>IF(AND(BJ347="",AND(BJ350="",BJ353="")),"",SUM(BJ347,BJ350,BJ353))</f>
        <v/>
      </c>
      <c r="BK344" s="26" t="str">
        <f>IF(AND(BK347="",AND(BK350="",BK353="")),"",SUM(BK347,BK350,BK353))</f>
        <v/>
      </c>
      <c r="BL344" s="26" t="str">
        <f>IF(AND(BL347="",AND(BL350="",BL353="")),"",SUM(BL347,BL350,BL353))</f>
        <v/>
      </c>
      <c r="BM344" s="26" t="str">
        <f>IF(AND(BM347="",AND(BM350="",BM353="")),"",SUM(BM347,BM350,BM353))</f>
        <v/>
      </c>
      <c r="BN344" s="26" t="str">
        <f>IF(AND(BN347="",AND(BN350="",BN353="")),"",SUM(BN347,BN350,BN353))</f>
        <v/>
      </c>
      <c r="BO344" s="26" t="str">
        <f>IF(AND(BO347="",AND(BO350="",BO353="")),"",SUM(BO347,BO350,BO353))</f>
        <v/>
      </c>
      <c r="BP344" s="26" t="str">
        <f>IF(AND(BP347="",AND(BP350="",BP353="")),"",SUM(BP347,BP350,BP353))</f>
        <v/>
      </c>
      <c r="BQ344" s="26" t="str">
        <f>IF(AND(BQ347="",AND(BQ350="",BQ353="")),"",SUM(BQ347,BQ350,BQ353))</f>
        <v/>
      </c>
      <c r="BR344" s="26" t="str">
        <f>IF(AND(BR347="",AND(BR350="",BR353="")),"",SUM(BR347,BR350,BR353))</f>
        <v/>
      </c>
      <c r="BS344" s="26" t="str">
        <f t="shared" si="475" ref="BS344:ED344">IF(AND(BS347="",AND(BS350="",BS353="")),"",SUM(BS347,BS350,BS353))</f>
        <v/>
      </c>
      <c r="BT344" s="26" t="str">
        <f t="shared" si="475"/>
        <v/>
      </c>
      <c r="BU344" s="26" t="str">
        <f t="shared" si="475"/>
        <v/>
      </c>
      <c r="BV344" s="26" t="str">
        <f t="shared" si="475"/>
        <v/>
      </c>
      <c r="BW344" s="26" t="str">
        <f t="shared" si="475"/>
        <v/>
      </c>
      <c r="BX344" s="26" t="str">
        <f t="shared" si="475"/>
        <v/>
      </c>
      <c r="BY344" s="26" t="str">
        <f t="shared" si="475"/>
        <v/>
      </c>
      <c r="BZ344" s="26" t="str">
        <f t="shared" si="475"/>
        <v/>
      </c>
      <c r="CA344" s="26" t="str">
        <f t="shared" si="475"/>
        <v/>
      </c>
      <c r="CB344" s="26" t="str">
        <f t="shared" si="475"/>
        <v/>
      </c>
      <c r="CC344" s="26" t="str">
        <f t="shared" si="475"/>
        <v/>
      </c>
      <c r="CD344" s="26" t="str">
        <f t="shared" si="475"/>
        <v/>
      </c>
      <c r="CE344" s="26" t="str">
        <f t="shared" si="475"/>
        <v/>
      </c>
      <c r="CF344" s="26" t="str">
        <f t="shared" si="475"/>
        <v/>
      </c>
      <c r="CG344" s="26" t="str">
        <f t="shared" si="475"/>
        <v/>
      </c>
      <c r="CH344" s="26" t="str">
        <f t="shared" si="475"/>
        <v/>
      </c>
      <c r="CI344" s="26" t="str">
        <f t="shared" si="475"/>
        <v/>
      </c>
      <c r="CJ344" s="26" t="str">
        <f t="shared" si="475"/>
        <v/>
      </c>
      <c r="CK344" s="26" t="str">
        <f t="shared" si="475"/>
        <v/>
      </c>
      <c r="CL344" s="26" t="str">
        <f t="shared" si="475"/>
        <v/>
      </c>
      <c r="CM344" s="26" t="str">
        <f t="shared" si="475"/>
        <v/>
      </c>
      <c r="CN344" s="26" t="str">
        <f t="shared" si="475"/>
        <v/>
      </c>
      <c r="CO344" s="26" t="str">
        <f t="shared" si="475"/>
        <v/>
      </c>
      <c r="CP344" s="26" t="str">
        <f t="shared" si="475"/>
        <v/>
      </c>
      <c r="CQ344" s="26" t="str">
        <f t="shared" si="475"/>
        <v/>
      </c>
      <c r="CR344" s="26" t="str">
        <f t="shared" si="475"/>
        <v/>
      </c>
      <c r="CS344" s="26" t="str">
        <f t="shared" si="475"/>
        <v/>
      </c>
      <c r="CT344" s="26" t="str">
        <f t="shared" si="475"/>
        <v/>
      </c>
      <c r="CU344" s="26" t="str">
        <f t="shared" si="475"/>
        <v/>
      </c>
      <c r="CV344" s="26" t="str">
        <f t="shared" si="475"/>
        <v/>
      </c>
      <c r="CW344" s="26" t="str">
        <f t="shared" si="475"/>
        <v/>
      </c>
      <c r="CX344" s="26" t="str">
        <f t="shared" si="475"/>
        <v/>
      </c>
      <c r="CY344" s="26" t="str">
        <f t="shared" si="475"/>
        <v/>
      </c>
      <c r="CZ344" s="26" t="str">
        <f t="shared" si="475"/>
        <v/>
      </c>
      <c r="DA344" s="26" t="str">
        <f t="shared" si="475"/>
        <v/>
      </c>
      <c r="DB344" s="26" t="str">
        <f t="shared" si="475"/>
        <v/>
      </c>
      <c r="DC344" s="26" t="str">
        <f t="shared" si="475"/>
        <v/>
      </c>
      <c r="DD344" s="26" t="str">
        <f t="shared" si="475"/>
        <v/>
      </c>
      <c r="DE344" s="26" t="str">
        <f t="shared" si="475"/>
        <v/>
      </c>
      <c r="DF344" s="26" t="str">
        <f t="shared" si="475"/>
        <v/>
      </c>
      <c r="DG344" s="26" t="str">
        <f t="shared" si="475"/>
        <v/>
      </c>
      <c r="DH344" s="26" t="str">
        <f t="shared" si="475"/>
        <v/>
      </c>
      <c r="DI344" s="26" t="str">
        <f t="shared" si="475"/>
        <v/>
      </c>
      <c r="DJ344" s="26" t="str">
        <f t="shared" si="475"/>
        <v/>
      </c>
      <c r="DK344" s="26" t="str">
        <f t="shared" si="475"/>
        <v/>
      </c>
      <c r="DL344" s="26" t="str">
        <f t="shared" si="475"/>
        <v/>
      </c>
      <c r="DM344" s="26" t="str">
        <f t="shared" si="475"/>
        <v/>
      </c>
      <c r="DN344" s="26" t="str">
        <f t="shared" si="475"/>
        <v/>
      </c>
      <c r="DO344" s="26" t="str">
        <f t="shared" si="475"/>
        <v/>
      </c>
      <c r="DP344" s="26" t="str">
        <f t="shared" si="475"/>
        <v/>
      </c>
      <c r="DQ344" s="26" t="str">
        <f t="shared" si="475"/>
        <v/>
      </c>
      <c r="DR344" s="26" t="str">
        <f t="shared" si="475"/>
        <v/>
      </c>
      <c r="DS344" s="26" t="str">
        <f t="shared" si="475"/>
        <v/>
      </c>
      <c r="DT344" s="26" t="str">
        <f t="shared" si="475"/>
        <v/>
      </c>
      <c r="DU344" s="26" t="str">
        <f t="shared" si="475"/>
        <v/>
      </c>
      <c r="DV344" s="26" t="str">
        <f t="shared" si="475"/>
        <v/>
      </c>
      <c r="DW344" s="26" t="str">
        <f t="shared" si="475"/>
        <v/>
      </c>
      <c r="DX344" s="26" t="str">
        <f t="shared" si="475"/>
        <v/>
      </c>
      <c r="DY344" s="26" t="str">
        <f t="shared" si="475"/>
        <v/>
      </c>
      <c r="DZ344" s="26" t="str">
        <f t="shared" si="475"/>
        <v/>
      </c>
      <c r="EA344" s="26" t="str">
        <f t="shared" si="475"/>
        <v/>
      </c>
      <c r="EB344" s="26" t="str">
        <f t="shared" si="475"/>
        <v/>
      </c>
      <c r="EC344" s="26" t="str">
        <f t="shared" si="475"/>
        <v/>
      </c>
      <c r="ED344" s="26" t="str">
        <f t="shared" si="475"/>
        <v/>
      </c>
      <c r="EE344" s="26" t="str">
        <f t="shared" si="476" ref="EE344:FI344">IF(AND(EE347="",AND(EE350="",EE353="")),"",SUM(EE347,EE350,EE353))</f>
        <v/>
      </c>
      <c r="EF344" s="26" t="str">
        <f t="shared" si="476"/>
        <v/>
      </c>
      <c r="EG344" s="26" t="str">
        <f t="shared" si="476"/>
        <v/>
      </c>
      <c r="EH344" s="26" t="str">
        <f t="shared" si="476"/>
        <v/>
      </c>
      <c r="EI344" s="26" t="str">
        <f t="shared" si="476"/>
        <v/>
      </c>
      <c r="EJ344" s="26" t="str">
        <f t="shared" si="476"/>
        <v/>
      </c>
      <c r="EK344" s="26" t="str">
        <f t="shared" si="476"/>
        <v/>
      </c>
      <c r="EL344" s="26" t="str">
        <f t="shared" si="476"/>
        <v/>
      </c>
      <c r="EM344" s="26" t="str">
        <f t="shared" si="476"/>
        <v/>
      </c>
      <c r="EN344" s="26" t="str">
        <f t="shared" si="476"/>
        <v/>
      </c>
      <c r="EO344" s="26" t="str">
        <f t="shared" si="476"/>
        <v/>
      </c>
      <c r="EP344" s="26" t="str">
        <f t="shared" si="476"/>
        <v/>
      </c>
      <c r="EQ344" s="26" t="str">
        <f t="shared" si="476"/>
        <v/>
      </c>
      <c r="ER344" s="26" t="str">
        <f t="shared" si="476"/>
        <v/>
      </c>
      <c r="ES344" s="26" t="str">
        <f t="shared" si="476"/>
        <v/>
      </c>
      <c r="ET344" s="26" t="str">
        <f t="shared" si="476"/>
        <v/>
      </c>
      <c r="EU344" s="26" t="str">
        <f t="shared" si="476"/>
        <v/>
      </c>
      <c r="EV344" s="26" t="str">
        <f t="shared" si="476"/>
        <v/>
      </c>
      <c r="EW344" s="26" t="str">
        <f t="shared" si="476"/>
        <v/>
      </c>
      <c r="EX344" s="26" t="str">
        <f t="shared" si="476"/>
        <v/>
      </c>
      <c r="EY344" s="26" t="str">
        <f t="shared" si="476"/>
        <v/>
      </c>
      <c r="EZ344" s="26" t="str">
        <f t="shared" si="476"/>
        <v/>
      </c>
      <c r="FA344" s="26" t="str">
        <f t="shared" si="476"/>
        <v/>
      </c>
      <c r="FB344" s="26" t="str">
        <f t="shared" si="476"/>
        <v/>
      </c>
      <c r="FC344" s="26" t="str">
        <f t="shared" si="476"/>
        <v/>
      </c>
      <c r="FD344" s="26" t="str">
        <f t="shared" si="476"/>
        <v/>
      </c>
      <c r="FE344" s="26" t="str">
        <f t="shared" si="476"/>
        <v/>
      </c>
      <c r="FF344" s="26" t="str">
        <f t="shared" si="476"/>
        <v/>
      </c>
      <c r="FG344" s="26" t="str">
        <f t="shared" si="476"/>
        <v/>
      </c>
      <c r="FH344" s="26" t="str">
        <f t="shared" si="476"/>
        <v/>
      </c>
      <c r="FI344" s="26" t="str">
        <f t="shared" si="476"/>
        <v/>
      </c>
    </row>
    <row r="345" spans="1:165" s="8" customFormat="1" ht="15" customHeight="1">
      <c r="A345" s="8" t="str">
        <f t="shared" si="462"/>
        <v>BMIPO_BP6_XDC</v>
      </c>
      <c r="B345" s="12" t="s">
        <v>42</v>
      </c>
      <c r="C345" s="13" t="s">
        <v>818</v>
      </c>
      <c r="D345" s="13" t="s">
        <v>819</v>
      </c>
      <c r="E345" s="14" t="str">
        <f>"BMIPO_BP6_"&amp;C3</f>
        <v>BMIPO_BP6_XDC</v>
      </c>
      <c r="F345" s="26" t="str">
        <f>IF(AND(F348="",AND(F351="",F354="")),"",SUM(F348,F351,F354))</f>
        <v/>
      </c>
      <c r="G345" s="26" t="str">
        <f t="shared" si="477" ref="G345:BR345">IF(AND(G348="",AND(G351="",G354="")),"",SUM(G348,G351,G354))</f>
        <v/>
      </c>
      <c r="H345" s="26" t="str">
        <f t="shared" si="477"/>
        <v/>
      </c>
      <c r="I345" s="26" t="str">
        <f t="shared" si="477"/>
        <v/>
      </c>
      <c r="J345" s="26" t="str">
        <f t="shared" si="477"/>
        <v/>
      </c>
      <c r="K345" s="26" t="str">
        <f t="shared" si="477"/>
        <v/>
      </c>
      <c r="L345" s="26" t="str">
        <f t="shared" si="477"/>
        <v/>
      </c>
      <c r="M345" s="26" t="str">
        <f t="shared" si="477"/>
        <v/>
      </c>
      <c r="N345" s="26" t="str">
        <f t="shared" si="477"/>
        <v/>
      </c>
      <c r="O345" s="26" t="str">
        <f t="shared" si="477"/>
        <v/>
      </c>
      <c r="P345" s="26" t="str">
        <f t="shared" si="477"/>
        <v/>
      </c>
      <c r="Q345" s="26" t="str">
        <f t="shared" si="477"/>
        <v/>
      </c>
      <c r="R345" s="26" t="str">
        <f t="shared" si="477"/>
        <v/>
      </c>
      <c r="S345" s="26" t="str">
        <f t="shared" si="477"/>
        <v/>
      </c>
      <c r="T345" s="26" t="str">
        <f t="shared" si="477"/>
        <v/>
      </c>
      <c r="U345" s="26" t="str">
        <f t="shared" si="477"/>
        <v/>
      </c>
      <c r="V345" s="26" t="str">
        <f t="shared" si="477"/>
        <v/>
      </c>
      <c r="W345" s="26" t="str">
        <f t="shared" si="477"/>
        <v/>
      </c>
      <c r="X345" s="26" t="str">
        <f t="shared" si="477"/>
        <v/>
      </c>
      <c r="Y345" s="26" t="str">
        <f t="shared" si="477"/>
        <v/>
      </c>
      <c r="Z345" s="26" t="str">
        <f t="shared" si="477"/>
        <v/>
      </c>
      <c r="AA345" s="26" t="str">
        <f t="shared" si="477"/>
        <v/>
      </c>
      <c r="AB345" s="26" t="str">
        <f t="shared" si="477"/>
        <v/>
      </c>
      <c r="AC345" s="26" t="str">
        <f t="shared" si="477"/>
        <v/>
      </c>
      <c r="AD345" s="26" t="str">
        <f t="shared" si="477"/>
        <v/>
      </c>
      <c r="AE345" s="26" t="str">
        <f t="shared" si="477"/>
        <v/>
      </c>
      <c r="AF345" s="26" t="str">
        <f t="shared" si="477"/>
        <v/>
      </c>
      <c r="AG345" s="26" t="str">
        <f t="shared" si="477"/>
        <v/>
      </c>
      <c r="AH345" s="26" t="str">
        <f t="shared" si="477"/>
        <v/>
      </c>
      <c r="AI345" s="26" t="str">
        <f t="shared" si="477"/>
        <v/>
      </c>
      <c r="AJ345" s="26" t="str">
        <f t="shared" si="477"/>
        <v/>
      </c>
      <c r="AK345" s="26" t="str">
        <f t="shared" si="477"/>
        <v/>
      </c>
      <c r="AL345" s="26" t="str">
        <f t="shared" si="477"/>
        <v/>
      </c>
      <c r="AM345" s="26" t="str">
        <f t="shared" si="477"/>
        <v/>
      </c>
      <c r="AN345" s="26" t="str">
        <f t="shared" si="477"/>
        <v/>
      </c>
      <c r="AO345" s="26" t="str">
        <f t="shared" si="477"/>
        <v/>
      </c>
      <c r="AP345" s="26" t="str">
        <f t="shared" si="477"/>
        <v/>
      </c>
      <c r="AQ345" s="26" t="str">
        <f t="shared" si="477"/>
        <v/>
      </c>
      <c r="AR345" s="26" t="str">
        <f t="shared" si="477"/>
        <v/>
      </c>
      <c r="AS345" s="26" t="str">
        <f t="shared" si="477"/>
        <v/>
      </c>
      <c r="AT345" s="26" t="str">
        <f t="shared" si="477"/>
        <v/>
      </c>
      <c r="AU345" s="26" t="str">
        <f t="shared" si="477"/>
        <v/>
      </c>
      <c r="AV345" s="26" t="str">
        <f t="shared" si="477"/>
        <v/>
      </c>
      <c r="AW345" s="26" t="str">
        <f t="shared" si="477"/>
        <v/>
      </c>
      <c r="AX345" s="26" t="str">
        <f t="shared" si="477"/>
        <v/>
      </c>
      <c r="AY345" s="26" t="str">
        <f t="shared" si="477"/>
        <v/>
      </c>
      <c r="AZ345" s="26" t="str">
        <f t="shared" si="477"/>
        <v/>
      </c>
      <c r="BA345" s="26" t="str">
        <f t="shared" si="477"/>
        <v/>
      </c>
      <c r="BB345" s="26" t="str">
        <f t="shared" si="477"/>
        <v/>
      </c>
      <c r="BC345" s="26" t="str">
        <f t="shared" si="477"/>
        <v/>
      </c>
      <c r="BD345" s="26" t="str">
        <f t="shared" si="477"/>
        <v/>
      </c>
      <c r="BE345" s="26" t="str">
        <f t="shared" si="477"/>
        <v/>
      </c>
      <c r="BF345" s="26" t="str">
        <f t="shared" si="477"/>
        <v/>
      </c>
      <c r="BG345" s="26" t="str">
        <f t="shared" si="477"/>
        <v/>
      </c>
      <c r="BH345" s="26" t="str">
        <f t="shared" si="477"/>
        <v/>
      </c>
      <c r="BI345" s="26" t="str">
        <f t="shared" si="477"/>
        <v/>
      </c>
      <c r="BJ345" s="26" t="str">
        <f t="shared" si="477"/>
        <v/>
      </c>
      <c r="BK345" s="26" t="str">
        <f t="shared" si="477"/>
        <v/>
      </c>
      <c r="BL345" s="26" t="str">
        <f t="shared" si="477"/>
        <v/>
      </c>
      <c r="BM345" s="26" t="str">
        <f t="shared" si="477"/>
        <v/>
      </c>
      <c r="BN345" s="26" t="str">
        <f t="shared" si="477"/>
        <v/>
      </c>
      <c r="BO345" s="26" t="str">
        <f t="shared" si="477"/>
        <v/>
      </c>
      <c r="BP345" s="26" t="str">
        <f t="shared" si="477"/>
        <v/>
      </c>
      <c r="BQ345" s="26" t="str">
        <f t="shared" si="477"/>
        <v/>
      </c>
      <c r="BR345" s="26" t="str">
        <f t="shared" si="477"/>
        <v/>
      </c>
      <c r="BS345" s="26" t="str">
        <f t="shared" si="478" ref="BS345:ED345">IF(AND(BS348="",AND(BS351="",BS354="")),"",SUM(BS348,BS351,BS354))</f>
        <v/>
      </c>
      <c r="BT345" s="26" t="str">
        <f t="shared" si="478"/>
        <v/>
      </c>
      <c r="BU345" s="26" t="str">
        <f t="shared" si="478"/>
        <v/>
      </c>
      <c r="BV345" s="26" t="str">
        <f t="shared" si="478"/>
        <v/>
      </c>
      <c r="BW345" s="26" t="str">
        <f t="shared" si="478"/>
        <v/>
      </c>
      <c r="BX345" s="26" t="str">
        <f t="shared" si="478"/>
        <v/>
      </c>
      <c r="BY345" s="26" t="str">
        <f t="shared" si="478"/>
        <v/>
      </c>
      <c r="BZ345" s="26" t="str">
        <f t="shared" si="478"/>
        <v/>
      </c>
      <c r="CA345" s="26" t="str">
        <f t="shared" si="478"/>
        <v/>
      </c>
      <c r="CB345" s="26" t="str">
        <f t="shared" si="478"/>
        <v/>
      </c>
      <c r="CC345" s="26" t="str">
        <f t="shared" si="478"/>
        <v/>
      </c>
      <c r="CD345" s="26" t="str">
        <f t="shared" si="478"/>
        <v/>
      </c>
      <c r="CE345" s="26" t="str">
        <f t="shared" si="478"/>
        <v/>
      </c>
      <c r="CF345" s="26" t="str">
        <f t="shared" si="478"/>
        <v/>
      </c>
      <c r="CG345" s="26" t="str">
        <f t="shared" si="478"/>
        <v/>
      </c>
      <c r="CH345" s="26" t="str">
        <f t="shared" si="478"/>
        <v/>
      </c>
      <c r="CI345" s="26" t="str">
        <f t="shared" si="478"/>
        <v/>
      </c>
      <c r="CJ345" s="26" t="str">
        <f t="shared" si="478"/>
        <v/>
      </c>
      <c r="CK345" s="26" t="str">
        <f t="shared" si="478"/>
        <v/>
      </c>
      <c r="CL345" s="26" t="str">
        <f t="shared" si="478"/>
        <v/>
      </c>
      <c r="CM345" s="26" t="str">
        <f t="shared" si="478"/>
        <v/>
      </c>
      <c r="CN345" s="26" t="str">
        <f t="shared" si="478"/>
        <v/>
      </c>
      <c r="CO345" s="26" t="str">
        <f t="shared" si="478"/>
        <v/>
      </c>
      <c r="CP345" s="26" t="str">
        <f t="shared" si="478"/>
        <v/>
      </c>
      <c r="CQ345" s="26" t="str">
        <f t="shared" si="478"/>
        <v/>
      </c>
      <c r="CR345" s="26" t="str">
        <f t="shared" si="478"/>
        <v/>
      </c>
      <c r="CS345" s="26" t="str">
        <f t="shared" si="478"/>
        <v/>
      </c>
      <c r="CT345" s="26" t="str">
        <f t="shared" si="478"/>
        <v/>
      </c>
      <c r="CU345" s="26" t="str">
        <f t="shared" si="478"/>
        <v/>
      </c>
      <c r="CV345" s="26" t="str">
        <f t="shared" si="478"/>
        <v/>
      </c>
      <c r="CW345" s="26" t="str">
        <f t="shared" si="478"/>
        <v/>
      </c>
      <c r="CX345" s="26" t="str">
        <f t="shared" si="478"/>
        <v/>
      </c>
      <c r="CY345" s="26" t="str">
        <f t="shared" si="478"/>
        <v/>
      </c>
      <c r="CZ345" s="26" t="str">
        <f t="shared" si="478"/>
        <v/>
      </c>
      <c r="DA345" s="26" t="str">
        <f t="shared" si="478"/>
        <v/>
      </c>
      <c r="DB345" s="26" t="str">
        <f t="shared" si="478"/>
        <v/>
      </c>
      <c r="DC345" s="26" t="str">
        <f t="shared" si="478"/>
        <v/>
      </c>
      <c r="DD345" s="26" t="str">
        <f t="shared" si="478"/>
        <v/>
      </c>
      <c r="DE345" s="26" t="str">
        <f t="shared" si="478"/>
        <v/>
      </c>
      <c r="DF345" s="26" t="str">
        <f t="shared" si="478"/>
        <v/>
      </c>
      <c r="DG345" s="26" t="str">
        <f t="shared" si="478"/>
        <v/>
      </c>
      <c r="DH345" s="26" t="str">
        <f t="shared" si="478"/>
        <v/>
      </c>
      <c r="DI345" s="26" t="str">
        <f t="shared" si="478"/>
        <v/>
      </c>
      <c r="DJ345" s="26" t="str">
        <f t="shared" si="478"/>
        <v/>
      </c>
      <c r="DK345" s="26" t="str">
        <f t="shared" si="478"/>
        <v/>
      </c>
      <c r="DL345" s="26" t="str">
        <f t="shared" si="478"/>
        <v/>
      </c>
      <c r="DM345" s="26" t="str">
        <f t="shared" si="478"/>
        <v/>
      </c>
      <c r="DN345" s="26" t="str">
        <f t="shared" si="478"/>
        <v/>
      </c>
      <c r="DO345" s="26" t="str">
        <f t="shared" si="478"/>
        <v/>
      </c>
      <c r="DP345" s="26" t="str">
        <f t="shared" si="478"/>
        <v/>
      </c>
      <c r="DQ345" s="26" t="str">
        <f t="shared" si="478"/>
        <v/>
      </c>
      <c r="DR345" s="26" t="str">
        <f t="shared" si="478"/>
        <v/>
      </c>
      <c r="DS345" s="26" t="str">
        <f t="shared" si="478"/>
        <v/>
      </c>
      <c r="DT345" s="26" t="str">
        <f t="shared" si="478"/>
        <v/>
      </c>
      <c r="DU345" s="26" t="str">
        <f t="shared" si="478"/>
        <v/>
      </c>
      <c r="DV345" s="26" t="str">
        <f t="shared" si="478"/>
        <v/>
      </c>
      <c r="DW345" s="26" t="str">
        <f t="shared" si="478"/>
        <v/>
      </c>
      <c r="DX345" s="26" t="str">
        <f t="shared" si="478"/>
        <v/>
      </c>
      <c r="DY345" s="26" t="str">
        <f t="shared" si="478"/>
        <v/>
      </c>
      <c r="DZ345" s="26" t="str">
        <f t="shared" si="478"/>
        <v/>
      </c>
      <c r="EA345" s="26" t="str">
        <f t="shared" si="478"/>
        <v/>
      </c>
      <c r="EB345" s="26" t="str">
        <f t="shared" si="478"/>
        <v/>
      </c>
      <c r="EC345" s="26" t="str">
        <f t="shared" si="478"/>
        <v/>
      </c>
      <c r="ED345" s="26" t="str">
        <f t="shared" si="478"/>
        <v/>
      </c>
      <c r="EE345" s="26" t="str">
        <f t="shared" si="479" ref="EE345:FI345">IF(AND(EE348="",AND(EE351="",EE354="")),"",SUM(EE348,EE351,EE354))</f>
        <v/>
      </c>
      <c r="EF345" s="26" t="str">
        <f t="shared" si="479"/>
        <v/>
      </c>
      <c r="EG345" s="26" t="str">
        <f t="shared" si="479"/>
        <v/>
      </c>
      <c r="EH345" s="26" t="str">
        <f t="shared" si="479"/>
        <v/>
      </c>
      <c r="EI345" s="26" t="str">
        <f t="shared" si="479"/>
        <v/>
      </c>
      <c r="EJ345" s="26" t="str">
        <f t="shared" si="479"/>
        <v/>
      </c>
      <c r="EK345" s="26" t="str">
        <f t="shared" si="479"/>
        <v/>
      </c>
      <c r="EL345" s="26" t="str">
        <f t="shared" si="479"/>
        <v/>
      </c>
      <c r="EM345" s="26" t="str">
        <f t="shared" si="479"/>
        <v/>
      </c>
      <c r="EN345" s="26" t="str">
        <f t="shared" si="479"/>
        <v/>
      </c>
      <c r="EO345" s="26" t="str">
        <f t="shared" si="479"/>
        <v/>
      </c>
      <c r="EP345" s="26" t="str">
        <f t="shared" si="479"/>
        <v/>
      </c>
      <c r="EQ345" s="26" t="str">
        <f t="shared" si="479"/>
        <v/>
      </c>
      <c r="ER345" s="26" t="str">
        <f t="shared" si="479"/>
        <v/>
      </c>
      <c r="ES345" s="26" t="str">
        <f t="shared" si="479"/>
        <v/>
      </c>
      <c r="ET345" s="26" t="str">
        <f t="shared" si="479"/>
        <v/>
      </c>
      <c r="EU345" s="26" t="str">
        <f t="shared" si="479"/>
        <v/>
      </c>
      <c r="EV345" s="26" t="str">
        <f t="shared" si="479"/>
        <v/>
      </c>
      <c r="EW345" s="26" t="str">
        <f t="shared" si="479"/>
        <v/>
      </c>
      <c r="EX345" s="26" t="str">
        <f t="shared" si="479"/>
        <v/>
      </c>
      <c r="EY345" s="26" t="str">
        <f t="shared" si="479"/>
        <v/>
      </c>
      <c r="EZ345" s="26" t="str">
        <f t="shared" si="479"/>
        <v/>
      </c>
      <c r="FA345" s="26" t="str">
        <f t="shared" si="479"/>
        <v/>
      </c>
      <c r="FB345" s="26" t="str">
        <f t="shared" si="479"/>
        <v/>
      </c>
      <c r="FC345" s="26" t="str">
        <f t="shared" si="479"/>
        <v/>
      </c>
      <c r="FD345" s="26" t="str">
        <f t="shared" si="479"/>
        <v/>
      </c>
      <c r="FE345" s="26" t="str">
        <f t="shared" si="479"/>
        <v/>
      </c>
      <c r="FF345" s="26" t="str">
        <f t="shared" si="479"/>
        <v/>
      </c>
      <c r="FG345" s="26" t="str">
        <f t="shared" si="479"/>
        <v/>
      </c>
      <c r="FH345" s="26" t="str">
        <f t="shared" si="479"/>
        <v/>
      </c>
      <c r="FI345" s="26" t="str">
        <f t="shared" si="479"/>
        <v/>
      </c>
    </row>
    <row r="346" spans="1:165" s="8" customFormat="1" ht="15" customHeight="1">
      <c r="A346" s="8" t="str">
        <f t="shared" si="462"/>
        <v>BIPOTX_BP6_XDC</v>
      </c>
      <c r="B346" s="15" t="s">
        <v>820</v>
      </c>
      <c r="C346" s="13" t="s">
        <v>821</v>
      </c>
      <c r="D346" s="13" t="s">
        <v>822</v>
      </c>
      <c r="E346" s="14" t="str">
        <f>"BIPOTX_BP6_"&amp;C3</f>
        <v>BIPOTX_BP6_XDC</v>
      </c>
      <c r="F346" s="26" t="str">
        <f>IF(AND(F347="",F348=""),"",SUM(F347)-SUM(F348))</f>
        <v/>
      </c>
      <c r="G346" s="26" t="str">
        <f t="shared" si="480" ref="G346:BR346">IF(AND(G347="",G348=""),"",SUM(G347)-SUM(G348))</f>
        <v/>
      </c>
      <c r="H346" s="26" t="str">
        <f t="shared" si="480"/>
        <v/>
      </c>
      <c r="I346" s="26" t="str">
        <f t="shared" si="480"/>
        <v/>
      </c>
      <c r="J346" s="26" t="str">
        <f t="shared" si="480"/>
        <v/>
      </c>
      <c r="K346" s="26" t="str">
        <f t="shared" si="480"/>
        <v/>
      </c>
      <c r="L346" s="26" t="str">
        <f t="shared" si="480"/>
        <v/>
      </c>
      <c r="M346" s="26" t="str">
        <f t="shared" si="480"/>
        <v/>
      </c>
      <c r="N346" s="26" t="str">
        <f t="shared" si="480"/>
        <v/>
      </c>
      <c r="O346" s="26" t="str">
        <f t="shared" si="480"/>
        <v/>
      </c>
      <c r="P346" s="26" t="str">
        <f t="shared" si="480"/>
        <v/>
      </c>
      <c r="Q346" s="26" t="str">
        <f t="shared" si="480"/>
        <v/>
      </c>
      <c r="R346" s="26" t="str">
        <f t="shared" si="480"/>
        <v/>
      </c>
      <c r="S346" s="26" t="str">
        <f t="shared" si="480"/>
        <v/>
      </c>
      <c r="T346" s="26" t="str">
        <f t="shared" si="480"/>
        <v/>
      </c>
      <c r="U346" s="26" t="str">
        <f t="shared" si="480"/>
        <v/>
      </c>
      <c r="V346" s="26" t="str">
        <f t="shared" si="480"/>
        <v/>
      </c>
      <c r="W346" s="26" t="str">
        <f t="shared" si="480"/>
        <v/>
      </c>
      <c r="X346" s="26" t="str">
        <f t="shared" si="480"/>
        <v/>
      </c>
      <c r="Y346" s="26" t="str">
        <f t="shared" si="480"/>
        <v/>
      </c>
      <c r="Z346" s="26" t="str">
        <f t="shared" si="480"/>
        <v/>
      </c>
      <c r="AA346" s="26" t="str">
        <f t="shared" si="480"/>
        <v/>
      </c>
      <c r="AB346" s="26" t="str">
        <f t="shared" si="480"/>
        <v/>
      </c>
      <c r="AC346" s="26" t="str">
        <f t="shared" si="480"/>
        <v/>
      </c>
      <c r="AD346" s="26" t="str">
        <f t="shared" si="480"/>
        <v/>
      </c>
      <c r="AE346" s="26" t="str">
        <f t="shared" si="480"/>
        <v/>
      </c>
      <c r="AF346" s="26" t="str">
        <f t="shared" si="480"/>
        <v/>
      </c>
      <c r="AG346" s="26" t="str">
        <f t="shared" si="480"/>
        <v/>
      </c>
      <c r="AH346" s="26" t="str">
        <f t="shared" si="480"/>
        <v/>
      </c>
      <c r="AI346" s="26" t="str">
        <f t="shared" si="480"/>
        <v/>
      </c>
      <c r="AJ346" s="26" t="str">
        <f t="shared" si="480"/>
        <v/>
      </c>
      <c r="AK346" s="26" t="str">
        <f t="shared" si="480"/>
        <v/>
      </c>
      <c r="AL346" s="26" t="str">
        <f t="shared" si="480"/>
        <v/>
      </c>
      <c r="AM346" s="26" t="str">
        <f t="shared" si="480"/>
        <v/>
      </c>
      <c r="AN346" s="26" t="str">
        <f t="shared" si="480"/>
        <v/>
      </c>
      <c r="AO346" s="26" t="str">
        <f t="shared" si="480"/>
        <v/>
      </c>
      <c r="AP346" s="26" t="str">
        <f t="shared" si="480"/>
        <v/>
      </c>
      <c r="AQ346" s="26" t="str">
        <f t="shared" si="480"/>
        <v/>
      </c>
      <c r="AR346" s="26" t="str">
        <f t="shared" si="480"/>
        <v/>
      </c>
      <c r="AS346" s="26" t="str">
        <f t="shared" si="480"/>
        <v/>
      </c>
      <c r="AT346" s="26" t="str">
        <f t="shared" si="480"/>
        <v/>
      </c>
      <c r="AU346" s="26" t="str">
        <f t="shared" si="480"/>
        <v/>
      </c>
      <c r="AV346" s="26" t="str">
        <f t="shared" si="480"/>
        <v/>
      </c>
      <c r="AW346" s="26" t="str">
        <f t="shared" si="480"/>
        <v/>
      </c>
      <c r="AX346" s="26" t="str">
        <f t="shared" si="480"/>
        <v/>
      </c>
      <c r="AY346" s="26" t="str">
        <f t="shared" si="480"/>
        <v/>
      </c>
      <c r="AZ346" s="26" t="str">
        <f t="shared" si="480"/>
        <v/>
      </c>
      <c r="BA346" s="26" t="str">
        <f t="shared" si="480"/>
        <v/>
      </c>
      <c r="BB346" s="26" t="str">
        <f t="shared" si="480"/>
        <v/>
      </c>
      <c r="BC346" s="26" t="str">
        <f t="shared" si="480"/>
        <v/>
      </c>
      <c r="BD346" s="26" t="str">
        <f t="shared" si="480"/>
        <v/>
      </c>
      <c r="BE346" s="26" t="str">
        <f t="shared" si="480"/>
        <v/>
      </c>
      <c r="BF346" s="26" t="str">
        <f t="shared" si="480"/>
        <v/>
      </c>
      <c r="BG346" s="26" t="str">
        <f t="shared" si="480"/>
        <v/>
      </c>
      <c r="BH346" s="26" t="str">
        <f t="shared" si="480"/>
        <v/>
      </c>
      <c r="BI346" s="26" t="str">
        <f t="shared" si="480"/>
        <v/>
      </c>
      <c r="BJ346" s="26" t="str">
        <f t="shared" si="480"/>
        <v/>
      </c>
      <c r="BK346" s="26" t="str">
        <f t="shared" si="480"/>
        <v/>
      </c>
      <c r="BL346" s="26" t="str">
        <f t="shared" si="480"/>
        <v/>
      </c>
      <c r="BM346" s="26" t="str">
        <f t="shared" si="480"/>
        <v/>
      </c>
      <c r="BN346" s="26" t="str">
        <f t="shared" si="480"/>
        <v/>
      </c>
      <c r="BO346" s="26" t="str">
        <f t="shared" si="480"/>
        <v/>
      </c>
      <c r="BP346" s="26" t="str">
        <f t="shared" si="480"/>
        <v/>
      </c>
      <c r="BQ346" s="26" t="str">
        <f t="shared" si="480"/>
        <v/>
      </c>
      <c r="BR346" s="26" t="str">
        <f t="shared" si="480"/>
        <v/>
      </c>
      <c r="BS346" s="26" t="str">
        <f t="shared" si="481" ref="BS346:ED346">IF(AND(BS347="",BS348=""),"",SUM(BS347)-SUM(BS348))</f>
        <v/>
      </c>
      <c r="BT346" s="26" t="str">
        <f t="shared" si="481"/>
        <v/>
      </c>
      <c r="BU346" s="26" t="str">
        <f t="shared" si="481"/>
        <v/>
      </c>
      <c r="BV346" s="26" t="str">
        <f t="shared" si="481"/>
        <v/>
      </c>
      <c r="BW346" s="26" t="str">
        <f t="shared" si="481"/>
        <v/>
      </c>
      <c r="BX346" s="26" t="str">
        <f t="shared" si="481"/>
        <v/>
      </c>
      <c r="BY346" s="26" t="str">
        <f t="shared" si="481"/>
        <v/>
      </c>
      <c r="BZ346" s="26" t="str">
        <f t="shared" si="481"/>
        <v/>
      </c>
      <c r="CA346" s="26" t="str">
        <f t="shared" si="481"/>
        <v/>
      </c>
      <c r="CB346" s="26" t="str">
        <f t="shared" si="481"/>
        <v/>
      </c>
      <c r="CC346" s="26" t="str">
        <f t="shared" si="481"/>
        <v/>
      </c>
      <c r="CD346" s="26" t="str">
        <f t="shared" si="481"/>
        <v/>
      </c>
      <c r="CE346" s="26" t="str">
        <f t="shared" si="481"/>
        <v/>
      </c>
      <c r="CF346" s="26" t="str">
        <f t="shared" si="481"/>
        <v/>
      </c>
      <c r="CG346" s="26" t="str">
        <f t="shared" si="481"/>
        <v/>
      </c>
      <c r="CH346" s="26" t="str">
        <f t="shared" si="481"/>
        <v/>
      </c>
      <c r="CI346" s="26" t="str">
        <f t="shared" si="481"/>
        <v/>
      </c>
      <c r="CJ346" s="26" t="str">
        <f t="shared" si="481"/>
        <v/>
      </c>
      <c r="CK346" s="26" t="str">
        <f t="shared" si="481"/>
        <v/>
      </c>
      <c r="CL346" s="26" t="str">
        <f t="shared" si="481"/>
        <v/>
      </c>
      <c r="CM346" s="26" t="str">
        <f t="shared" si="481"/>
        <v/>
      </c>
      <c r="CN346" s="26" t="str">
        <f t="shared" si="481"/>
        <v/>
      </c>
      <c r="CO346" s="26" t="str">
        <f t="shared" si="481"/>
        <v/>
      </c>
      <c r="CP346" s="26" t="str">
        <f t="shared" si="481"/>
        <v/>
      </c>
      <c r="CQ346" s="26" t="str">
        <f t="shared" si="481"/>
        <v/>
      </c>
      <c r="CR346" s="26" t="str">
        <f t="shared" si="481"/>
        <v/>
      </c>
      <c r="CS346" s="26" t="str">
        <f t="shared" si="481"/>
        <v/>
      </c>
      <c r="CT346" s="26" t="str">
        <f t="shared" si="481"/>
        <v/>
      </c>
      <c r="CU346" s="26" t="str">
        <f t="shared" si="481"/>
        <v/>
      </c>
      <c r="CV346" s="26" t="str">
        <f t="shared" si="481"/>
        <v/>
      </c>
      <c r="CW346" s="26" t="str">
        <f t="shared" si="481"/>
        <v/>
      </c>
      <c r="CX346" s="26" t="str">
        <f t="shared" si="481"/>
        <v/>
      </c>
      <c r="CY346" s="26" t="str">
        <f t="shared" si="481"/>
        <v/>
      </c>
      <c r="CZ346" s="26" t="str">
        <f t="shared" si="481"/>
        <v/>
      </c>
      <c r="DA346" s="26" t="str">
        <f t="shared" si="481"/>
        <v/>
      </c>
      <c r="DB346" s="26" t="str">
        <f t="shared" si="481"/>
        <v/>
      </c>
      <c r="DC346" s="26" t="str">
        <f t="shared" si="481"/>
        <v/>
      </c>
      <c r="DD346" s="26" t="str">
        <f t="shared" si="481"/>
        <v/>
      </c>
      <c r="DE346" s="26" t="str">
        <f t="shared" si="481"/>
        <v/>
      </c>
      <c r="DF346" s="26" t="str">
        <f t="shared" si="481"/>
        <v/>
      </c>
      <c r="DG346" s="26" t="str">
        <f t="shared" si="481"/>
        <v/>
      </c>
      <c r="DH346" s="26" t="str">
        <f t="shared" si="481"/>
        <v/>
      </c>
      <c r="DI346" s="26" t="str">
        <f t="shared" si="481"/>
        <v/>
      </c>
      <c r="DJ346" s="26" t="str">
        <f t="shared" si="481"/>
        <v/>
      </c>
      <c r="DK346" s="26" t="str">
        <f t="shared" si="481"/>
        <v/>
      </c>
      <c r="DL346" s="26" t="str">
        <f t="shared" si="481"/>
        <v/>
      </c>
      <c r="DM346" s="26" t="str">
        <f t="shared" si="481"/>
        <v/>
      </c>
      <c r="DN346" s="26" t="str">
        <f t="shared" si="481"/>
        <v/>
      </c>
      <c r="DO346" s="26" t="str">
        <f t="shared" si="481"/>
        <v/>
      </c>
      <c r="DP346" s="26" t="str">
        <f t="shared" si="481"/>
        <v/>
      </c>
      <c r="DQ346" s="26" t="str">
        <f t="shared" si="481"/>
        <v/>
      </c>
      <c r="DR346" s="26" t="str">
        <f t="shared" si="481"/>
        <v/>
      </c>
      <c r="DS346" s="26" t="str">
        <f t="shared" si="481"/>
        <v/>
      </c>
      <c r="DT346" s="26" t="str">
        <f t="shared" si="481"/>
        <v/>
      </c>
      <c r="DU346" s="26" t="str">
        <f t="shared" si="481"/>
        <v/>
      </c>
      <c r="DV346" s="26" t="str">
        <f t="shared" si="481"/>
        <v/>
      </c>
      <c r="DW346" s="26" t="str">
        <f t="shared" si="481"/>
        <v/>
      </c>
      <c r="DX346" s="26" t="str">
        <f t="shared" si="481"/>
        <v/>
      </c>
      <c r="DY346" s="26" t="str">
        <f t="shared" si="481"/>
        <v/>
      </c>
      <c r="DZ346" s="26" t="str">
        <f t="shared" si="481"/>
        <v/>
      </c>
      <c r="EA346" s="26" t="str">
        <f t="shared" si="481"/>
        <v/>
      </c>
      <c r="EB346" s="26" t="str">
        <f t="shared" si="481"/>
        <v/>
      </c>
      <c r="EC346" s="26" t="str">
        <f t="shared" si="481"/>
        <v/>
      </c>
      <c r="ED346" s="26" t="str">
        <f t="shared" si="481"/>
        <v/>
      </c>
      <c r="EE346" s="26" t="str">
        <f t="shared" si="482" ref="EE346:FI346">IF(AND(EE347="",EE348=""),"",SUM(EE347)-SUM(EE348))</f>
        <v/>
      </c>
      <c r="EF346" s="26" t="str">
        <f t="shared" si="482"/>
        <v/>
      </c>
      <c r="EG346" s="26" t="str">
        <f t="shared" si="482"/>
        <v/>
      </c>
      <c r="EH346" s="26" t="str">
        <f t="shared" si="482"/>
        <v/>
      </c>
      <c r="EI346" s="26" t="str">
        <f t="shared" si="482"/>
        <v/>
      </c>
      <c r="EJ346" s="26" t="str">
        <f t="shared" si="482"/>
        <v/>
      </c>
      <c r="EK346" s="26" t="str">
        <f t="shared" si="482"/>
        <v/>
      </c>
      <c r="EL346" s="26" t="str">
        <f t="shared" si="482"/>
        <v/>
      </c>
      <c r="EM346" s="26" t="str">
        <f t="shared" si="482"/>
        <v/>
      </c>
      <c r="EN346" s="26" t="str">
        <f t="shared" si="482"/>
        <v/>
      </c>
      <c r="EO346" s="26" t="str">
        <f t="shared" si="482"/>
        <v/>
      </c>
      <c r="EP346" s="26" t="str">
        <f t="shared" si="482"/>
        <v/>
      </c>
      <c r="EQ346" s="26" t="str">
        <f t="shared" si="482"/>
        <v/>
      </c>
      <c r="ER346" s="26" t="str">
        <f t="shared" si="482"/>
        <v/>
      </c>
      <c r="ES346" s="26" t="str">
        <f t="shared" si="482"/>
        <v/>
      </c>
      <c r="ET346" s="26" t="str">
        <f t="shared" si="482"/>
        <v/>
      </c>
      <c r="EU346" s="26" t="str">
        <f t="shared" si="482"/>
        <v/>
      </c>
      <c r="EV346" s="26" t="str">
        <f t="shared" si="482"/>
        <v/>
      </c>
      <c r="EW346" s="26" t="str">
        <f t="shared" si="482"/>
        <v/>
      </c>
      <c r="EX346" s="26" t="str">
        <f t="shared" si="482"/>
        <v/>
      </c>
      <c r="EY346" s="26" t="str">
        <f t="shared" si="482"/>
        <v/>
      </c>
      <c r="EZ346" s="26" t="str">
        <f t="shared" si="482"/>
        <v/>
      </c>
      <c r="FA346" s="26" t="str">
        <f t="shared" si="482"/>
        <v/>
      </c>
      <c r="FB346" s="26" t="str">
        <f t="shared" si="482"/>
        <v/>
      </c>
      <c r="FC346" s="26" t="str">
        <f t="shared" si="482"/>
        <v/>
      </c>
      <c r="FD346" s="26" t="str">
        <f t="shared" si="482"/>
        <v/>
      </c>
      <c r="FE346" s="26" t="str">
        <f t="shared" si="482"/>
        <v/>
      </c>
      <c r="FF346" s="26" t="str">
        <f t="shared" si="482"/>
        <v/>
      </c>
      <c r="FG346" s="26" t="str">
        <f t="shared" si="482"/>
        <v/>
      </c>
      <c r="FH346" s="26" t="str">
        <f t="shared" si="482"/>
        <v/>
      </c>
      <c r="FI346" s="26" t="str">
        <f t="shared" si="482"/>
        <v/>
      </c>
    </row>
    <row r="347" spans="1:165" s="8" customFormat="1" ht="15" customHeight="1">
      <c r="A347" s="8" t="str">
        <f t="shared" si="462"/>
        <v>BXIPOTX_BP6_XDC</v>
      </c>
      <c r="B347" s="15" t="s">
        <v>262</v>
      </c>
      <c r="C347" s="13" t="s">
        <v>823</v>
      </c>
      <c r="D347" s="13" t="s">
        <v>824</v>
      </c>
      <c r="E347" s="14" t="str">
        <f>"BXIPOTX_BP6_"&amp;C3</f>
        <v>BXIPOTX_BP6_XDC</v>
      </c>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165" s="8" customFormat="1" ht="15" customHeight="1">
      <c r="A348" s="8" t="str">
        <f t="shared" si="462"/>
        <v>BMIPOTX_BP6_XDC</v>
      </c>
      <c r="B348" s="15" t="s">
        <v>265</v>
      </c>
      <c r="C348" s="13" t="s">
        <v>825</v>
      </c>
      <c r="D348" s="13" t="s">
        <v>826</v>
      </c>
      <c r="E348" s="14" t="str">
        <f>"BMIPOTX_BP6_"&amp;C3</f>
        <v>BMIPOTX_BP6_XDC</v>
      </c>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165" s="8" customFormat="1" ht="15" customHeight="1">
      <c r="A349" s="8" t="str">
        <f t="shared" si="462"/>
        <v>BIPOSU_BP6_XDC</v>
      </c>
      <c r="B349" s="15" t="s">
        <v>827</v>
      </c>
      <c r="C349" s="13" t="s">
        <v>828</v>
      </c>
      <c r="D349" s="13" t="s">
        <v>829</v>
      </c>
      <c r="E349" s="14" t="str">
        <f>"BIPOSU_BP6_"&amp;C3</f>
        <v>BIPOSU_BP6_XDC</v>
      </c>
      <c r="F349" s="26" t="str">
        <f>IF(AND(F350="",F351=""),"",SUM(F350)-SUM(F351))</f>
        <v/>
      </c>
      <c r="G349" s="26" t="str">
        <f t="shared" si="483" ref="G349:BR349">IF(AND(G350="",G351=""),"",SUM(G350)-SUM(G351))</f>
        <v/>
      </c>
      <c r="H349" s="26" t="str">
        <f t="shared" si="483"/>
        <v/>
      </c>
      <c r="I349" s="26" t="str">
        <f t="shared" si="483"/>
        <v/>
      </c>
      <c r="J349" s="26" t="str">
        <f t="shared" si="483"/>
        <v/>
      </c>
      <c r="K349" s="26" t="str">
        <f t="shared" si="483"/>
        <v/>
      </c>
      <c r="L349" s="26" t="str">
        <f t="shared" si="483"/>
        <v/>
      </c>
      <c r="M349" s="26" t="str">
        <f t="shared" si="483"/>
        <v/>
      </c>
      <c r="N349" s="26" t="str">
        <f t="shared" si="483"/>
        <v/>
      </c>
      <c r="O349" s="26" t="str">
        <f t="shared" si="483"/>
        <v/>
      </c>
      <c r="P349" s="26" t="str">
        <f t="shared" si="483"/>
        <v/>
      </c>
      <c r="Q349" s="26" t="str">
        <f t="shared" si="483"/>
        <v/>
      </c>
      <c r="R349" s="26" t="str">
        <f t="shared" si="483"/>
        <v/>
      </c>
      <c r="S349" s="26" t="str">
        <f t="shared" si="483"/>
        <v/>
      </c>
      <c r="T349" s="26" t="str">
        <f t="shared" si="483"/>
        <v/>
      </c>
      <c r="U349" s="26" t="str">
        <f t="shared" si="483"/>
        <v/>
      </c>
      <c r="V349" s="26" t="str">
        <f t="shared" si="483"/>
        <v/>
      </c>
      <c r="W349" s="26" t="str">
        <f t="shared" si="483"/>
        <v/>
      </c>
      <c r="X349" s="26" t="str">
        <f t="shared" si="483"/>
        <v/>
      </c>
      <c r="Y349" s="26" t="str">
        <f t="shared" si="483"/>
        <v/>
      </c>
      <c r="Z349" s="26" t="str">
        <f t="shared" si="483"/>
        <v/>
      </c>
      <c r="AA349" s="26" t="str">
        <f t="shared" si="483"/>
        <v/>
      </c>
      <c r="AB349" s="26" t="str">
        <f t="shared" si="483"/>
        <v/>
      </c>
      <c r="AC349" s="26" t="str">
        <f t="shared" si="483"/>
        <v/>
      </c>
      <c r="AD349" s="26" t="str">
        <f t="shared" si="483"/>
        <v/>
      </c>
      <c r="AE349" s="26" t="str">
        <f t="shared" si="483"/>
        <v/>
      </c>
      <c r="AF349" s="26" t="str">
        <f t="shared" si="483"/>
        <v/>
      </c>
      <c r="AG349" s="26" t="str">
        <f t="shared" si="483"/>
        <v/>
      </c>
      <c r="AH349" s="26" t="str">
        <f t="shared" si="483"/>
        <v/>
      </c>
      <c r="AI349" s="26" t="str">
        <f t="shared" si="483"/>
        <v/>
      </c>
      <c r="AJ349" s="26" t="str">
        <f t="shared" si="483"/>
        <v/>
      </c>
      <c r="AK349" s="26" t="str">
        <f t="shared" si="483"/>
        <v/>
      </c>
      <c r="AL349" s="26" t="str">
        <f t="shared" si="483"/>
        <v/>
      </c>
      <c r="AM349" s="26" t="str">
        <f t="shared" si="483"/>
        <v/>
      </c>
      <c r="AN349" s="26" t="str">
        <f t="shared" si="483"/>
        <v/>
      </c>
      <c r="AO349" s="26" t="str">
        <f t="shared" si="483"/>
        <v/>
      </c>
      <c r="AP349" s="26" t="str">
        <f t="shared" si="483"/>
        <v/>
      </c>
      <c r="AQ349" s="26" t="str">
        <f t="shared" si="483"/>
        <v/>
      </c>
      <c r="AR349" s="26" t="str">
        <f t="shared" si="483"/>
        <v/>
      </c>
      <c r="AS349" s="26" t="str">
        <f t="shared" si="483"/>
        <v/>
      </c>
      <c r="AT349" s="26" t="str">
        <f t="shared" si="483"/>
        <v/>
      </c>
      <c r="AU349" s="26" t="str">
        <f t="shared" si="483"/>
        <v/>
      </c>
      <c r="AV349" s="26" t="str">
        <f t="shared" si="483"/>
        <v/>
      </c>
      <c r="AW349" s="26" t="str">
        <f t="shared" si="483"/>
        <v/>
      </c>
      <c r="AX349" s="26" t="str">
        <f t="shared" si="483"/>
        <v/>
      </c>
      <c r="AY349" s="26" t="str">
        <f t="shared" si="483"/>
        <v/>
      </c>
      <c r="AZ349" s="26" t="str">
        <f t="shared" si="483"/>
        <v/>
      </c>
      <c r="BA349" s="26" t="str">
        <f t="shared" si="483"/>
        <v/>
      </c>
      <c r="BB349" s="26" t="str">
        <f t="shared" si="483"/>
        <v/>
      </c>
      <c r="BC349" s="26" t="str">
        <f t="shared" si="483"/>
        <v/>
      </c>
      <c r="BD349" s="26" t="str">
        <f t="shared" si="483"/>
        <v/>
      </c>
      <c r="BE349" s="26" t="str">
        <f t="shared" si="483"/>
        <v/>
      </c>
      <c r="BF349" s="26" t="str">
        <f t="shared" si="483"/>
        <v/>
      </c>
      <c r="BG349" s="26" t="str">
        <f t="shared" si="483"/>
        <v/>
      </c>
      <c r="BH349" s="26" t="str">
        <f t="shared" si="483"/>
        <v/>
      </c>
      <c r="BI349" s="26" t="str">
        <f t="shared" si="483"/>
        <v/>
      </c>
      <c r="BJ349" s="26" t="str">
        <f t="shared" si="483"/>
        <v/>
      </c>
      <c r="BK349" s="26" t="str">
        <f t="shared" si="483"/>
        <v/>
      </c>
      <c r="BL349" s="26" t="str">
        <f t="shared" si="483"/>
        <v/>
      </c>
      <c r="BM349" s="26" t="str">
        <f t="shared" si="483"/>
        <v/>
      </c>
      <c r="BN349" s="26" t="str">
        <f t="shared" si="483"/>
        <v/>
      </c>
      <c r="BO349" s="26" t="str">
        <f t="shared" si="483"/>
        <v/>
      </c>
      <c r="BP349" s="26" t="str">
        <f t="shared" si="483"/>
        <v/>
      </c>
      <c r="BQ349" s="26" t="str">
        <f t="shared" si="483"/>
        <v/>
      </c>
      <c r="BR349" s="26" t="str">
        <f t="shared" si="483"/>
        <v/>
      </c>
      <c r="BS349" s="26" t="str">
        <f t="shared" si="484" ref="BS349:ED349">IF(AND(BS350="",BS351=""),"",SUM(BS350)-SUM(BS351))</f>
        <v/>
      </c>
      <c r="BT349" s="26" t="str">
        <f t="shared" si="484"/>
        <v/>
      </c>
      <c r="BU349" s="26" t="str">
        <f t="shared" si="484"/>
        <v/>
      </c>
      <c r="BV349" s="26" t="str">
        <f t="shared" si="484"/>
        <v/>
      </c>
      <c r="BW349" s="26" t="str">
        <f t="shared" si="484"/>
        <v/>
      </c>
      <c r="BX349" s="26" t="str">
        <f t="shared" si="484"/>
        <v/>
      </c>
      <c r="BY349" s="26" t="str">
        <f t="shared" si="484"/>
        <v/>
      </c>
      <c r="BZ349" s="26" t="str">
        <f t="shared" si="484"/>
        <v/>
      </c>
      <c r="CA349" s="26" t="str">
        <f t="shared" si="484"/>
        <v/>
      </c>
      <c r="CB349" s="26" t="str">
        <f t="shared" si="484"/>
        <v/>
      </c>
      <c r="CC349" s="26" t="str">
        <f t="shared" si="484"/>
        <v/>
      </c>
      <c r="CD349" s="26" t="str">
        <f t="shared" si="484"/>
        <v/>
      </c>
      <c r="CE349" s="26" t="str">
        <f t="shared" si="484"/>
        <v/>
      </c>
      <c r="CF349" s="26" t="str">
        <f t="shared" si="484"/>
        <v/>
      </c>
      <c r="CG349" s="26" t="str">
        <f t="shared" si="484"/>
        <v/>
      </c>
      <c r="CH349" s="26" t="str">
        <f t="shared" si="484"/>
        <v/>
      </c>
      <c r="CI349" s="26" t="str">
        <f t="shared" si="484"/>
        <v/>
      </c>
      <c r="CJ349" s="26" t="str">
        <f t="shared" si="484"/>
        <v/>
      </c>
      <c r="CK349" s="26" t="str">
        <f t="shared" si="484"/>
        <v/>
      </c>
      <c r="CL349" s="26" t="str">
        <f t="shared" si="484"/>
        <v/>
      </c>
      <c r="CM349" s="26" t="str">
        <f t="shared" si="484"/>
        <v/>
      </c>
      <c r="CN349" s="26" t="str">
        <f t="shared" si="484"/>
        <v/>
      </c>
      <c r="CO349" s="26" t="str">
        <f t="shared" si="484"/>
        <v/>
      </c>
      <c r="CP349" s="26" t="str">
        <f t="shared" si="484"/>
        <v/>
      </c>
      <c r="CQ349" s="26" t="str">
        <f t="shared" si="484"/>
        <v/>
      </c>
      <c r="CR349" s="26" t="str">
        <f t="shared" si="484"/>
        <v/>
      </c>
      <c r="CS349" s="26" t="str">
        <f t="shared" si="484"/>
        <v/>
      </c>
      <c r="CT349" s="26" t="str">
        <f t="shared" si="484"/>
        <v/>
      </c>
      <c r="CU349" s="26" t="str">
        <f t="shared" si="484"/>
        <v/>
      </c>
      <c r="CV349" s="26" t="str">
        <f t="shared" si="484"/>
        <v/>
      </c>
      <c r="CW349" s="26" t="str">
        <f t="shared" si="484"/>
        <v/>
      </c>
      <c r="CX349" s="26" t="str">
        <f t="shared" si="484"/>
        <v/>
      </c>
      <c r="CY349" s="26" t="str">
        <f t="shared" si="484"/>
        <v/>
      </c>
      <c r="CZ349" s="26" t="str">
        <f t="shared" si="484"/>
        <v/>
      </c>
      <c r="DA349" s="26" t="str">
        <f t="shared" si="484"/>
        <v/>
      </c>
      <c r="DB349" s="26" t="str">
        <f t="shared" si="484"/>
        <v/>
      </c>
      <c r="DC349" s="26" t="str">
        <f t="shared" si="484"/>
        <v/>
      </c>
      <c r="DD349" s="26" t="str">
        <f t="shared" si="484"/>
        <v/>
      </c>
      <c r="DE349" s="26" t="str">
        <f t="shared" si="484"/>
        <v/>
      </c>
      <c r="DF349" s="26" t="str">
        <f t="shared" si="484"/>
        <v/>
      </c>
      <c r="DG349" s="26" t="str">
        <f t="shared" si="484"/>
        <v/>
      </c>
      <c r="DH349" s="26" t="str">
        <f t="shared" si="484"/>
        <v/>
      </c>
      <c r="DI349" s="26" t="str">
        <f t="shared" si="484"/>
        <v/>
      </c>
      <c r="DJ349" s="26" t="str">
        <f t="shared" si="484"/>
        <v/>
      </c>
      <c r="DK349" s="26" t="str">
        <f t="shared" si="484"/>
        <v/>
      </c>
      <c r="DL349" s="26" t="str">
        <f t="shared" si="484"/>
        <v/>
      </c>
      <c r="DM349" s="26" t="str">
        <f t="shared" si="484"/>
        <v/>
      </c>
      <c r="DN349" s="26" t="str">
        <f t="shared" si="484"/>
        <v/>
      </c>
      <c r="DO349" s="26" t="str">
        <f t="shared" si="484"/>
        <v/>
      </c>
      <c r="DP349" s="26" t="str">
        <f t="shared" si="484"/>
        <v/>
      </c>
      <c r="DQ349" s="26" t="str">
        <f t="shared" si="484"/>
        <v/>
      </c>
      <c r="DR349" s="26" t="str">
        <f t="shared" si="484"/>
        <v/>
      </c>
      <c r="DS349" s="26" t="str">
        <f t="shared" si="484"/>
        <v/>
      </c>
      <c r="DT349" s="26" t="str">
        <f t="shared" si="484"/>
        <v/>
      </c>
      <c r="DU349" s="26" t="str">
        <f t="shared" si="484"/>
        <v/>
      </c>
      <c r="DV349" s="26" t="str">
        <f t="shared" si="484"/>
        <v/>
      </c>
      <c r="DW349" s="26" t="str">
        <f t="shared" si="484"/>
        <v/>
      </c>
      <c r="DX349" s="26" t="str">
        <f t="shared" si="484"/>
        <v/>
      </c>
      <c r="DY349" s="26" t="str">
        <f t="shared" si="484"/>
        <v/>
      </c>
      <c r="DZ349" s="26" t="str">
        <f t="shared" si="484"/>
        <v/>
      </c>
      <c r="EA349" s="26" t="str">
        <f t="shared" si="484"/>
        <v/>
      </c>
      <c r="EB349" s="26" t="str">
        <f t="shared" si="484"/>
        <v/>
      </c>
      <c r="EC349" s="26" t="str">
        <f t="shared" si="484"/>
        <v/>
      </c>
      <c r="ED349" s="26" t="str">
        <f t="shared" si="484"/>
        <v/>
      </c>
      <c r="EE349" s="26" t="str">
        <f t="shared" si="485" ref="EE349:FI349">IF(AND(EE350="",EE351=""),"",SUM(EE350)-SUM(EE351))</f>
        <v/>
      </c>
      <c r="EF349" s="26" t="str">
        <f t="shared" si="485"/>
        <v/>
      </c>
      <c r="EG349" s="26" t="str">
        <f t="shared" si="485"/>
        <v/>
      </c>
      <c r="EH349" s="26" t="str">
        <f t="shared" si="485"/>
        <v/>
      </c>
      <c r="EI349" s="26" t="str">
        <f t="shared" si="485"/>
        <v/>
      </c>
      <c r="EJ349" s="26" t="str">
        <f t="shared" si="485"/>
        <v/>
      </c>
      <c r="EK349" s="26" t="str">
        <f t="shared" si="485"/>
        <v/>
      </c>
      <c r="EL349" s="26" t="str">
        <f t="shared" si="485"/>
        <v/>
      </c>
      <c r="EM349" s="26" t="str">
        <f t="shared" si="485"/>
        <v/>
      </c>
      <c r="EN349" s="26" t="str">
        <f t="shared" si="485"/>
        <v/>
      </c>
      <c r="EO349" s="26" t="str">
        <f t="shared" si="485"/>
        <v/>
      </c>
      <c r="EP349" s="26" t="str">
        <f t="shared" si="485"/>
        <v/>
      </c>
      <c r="EQ349" s="26" t="str">
        <f t="shared" si="485"/>
        <v/>
      </c>
      <c r="ER349" s="26" t="str">
        <f t="shared" si="485"/>
        <v/>
      </c>
      <c r="ES349" s="26" t="str">
        <f t="shared" si="485"/>
        <v/>
      </c>
      <c r="ET349" s="26" t="str">
        <f t="shared" si="485"/>
        <v/>
      </c>
      <c r="EU349" s="26" t="str">
        <f t="shared" si="485"/>
        <v/>
      </c>
      <c r="EV349" s="26" t="str">
        <f t="shared" si="485"/>
        <v/>
      </c>
      <c r="EW349" s="26" t="str">
        <f t="shared" si="485"/>
        <v/>
      </c>
      <c r="EX349" s="26" t="str">
        <f t="shared" si="485"/>
        <v/>
      </c>
      <c r="EY349" s="26" t="str">
        <f t="shared" si="485"/>
        <v/>
      </c>
      <c r="EZ349" s="26" t="str">
        <f t="shared" si="485"/>
        <v/>
      </c>
      <c r="FA349" s="26" t="str">
        <f t="shared" si="485"/>
        <v/>
      </c>
      <c r="FB349" s="26" t="str">
        <f t="shared" si="485"/>
        <v/>
      </c>
      <c r="FC349" s="26" t="str">
        <f t="shared" si="485"/>
        <v/>
      </c>
      <c r="FD349" s="26" t="str">
        <f t="shared" si="485"/>
        <v/>
      </c>
      <c r="FE349" s="26" t="str">
        <f t="shared" si="485"/>
        <v/>
      </c>
      <c r="FF349" s="26" t="str">
        <f t="shared" si="485"/>
        <v/>
      </c>
      <c r="FG349" s="26" t="str">
        <f t="shared" si="485"/>
        <v/>
      </c>
      <c r="FH349" s="26" t="str">
        <f t="shared" si="485"/>
        <v/>
      </c>
      <c r="FI349" s="26" t="str">
        <f t="shared" si="485"/>
        <v/>
      </c>
    </row>
    <row r="350" spans="1:165" s="8" customFormat="1" ht="15" customHeight="1">
      <c r="A350" s="8" t="str">
        <f t="shared" si="462"/>
        <v>BXIPOSU_BP6_XDC</v>
      </c>
      <c r="B350" s="15" t="s">
        <v>262</v>
      </c>
      <c r="C350" s="13" t="s">
        <v>830</v>
      </c>
      <c r="D350" s="13" t="s">
        <v>831</v>
      </c>
      <c r="E350" s="14" t="str">
        <f>"BXIPOSU_BP6_"&amp;C3</f>
        <v>BXIPOSU_BP6_XDC</v>
      </c>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165" s="8" customFormat="1" ht="15" customHeight="1">
      <c r="A351" s="8" t="str">
        <f t="shared" si="462"/>
        <v>BMIPOSU_BP6_XDC</v>
      </c>
      <c r="B351" s="15" t="s">
        <v>265</v>
      </c>
      <c r="C351" s="13" t="s">
        <v>832</v>
      </c>
      <c r="D351" s="13" t="s">
        <v>833</v>
      </c>
      <c r="E351" s="18" t="str">
        <f>"BMIPOSU_BP6_"&amp;C3</f>
        <v>BMIPOSU_BP6_XDC</v>
      </c>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165" s="8" customFormat="1" ht="15" customHeight="1">
      <c r="A352" s="8" t="str">
        <f t="shared" si="462"/>
        <v>BIPORE_BP6_XDC</v>
      </c>
      <c r="B352" s="15" t="s">
        <v>834</v>
      </c>
      <c r="C352" s="13" t="s">
        <v>835</v>
      </c>
      <c r="D352" s="13" t="s">
        <v>836</v>
      </c>
      <c r="E352" s="14" t="str">
        <f>"BIPORE_BP6_"&amp;C3</f>
        <v>BIPORE_BP6_XDC</v>
      </c>
      <c r="F352" s="26">
        <v>7.2237463899999996</v>
      </c>
      <c r="G352" s="26">
        <v>16.660901590000002</v>
      </c>
      <c r="H352" s="26">
        <v>14.407581860000001</v>
      </c>
      <c r="I352" s="26">
        <v>50.706866830000003</v>
      </c>
      <c r="J352" s="26">
        <v>88.99909667</v>
      </c>
      <c r="K352" s="26">
        <v>2.2269192800000002</v>
      </c>
      <c r="L352" s="26">
        <v>18.13944746</v>
      </c>
      <c r="M352" s="26">
        <v>58.565376229999998</v>
      </c>
      <c r="N352" s="26">
        <v>63.038499629999997</v>
      </c>
      <c r="O352" s="26">
        <v>141.97024260000001</v>
      </c>
      <c r="P352" s="26">
        <v>29.830848140000001</v>
      </c>
      <c r="Q352" s="26">
        <v>54.480069749999998</v>
      </c>
      <c r="R352" s="26">
        <v>27.497909419999999</v>
      </c>
      <c r="S352" s="26">
        <v>85.945335249999999</v>
      </c>
      <c r="T352" s="26">
        <v>197.75416256</v>
      </c>
      <c r="U352" s="26">
        <v>10.97645829</v>
      </c>
      <c r="V352" s="26">
        <v>34.818175660000001</v>
      </c>
      <c r="W352" s="26">
        <v>39.221457270000002</v>
      </c>
      <c r="X352" s="26">
        <v>58.279363979999999</v>
      </c>
      <c r="Y352" s="26">
        <v>143.29545519999999</v>
      </c>
      <c r="Z352" s="26">
        <v>69.142164609999995</v>
      </c>
      <c r="AA352" s="26">
        <v>8.3939525699999997</v>
      </c>
      <c r="AB352" s="26">
        <v>59.901025410000003</v>
      </c>
      <c r="AC352" s="26">
        <v>31.71087971</v>
      </c>
      <c r="AD352" s="26">
        <v>169.14802230000001</v>
      </c>
      <c r="AE352" s="26">
        <v>42.544202820000002</v>
      </c>
      <c r="AF352" s="26">
        <v>42.544202820000002</v>
      </c>
      <c r="AG352" s="26">
        <v>42.544202820000002</v>
      </c>
      <c r="AH352" s="26">
        <v>42.544202820000002</v>
      </c>
      <c r="AI352" s="26">
        <v>170.17681128000001</v>
      </c>
      <c r="AJ352" s="26">
        <v>52.660490170000003</v>
      </c>
      <c r="AK352" s="26">
        <v>52.660490170000003</v>
      </c>
      <c r="AL352" s="26">
        <v>52.660490170000003</v>
      </c>
      <c r="AM352" s="26">
        <v>52.660490170000003</v>
      </c>
      <c r="AN352" s="26">
        <v>210.64196068000001</v>
      </c>
      <c r="AO352" s="26" t="str">
        <f>IF(AND(AO353="",AO354=""),"",SUM(AO353)-SUM(AO354))</f>
        <v/>
      </c>
      <c r="AP352" s="26" t="str">
        <f>IF(AND(AP353="",AP354=""),"",SUM(AP353)-SUM(AP354))</f>
        <v/>
      </c>
      <c r="AQ352" s="26" t="str">
        <f>IF(AND(AQ353="",AQ354=""),"",SUM(AQ353)-SUM(AQ354))</f>
        <v/>
      </c>
      <c r="AR352" s="26" t="str">
        <f>IF(AND(AR353="",AR354=""),"",SUM(AR353)-SUM(AR354))</f>
        <v/>
      </c>
      <c r="AS352" s="26" t="str">
        <f>IF(AND(AS353="",AS354=""),"",SUM(AS353)-SUM(AS354))</f>
        <v/>
      </c>
      <c r="AT352" s="26" t="str">
        <f>IF(AND(AT353="",AT354=""),"",SUM(AT353)-SUM(AT354))</f>
        <v/>
      </c>
      <c r="AU352" s="26" t="str">
        <f>IF(AND(AU353="",AU354=""),"",SUM(AU353)-SUM(AU354))</f>
        <v/>
      </c>
      <c r="AV352" s="26" t="str">
        <f>IF(AND(AV353="",AV354=""),"",SUM(AV353)-SUM(AV354))</f>
        <v/>
      </c>
      <c r="AW352" s="26" t="str">
        <f>IF(AND(AW353="",AW354=""),"",SUM(AW353)-SUM(AW354))</f>
        <v/>
      </c>
      <c r="AX352" s="26" t="str">
        <f>IF(AND(AX353="",AX354=""),"",SUM(AX353)-SUM(AX354))</f>
        <v/>
      </c>
      <c r="AY352" s="26" t="str">
        <f>IF(AND(AY353="",AY354=""),"",SUM(AY353)-SUM(AY354))</f>
        <v/>
      </c>
      <c r="AZ352" s="26" t="str">
        <f>IF(AND(AZ353="",AZ354=""),"",SUM(AZ353)-SUM(AZ354))</f>
        <v/>
      </c>
      <c r="BA352" s="26" t="str">
        <f>IF(AND(BA353="",BA354=""),"",SUM(BA353)-SUM(BA354))</f>
        <v/>
      </c>
      <c r="BB352" s="26" t="str">
        <f>IF(AND(BB353="",BB354=""),"",SUM(BB353)-SUM(BB354))</f>
        <v/>
      </c>
      <c r="BC352" s="26" t="str">
        <f>IF(AND(BC353="",BC354=""),"",SUM(BC353)-SUM(BC354))</f>
        <v/>
      </c>
      <c r="BD352" s="26" t="str">
        <f>IF(AND(BD353="",BD354=""),"",SUM(BD353)-SUM(BD354))</f>
        <v/>
      </c>
      <c r="BE352" s="26" t="str">
        <f>IF(AND(BE353="",BE354=""),"",SUM(BE353)-SUM(BE354))</f>
        <v/>
      </c>
      <c r="BF352" s="26" t="str">
        <f>IF(AND(BF353="",BF354=""),"",SUM(BF353)-SUM(BF354))</f>
        <v/>
      </c>
      <c r="BG352" s="26" t="str">
        <f>IF(AND(BG353="",BG354=""),"",SUM(BG353)-SUM(BG354))</f>
        <v/>
      </c>
      <c r="BH352" s="26" t="str">
        <f>IF(AND(BH353="",BH354=""),"",SUM(BH353)-SUM(BH354))</f>
        <v/>
      </c>
      <c r="BI352" s="26" t="str">
        <f>IF(AND(BI353="",BI354=""),"",SUM(BI353)-SUM(BI354))</f>
        <v/>
      </c>
      <c r="BJ352" s="26" t="str">
        <f>IF(AND(BJ353="",BJ354=""),"",SUM(BJ353)-SUM(BJ354))</f>
        <v/>
      </c>
      <c r="BK352" s="26" t="str">
        <f>IF(AND(BK353="",BK354=""),"",SUM(BK353)-SUM(BK354))</f>
        <v/>
      </c>
      <c r="BL352" s="26" t="str">
        <f>IF(AND(BL353="",BL354=""),"",SUM(BL353)-SUM(BL354))</f>
        <v/>
      </c>
      <c r="BM352" s="26" t="str">
        <f>IF(AND(BM353="",BM354=""),"",SUM(BM353)-SUM(BM354))</f>
        <v/>
      </c>
      <c r="BN352" s="26" t="str">
        <f>IF(AND(BN353="",BN354=""),"",SUM(BN353)-SUM(BN354))</f>
        <v/>
      </c>
      <c r="BO352" s="26" t="str">
        <f>IF(AND(BO353="",BO354=""),"",SUM(BO353)-SUM(BO354))</f>
        <v/>
      </c>
      <c r="BP352" s="26" t="str">
        <f>IF(AND(BP353="",BP354=""),"",SUM(BP353)-SUM(BP354))</f>
        <v/>
      </c>
      <c r="BQ352" s="26" t="str">
        <f>IF(AND(BQ353="",BQ354=""),"",SUM(BQ353)-SUM(BQ354))</f>
        <v/>
      </c>
      <c r="BR352" s="26" t="str">
        <f>IF(AND(BR353="",BR354=""),"",SUM(BR353)-SUM(BR354))</f>
        <v/>
      </c>
      <c r="BS352" s="26" t="str">
        <f t="shared" si="486" ref="BS352:ED352">IF(AND(BS353="",BS354=""),"",SUM(BS353)-SUM(BS354))</f>
        <v/>
      </c>
      <c r="BT352" s="26" t="str">
        <f t="shared" si="486"/>
        <v/>
      </c>
      <c r="BU352" s="26" t="str">
        <f t="shared" si="486"/>
        <v/>
      </c>
      <c r="BV352" s="26" t="str">
        <f t="shared" si="486"/>
        <v/>
      </c>
      <c r="BW352" s="26" t="str">
        <f t="shared" si="486"/>
        <v/>
      </c>
      <c r="BX352" s="26" t="str">
        <f t="shared" si="486"/>
        <v/>
      </c>
      <c r="BY352" s="26" t="str">
        <f t="shared" si="486"/>
        <v/>
      </c>
      <c r="BZ352" s="26" t="str">
        <f t="shared" si="486"/>
        <v/>
      </c>
      <c r="CA352" s="26" t="str">
        <f t="shared" si="486"/>
        <v/>
      </c>
      <c r="CB352" s="26" t="str">
        <f t="shared" si="486"/>
        <v/>
      </c>
      <c r="CC352" s="26" t="str">
        <f t="shared" si="486"/>
        <v/>
      </c>
      <c r="CD352" s="26" t="str">
        <f t="shared" si="486"/>
        <v/>
      </c>
      <c r="CE352" s="26" t="str">
        <f t="shared" si="486"/>
        <v/>
      </c>
      <c r="CF352" s="26" t="str">
        <f t="shared" si="486"/>
        <v/>
      </c>
      <c r="CG352" s="26" t="str">
        <f t="shared" si="486"/>
        <v/>
      </c>
      <c r="CH352" s="26" t="str">
        <f t="shared" si="486"/>
        <v/>
      </c>
      <c r="CI352" s="26" t="str">
        <f t="shared" si="486"/>
        <v/>
      </c>
      <c r="CJ352" s="26" t="str">
        <f t="shared" si="486"/>
        <v/>
      </c>
      <c r="CK352" s="26" t="str">
        <f t="shared" si="486"/>
        <v/>
      </c>
      <c r="CL352" s="26" t="str">
        <f t="shared" si="486"/>
        <v/>
      </c>
      <c r="CM352" s="26" t="str">
        <f t="shared" si="486"/>
        <v/>
      </c>
      <c r="CN352" s="26" t="str">
        <f t="shared" si="486"/>
        <v/>
      </c>
      <c r="CO352" s="26" t="str">
        <f t="shared" si="486"/>
        <v/>
      </c>
      <c r="CP352" s="26" t="str">
        <f t="shared" si="486"/>
        <v/>
      </c>
      <c r="CQ352" s="26" t="str">
        <f t="shared" si="486"/>
        <v/>
      </c>
      <c r="CR352" s="26" t="str">
        <f t="shared" si="486"/>
        <v/>
      </c>
      <c r="CS352" s="26" t="str">
        <f t="shared" si="486"/>
        <v/>
      </c>
      <c r="CT352" s="26" t="str">
        <f t="shared" si="486"/>
        <v/>
      </c>
      <c r="CU352" s="26" t="str">
        <f t="shared" si="486"/>
        <v/>
      </c>
      <c r="CV352" s="26" t="str">
        <f t="shared" si="486"/>
        <v/>
      </c>
      <c r="CW352" s="26" t="str">
        <f t="shared" si="486"/>
        <v/>
      </c>
      <c r="CX352" s="26" t="str">
        <f t="shared" si="486"/>
        <v/>
      </c>
      <c r="CY352" s="26" t="str">
        <f t="shared" si="486"/>
        <v/>
      </c>
      <c r="CZ352" s="26" t="str">
        <f t="shared" si="486"/>
        <v/>
      </c>
      <c r="DA352" s="26" t="str">
        <f t="shared" si="486"/>
        <v/>
      </c>
      <c r="DB352" s="26" t="str">
        <f t="shared" si="486"/>
        <v/>
      </c>
      <c r="DC352" s="26" t="str">
        <f t="shared" si="486"/>
        <v/>
      </c>
      <c r="DD352" s="26" t="str">
        <f t="shared" si="486"/>
        <v/>
      </c>
      <c r="DE352" s="26" t="str">
        <f t="shared" si="486"/>
        <v/>
      </c>
      <c r="DF352" s="26" t="str">
        <f t="shared" si="486"/>
        <v/>
      </c>
      <c r="DG352" s="26" t="str">
        <f t="shared" si="486"/>
        <v/>
      </c>
      <c r="DH352" s="26" t="str">
        <f t="shared" si="486"/>
        <v/>
      </c>
      <c r="DI352" s="26" t="str">
        <f t="shared" si="486"/>
        <v/>
      </c>
      <c r="DJ352" s="26" t="str">
        <f t="shared" si="486"/>
        <v/>
      </c>
      <c r="DK352" s="26" t="str">
        <f t="shared" si="486"/>
        <v/>
      </c>
      <c r="DL352" s="26" t="str">
        <f t="shared" si="486"/>
        <v/>
      </c>
      <c r="DM352" s="26" t="str">
        <f t="shared" si="486"/>
        <v/>
      </c>
      <c r="DN352" s="26" t="str">
        <f t="shared" si="486"/>
        <v/>
      </c>
      <c r="DO352" s="26" t="str">
        <f t="shared" si="486"/>
        <v/>
      </c>
      <c r="DP352" s="26" t="str">
        <f t="shared" si="486"/>
        <v/>
      </c>
      <c r="DQ352" s="26" t="str">
        <f t="shared" si="486"/>
        <v/>
      </c>
      <c r="DR352" s="26" t="str">
        <f t="shared" si="486"/>
        <v/>
      </c>
      <c r="DS352" s="26" t="str">
        <f t="shared" si="486"/>
        <v/>
      </c>
      <c r="DT352" s="26" t="str">
        <f t="shared" si="486"/>
        <v/>
      </c>
      <c r="DU352" s="26" t="str">
        <f t="shared" si="486"/>
        <v/>
      </c>
      <c r="DV352" s="26" t="str">
        <f t="shared" si="486"/>
        <v/>
      </c>
      <c r="DW352" s="26" t="str">
        <f t="shared" si="486"/>
        <v/>
      </c>
      <c r="DX352" s="26" t="str">
        <f t="shared" si="486"/>
        <v/>
      </c>
      <c r="DY352" s="26" t="str">
        <f t="shared" si="486"/>
        <v/>
      </c>
      <c r="DZ352" s="26" t="str">
        <f t="shared" si="486"/>
        <v/>
      </c>
      <c r="EA352" s="26" t="str">
        <f t="shared" si="486"/>
        <v/>
      </c>
      <c r="EB352" s="26" t="str">
        <f t="shared" si="486"/>
        <v/>
      </c>
      <c r="EC352" s="26" t="str">
        <f t="shared" si="486"/>
        <v/>
      </c>
      <c r="ED352" s="26" t="str">
        <f t="shared" si="486"/>
        <v/>
      </c>
      <c r="EE352" s="26" t="str">
        <f t="shared" si="487" ref="EE352:FI352">IF(AND(EE353="",EE354=""),"",SUM(EE353)-SUM(EE354))</f>
        <v/>
      </c>
      <c r="EF352" s="26" t="str">
        <f t="shared" si="487"/>
        <v/>
      </c>
      <c r="EG352" s="26" t="str">
        <f t="shared" si="487"/>
        <v/>
      </c>
      <c r="EH352" s="26" t="str">
        <f t="shared" si="487"/>
        <v/>
      </c>
      <c r="EI352" s="26" t="str">
        <f t="shared" si="487"/>
        <v/>
      </c>
      <c r="EJ352" s="26" t="str">
        <f t="shared" si="487"/>
        <v/>
      </c>
      <c r="EK352" s="26" t="str">
        <f t="shared" si="487"/>
        <v/>
      </c>
      <c r="EL352" s="26" t="str">
        <f t="shared" si="487"/>
        <v/>
      </c>
      <c r="EM352" s="26" t="str">
        <f t="shared" si="487"/>
        <v/>
      </c>
      <c r="EN352" s="26" t="str">
        <f t="shared" si="487"/>
        <v/>
      </c>
      <c r="EO352" s="26" t="str">
        <f t="shared" si="487"/>
        <v/>
      </c>
      <c r="EP352" s="26" t="str">
        <f t="shared" si="487"/>
        <v/>
      </c>
      <c r="EQ352" s="26" t="str">
        <f t="shared" si="487"/>
        <v/>
      </c>
      <c r="ER352" s="26" t="str">
        <f t="shared" si="487"/>
        <v/>
      </c>
      <c r="ES352" s="26" t="str">
        <f t="shared" si="487"/>
        <v/>
      </c>
      <c r="ET352" s="26" t="str">
        <f t="shared" si="487"/>
        <v/>
      </c>
      <c r="EU352" s="26" t="str">
        <f t="shared" si="487"/>
        <v/>
      </c>
      <c r="EV352" s="26" t="str">
        <f t="shared" si="487"/>
        <v/>
      </c>
      <c r="EW352" s="26" t="str">
        <f t="shared" si="487"/>
        <v/>
      </c>
      <c r="EX352" s="26" t="str">
        <f t="shared" si="487"/>
        <v/>
      </c>
      <c r="EY352" s="26" t="str">
        <f t="shared" si="487"/>
        <v/>
      </c>
      <c r="EZ352" s="26" t="str">
        <f t="shared" si="487"/>
        <v/>
      </c>
      <c r="FA352" s="26" t="str">
        <f t="shared" si="487"/>
        <v/>
      </c>
      <c r="FB352" s="26" t="str">
        <f t="shared" si="487"/>
        <v/>
      </c>
      <c r="FC352" s="26" t="str">
        <f t="shared" si="487"/>
        <v/>
      </c>
      <c r="FD352" s="26" t="str">
        <f t="shared" si="487"/>
        <v/>
      </c>
      <c r="FE352" s="26" t="str">
        <f t="shared" si="487"/>
        <v/>
      </c>
      <c r="FF352" s="26" t="str">
        <f t="shared" si="487"/>
        <v/>
      </c>
      <c r="FG352" s="26" t="str">
        <f t="shared" si="487"/>
        <v/>
      </c>
      <c r="FH352" s="26" t="str">
        <f t="shared" si="487"/>
        <v/>
      </c>
      <c r="FI352" s="26" t="str">
        <f t="shared" si="487"/>
        <v/>
      </c>
    </row>
    <row r="353" spans="1:165" s="8" customFormat="1" ht="15" customHeight="1">
      <c r="A353" s="8" t="str">
        <f t="shared" si="462"/>
        <v>BXIPORE_BP6_XDC</v>
      </c>
      <c r="B353" s="15" t="s">
        <v>262</v>
      </c>
      <c r="C353" s="13" t="s">
        <v>837</v>
      </c>
      <c r="D353" s="13" t="s">
        <v>838</v>
      </c>
      <c r="E353" s="14" t="str">
        <f>"BXIPORE_BP6_"&amp;C3</f>
        <v>BXIPORE_BP6_XDC</v>
      </c>
      <c r="F353" s="1">
        <v>7.2237463899999996</v>
      </c>
      <c r="G353" s="1">
        <v>16.660901590000002</v>
      </c>
      <c r="H353" s="1">
        <v>14.407581860000001</v>
      </c>
      <c r="I353" s="1">
        <v>50.706866830000003</v>
      </c>
      <c r="J353" s="1">
        <v>88.99909667</v>
      </c>
      <c r="K353" s="1">
        <v>2.2269192800000002</v>
      </c>
      <c r="L353" s="1">
        <v>18.13944746</v>
      </c>
      <c r="M353" s="1">
        <v>58.565376229999998</v>
      </c>
      <c r="N353" s="1">
        <v>63.038499629999997</v>
      </c>
      <c r="O353" s="1">
        <v>141.97024260000001</v>
      </c>
      <c r="P353" s="1">
        <v>29.830848140000001</v>
      </c>
      <c r="Q353" s="1">
        <v>54.480069749999998</v>
      </c>
      <c r="R353" s="1">
        <v>27.497909419999999</v>
      </c>
      <c r="S353" s="1">
        <v>85.945335249999999</v>
      </c>
      <c r="T353" s="1">
        <v>197.75416256</v>
      </c>
      <c r="U353" s="1">
        <v>10.97645829</v>
      </c>
      <c r="V353" s="1">
        <v>34.818175660000001</v>
      </c>
      <c r="W353" s="1">
        <v>39.221457270000002</v>
      </c>
      <c r="X353" s="1">
        <v>58.279363979999999</v>
      </c>
      <c r="Y353" s="1">
        <v>143.29545519999999</v>
      </c>
      <c r="Z353" s="1">
        <v>69.142164609999995</v>
      </c>
      <c r="AA353" s="1">
        <v>8.3939525699999997</v>
      </c>
      <c r="AB353" s="1">
        <v>59.901025410000003</v>
      </c>
      <c r="AC353" s="1">
        <v>31.71087971</v>
      </c>
      <c r="AD353" s="1">
        <v>169.14802230000001</v>
      </c>
      <c r="AE353" s="1">
        <v>42.544202820000002</v>
      </c>
      <c r="AF353" s="1">
        <v>42.544202820000002</v>
      </c>
      <c r="AG353" s="1">
        <v>42.544202820000002</v>
      </c>
      <c r="AH353" s="1">
        <v>42.544202820000002</v>
      </c>
      <c r="AI353" s="1">
        <v>170.17681128000001</v>
      </c>
      <c r="AJ353" s="1">
        <v>52.660490170000003</v>
      </c>
      <c r="AK353" s="1">
        <v>52.660490170000003</v>
      </c>
      <c r="AL353" s="1">
        <v>52.660490170000003</v>
      </c>
      <c r="AM353" s="1">
        <v>52.660490170000003</v>
      </c>
      <c r="AN353" s="1">
        <v>210.64196068000001</v>
      </c>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165" s="8" customFormat="1" ht="15" customHeight="1">
      <c r="A354" s="8" t="str">
        <f t="shared" si="462"/>
        <v>BMIPORE_BP6_XDC</v>
      </c>
      <c r="B354" s="15" t="s">
        <v>265</v>
      </c>
      <c r="C354" s="13" t="s">
        <v>839</v>
      </c>
      <c r="D354" s="13" t="s">
        <v>840</v>
      </c>
      <c r="E354" s="14" t="str">
        <f>"BMIPORE_BP6_"&amp;C3</f>
        <v>BMIPORE_BP6_XDC</v>
      </c>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165" s="8" customFormat="1" ht="15" customHeight="1">
      <c r="A355" s="8" t="str">
        <f t="shared" si="462"/>
        <v>BIS_BP6_XDC</v>
      </c>
      <c r="B355" s="19" t="s">
        <v>841</v>
      </c>
      <c r="C355" s="13" t="s">
        <v>842</v>
      </c>
      <c r="D355" s="13" t="s">
        <v>843</v>
      </c>
      <c r="E355" s="14" t="str">
        <f>"BIS_BP6_"&amp;C3</f>
        <v>BIS_BP6_XDC</v>
      </c>
      <c r="F355" s="26">
        <v>6.1787671808907998</v>
      </c>
      <c r="G355" s="26">
        <v>6.1387528942519998</v>
      </c>
      <c r="H355" s="26">
        <v>6.1680879995867999</v>
      </c>
      <c r="I355" s="26">
        <v>6.2402489141112003</v>
      </c>
      <c r="J355" s="26">
        <v>24.7258569888408</v>
      </c>
      <c r="K355" s="26">
        <v>16.097673377996401</v>
      </c>
      <c r="L355" s="26">
        <v>16.102694880410802</v>
      </c>
      <c r="M355" s="26">
        <v>16.178959012602</v>
      </c>
      <c r="N355" s="26">
        <v>16.315092185346099</v>
      </c>
      <c r="O355" s="26">
        <v>64.694419456355305</v>
      </c>
      <c r="P355" s="26">
        <v>10.550391718392801</v>
      </c>
      <c r="Q355" s="26">
        <v>10.6222307298604</v>
      </c>
      <c r="R355" s="26">
        <v>10.696013948908</v>
      </c>
      <c r="S355" s="26">
        <v>10.852796826354</v>
      </c>
      <c r="T355" s="26">
        <v>42.721433223515</v>
      </c>
      <c r="U355" s="26">
        <v>13.495033726786399</v>
      </c>
      <c r="V355" s="26">
        <v>13.5258672772664</v>
      </c>
      <c r="W355" s="26">
        <v>13.6506035295012</v>
      </c>
      <c r="X355" s="26">
        <v>13.332950501100401</v>
      </c>
      <c r="Y355" s="26">
        <v>54.004455034654697</v>
      </c>
      <c r="Z355" s="26">
        <v>20.978599134538999</v>
      </c>
      <c r="AA355" s="26">
        <v>21.088394272032399</v>
      </c>
      <c r="AB355" s="26">
        <v>21.1175754988063</v>
      </c>
      <c r="AC355" s="26">
        <v>20.9006751270622</v>
      </c>
      <c r="AD355" s="26">
        <v>84.085244032439903</v>
      </c>
      <c r="AE355" s="26">
        <v>19.6986735573849</v>
      </c>
      <c r="AF355" s="26">
        <v>19.794704768680901</v>
      </c>
      <c r="AG355" s="26">
        <v>19.822880917348499</v>
      </c>
      <c r="AH355" s="26">
        <v>19.554143371423301</v>
      </c>
      <c r="AI355" s="26">
        <v>78.870402614837701</v>
      </c>
      <c r="AJ355" s="26">
        <v>13.421694712768</v>
      </c>
      <c r="AK355" s="26">
        <v>13.4566074945919</v>
      </c>
      <c r="AL355" s="26">
        <v>13.3344140440055</v>
      </c>
      <c r="AM355" s="26">
        <v>13.276968769629001</v>
      </c>
      <c r="AN355" s="26">
        <v>53.4896850209945</v>
      </c>
      <c r="AO355" s="26" t="str">
        <f>IF(AND(AO356="",AO357=""),"",SUM(AO356)-SUM(AO357))</f>
        <v/>
      </c>
      <c r="AP355" s="26" t="str">
        <f>IF(AND(AP356="",AP357=""),"",SUM(AP356)-SUM(AP357))</f>
        <v/>
      </c>
      <c r="AQ355" s="26" t="str">
        <f>IF(AND(AQ356="",AQ357=""),"",SUM(AQ356)-SUM(AQ357))</f>
        <v/>
      </c>
      <c r="AR355" s="26" t="str">
        <f>IF(AND(AR356="",AR357=""),"",SUM(AR356)-SUM(AR357))</f>
        <v/>
      </c>
      <c r="AS355" s="26" t="str">
        <f>IF(AND(AS356="",AS357=""),"",SUM(AS356)-SUM(AS357))</f>
        <v/>
      </c>
      <c r="AT355" s="26" t="str">
        <f>IF(AND(AT356="",AT357=""),"",SUM(AT356)-SUM(AT357))</f>
        <v/>
      </c>
      <c r="AU355" s="26" t="str">
        <f>IF(AND(AU356="",AU357=""),"",SUM(AU356)-SUM(AU357))</f>
        <v/>
      </c>
      <c r="AV355" s="26" t="str">
        <f>IF(AND(AV356="",AV357=""),"",SUM(AV356)-SUM(AV357))</f>
        <v/>
      </c>
      <c r="AW355" s="26" t="str">
        <f>IF(AND(AW356="",AW357=""),"",SUM(AW356)-SUM(AW357))</f>
        <v/>
      </c>
      <c r="AX355" s="26" t="str">
        <f>IF(AND(AX356="",AX357=""),"",SUM(AX356)-SUM(AX357))</f>
        <v/>
      </c>
      <c r="AY355" s="26" t="str">
        <f>IF(AND(AY356="",AY357=""),"",SUM(AY356)-SUM(AY357))</f>
        <v/>
      </c>
      <c r="AZ355" s="26" t="str">
        <f>IF(AND(AZ356="",AZ357=""),"",SUM(AZ356)-SUM(AZ357))</f>
        <v/>
      </c>
      <c r="BA355" s="26" t="str">
        <f>IF(AND(BA356="",BA357=""),"",SUM(BA356)-SUM(BA357))</f>
        <v/>
      </c>
      <c r="BB355" s="26" t="str">
        <f>IF(AND(BB356="",BB357=""),"",SUM(BB356)-SUM(BB357))</f>
        <v/>
      </c>
      <c r="BC355" s="26" t="str">
        <f>IF(AND(BC356="",BC357=""),"",SUM(BC356)-SUM(BC357))</f>
        <v/>
      </c>
      <c r="BD355" s="26" t="str">
        <f>IF(AND(BD356="",BD357=""),"",SUM(BD356)-SUM(BD357))</f>
        <v/>
      </c>
      <c r="BE355" s="26" t="str">
        <f>IF(AND(BE356="",BE357=""),"",SUM(BE356)-SUM(BE357))</f>
        <v/>
      </c>
      <c r="BF355" s="26" t="str">
        <f>IF(AND(BF356="",BF357=""),"",SUM(BF356)-SUM(BF357))</f>
        <v/>
      </c>
      <c r="BG355" s="26" t="str">
        <f>IF(AND(BG356="",BG357=""),"",SUM(BG356)-SUM(BG357))</f>
        <v/>
      </c>
      <c r="BH355" s="26" t="str">
        <f>IF(AND(BH356="",BH357=""),"",SUM(BH356)-SUM(BH357))</f>
        <v/>
      </c>
      <c r="BI355" s="26" t="str">
        <f>IF(AND(BI356="",BI357=""),"",SUM(BI356)-SUM(BI357))</f>
        <v/>
      </c>
      <c r="BJ355" s="26" t="str">
        <f>IF(AND(BJ356="",BJ357=""),"",SUM(BJ356)-SUM(BJ357))</f>
        <v/>
      </c>
      <c r="BK355" s="26" t="str">
        <f>IF(AND(BK356="",BK357=""),"",SUM(BK356)-SUM(BK357))</f>
        <v/>
      </c>
      <c r="BL355" s="26" t="str">
        <f>IF(AND(BL356="",BL357=""),"",SUM(BL356)-SUM(BL357))</f>
        <v/>
      </c>
      <c r="BM355" s="26" t="str">
        <f>IF(AND(BM356="",BM357=""),"",SUM(BM356)-SUM(BM357))</f>
        <v/>
      </c>
      <c r="BN355" s="26" t="str">
        <f>IF(AND(BN356="",BN357=""),"",SUM(BN356)-SUM(BN357))</f>
        <v/>
      </c>
      <c r="BO355" s="26" t="str">
        <f>IF(AND(BO356="",BO357=""),"",SUM(BO356)-SUM(BO357))</f>
        <v/>
      </c>
      <c r="BP355" s="26" t="str">
        <f>IF(AND(BP356="",BP357=""),"",SUM(BP356)-SUM(BP357))</f>
        <v/>
      </c>
      <c r="BQ355" s="26" t="str">
        <f>IF(AND(BQ356="",BQ357=""),"",SUM(BQ356)-SUM(BQ357))</f>
        <v/>
      </c>
      <c r="BR355" s="26" t="str">
        <f>IF(AND(BR356="",BR357=""),"",SUM(BR356)-SUM(BR357))</f>
        <v/>
      </c>
      <c r="BS355" s="26" t="str">
        <f t="shared" si="488" ref="BS355:ED355">IF(AND(BS356="",BS357=""),"",SUM(BS356)-SUM(BS357))</f>
        <v/>
      </c>
      <c r="BT355" s="26" t="str">
        <f t="shared" si="488"/>
        <v/>
      </c>
      <c r="BU355" s="26" t="str">
        <f t="shared" si="488"/>
        <v/>
      </c>
      <c r="BV355" s="26" t="str">
        <f t="shared" si="488"/>
        <v/>
      </c>
      <c r="BW355" s="26" t="str">
        <f t="shared" si="488"/>
        <v/>
      </c>
      <c r="BX355" s="26" t="str">
        <f t="shared" si="488"/>
        <v/>
      </c>
      <c r="BY355" s="26" t="str">
        <f t="shared" si="488"/>
        <v/>
      </c>
      <c r="BZ355" s="26" t="str">
        <f t="shared" si="488"/>
        <v/>
      </c>
      <c r="CA355" s="26" t="str">
        <f t="shared" si="488"/>
        <v/>
      </c>
      <c r="CB355" s="26" t="str">
        <f t="shared" si="488"/>
        <v/>
      </c>
      <c r="CC355" s="26" t="str">
        <f t="shared" si="488"/>
        <v/>
      </c>
      <c r="CD355" s="26" t="str">
        <f t="shared" si="488"/>
        <v/>
      </c>
      <c r="CE355" s="26" t="str">
        <f t="shared" si="488"/>
        <v/>
      </c>
      <c r="CF355" s="26" t="str">
        <f t="shared" si="488"/>
        <v/>
      </c>
      <c r="CG355" s="26" t="str">
        <f t="shared" si="488"/>
        <v/>
      </c>
      <c r="CH355" s="26" t="str">
        <f t="shared" si="488"/>
        <v/>
      </c>
      <c r="CI355" s="26" t="str">
        <f t="shared" si="488"/>
        <v/>
      </c>
      <c r="CJ355" s="26" t="str">
        <f t="shared" si="488"/>
        <v/>
      </c>
      <c r="CK355" s="26" t="str">
        <f t="shared" si="488"/>
        <v/>
      </c>
      <c r="CL355" s="26" t="str">
        <f t="shared" si="488"/>
        <v/>
      </c>
      <c r="CM355" s="26" t="str">
        <f t="shared" si="488"/>
        <v/>
      </c>
      <c r="CN355" s="26" t="str">
        <f t="shared" si="488"/>
        <v/>
      </c>
      <c r="CO355" s="26" t="str">
        <f t="shared" si="488"/>
        <v/>
      </c>
      <c r="CP355" s="26" t="str">
        <f t="shared" si="488"/>
        <v/>
      </c>
      <c r="CQ355" s="26" t="str">
        <f t="shared" si="488"/>
        <v/>
      </c>
      <c r="CR355" s="26" t="str">
        <f t="shared" si="488"/>
        <v/>
      </c>
      <c r="CS355" s="26" t="str">
        <f t="shared" si="488"/>
        <v/>
      </c>
      <c r="CT355" s="26" t="str">
        <f t="shared" si="488"/>
        <v/>
      </c>
      <c r="CU355" s="26" t="str">
        <f t="shared" si="488"/>
        <v/>
      </c>
      <c r="CV355" s="26" t="str">
        <f t="shared" si="488"/>
        <v/>
      </c>
      <c r="CW355" s="26" t="str">
        <f t="shared" si="488"/>
        <v/>
      </c>
      <c r="CX355" s="26" t="str">
        <f t="shared" si="488"/>
        <v/>
      </c>
      <c r="CY355" s="26" t="str">
        <f t="shared" si="488"/>
        <v/>
      </c>
      <c r="CZ355" s="26" t="str">
        <f t="shared" si="488"/>
        <v/>
      </c>
      <c r="DA355" s="26" t="str">
        <f t="shared" si="488"/>
        <v/>
      </c>
      <c r="DB355" s="26" t="str">
        <f t="shared" si="488"/>
        <v/>
      </c>
      <c r="DC355" s="26" t="str">
        <f t="shared" si="488"/>
        <v/>
      </c>
      <c r="DD355" s="26" t="str">
        <f t="shared" si="488"/>
        <v/>
      </c>
      <c r="DE355" s="26" t="str">
        <f t="shared" si="488"/>
        <v/>
      </c>
      <c r="DF355" s="26" t="str">
        <f t="shared" si="488"/>
        <v/>
      </c>
      <c r="DG355" s="26" t="str">
        <f t="shared" si="488"/>
        <v/>
      </c>
      <c r="DH355" s="26" t="str">
        <f t="shared" si="488"/>
        <v/>
      </c>
      <c r="DI355" s="26" t="str">
        <f t="shared" si="488"/>
        <v/>
      </c>
      <c r="DJ355" s="26" t="str">
        <f t="shared" si="488"/>
        <v/>
      </c>
      <c r="DK355" s="26" t="str">
        <f t="shared" si="488"/>
        <v/>
      </c>
      <c r="DL355" s="26" t="str">
        <f t="shared" si="488"/>
        <v/>
      </c>
      <c r="DM355" s="26" t="str">
        <f t="shared" si="488"/>
        <v/>
      </c>
      <c r="DN355" s="26" t="str">
        <f t="shared" si="488"/>
        <v/>
      </c>
      <c r="DO355" s="26" t="str">
        <f t="shared" si="488"/>
        <v/>
      </c>
      <c r="DP355" s="26" t="str">
        <f t="shared" si="488"/>
        <v/>
      </c>
      <c r="DQ355" s="26" t="str">
        <f t="shared" si="488"/>
        <v/>
      </c>
      <c r="DR355" s="26" t="str">
        <f t="shared" si="488"/>
        <v/>
      </c>
      <c r="DS355" s="26" t="str">
        <f t="shared" si="488"/>
        <v/>
      </c>
      <c r="DT355" s="26" t="str">
        <f t="shared" si="488"/>
        <v/>
      </c>
      <c r="DU355" s="26" t="str">
        <f t="shared" si="488"/>
        <v/>
      </c>
      <c r="DV355" s="26" t="str">
        <f t="shared" si="488"/>
        <v/>
      </c>
      <c r="DW355" s="26" t="str">
        <f t="shared" si="488"/>
        <v/>
      </c>
      <c r="DX355" s="26" t="str">
        <f t="shared" si="488"/>
        <v/>
      </c>
      <c r="DY355" s="26" t="str">
        <f t="shared" si="488"/>
        <v/>
      </c>
      <c r="DZ355" s="26" t="str">
        <f t="shared" si="488"/>
        <v/>
      </c>
      <c r="EA355" s="26" t="str">
        <f t="shared" si="488"/>
        <v/>
      </c>
      <c r="EB355" s="26" t="str">
        <f t="shared" si="488"/>
        <v/>
      </c>
      <c r="EC355" s="26" t="str">
        <f t="shared" si="488"/>
        <v/>
      </c>
      <c r="ED355" s="26" t="str">
        <f t="shared" si="488"/>
        <v/>
      </c>
      <c r="EE355" s="26" t="str">
        <f t="shared" si="489" ref="EE355:FI355">IF(AND(EE356="",EE357=""),"",SUM(EE356)-SUM(EE357))</f>
        <v/>
      </c>
      <c r="EF355" s="26" t="str">
        <f t="shared" si="489"/>
        <v/>
      </c>
      <c r="EG355" s="26" t="str">
        <f t="shared" si="489"/>
        <v/>
      </c>
      <c r="EH355" s="26" t="str">
        <f t="shared" si="489"/>
        <v/>
      </c>
      <c r="EI355" s="26" t="str">
        <f t="shared" si="489"/>
        <v/>
      </c>
      <c r="EJ355" s="26" t="str">
        <f t="shared" si="489"/>
        <v/>
      </c>
      <c r="EK355" s="26" t="str">
        <f t="shared" si="489"/>
        <v/>
      </c>
      <c r="EL355" s="26" t="str">
        <f t="shared" si="489"/>
        <v/>
      </c>
      <c r="EM355" s="26" t="str">
        <f t="shared" si="489"/>
        <v/>
      </c>
      <c r="EN355" s="26" t="str">
        <f t="shared" si="489"/>
        <v/>
      </c>
      <c r="EO355" s="26" t="str">
        <f t="shared" si="489"/>
        <v/>
      </c>
      <c r="EP355" s="26" t="str">
        <f t="shared" si="489"/>
        <v/>
      </c>
      <c r="EQ355" s="26" t="str">
        <f t="shared" si="489"/>
        <v/>
      </c>
      <c r="ER355" s="26" t="str">
        <f t="shared" si="489"/>
        <v/>
      </c>
      <c r="ES355" s="26" t="str">
        <f t="shared" si="489"/>
        <v/>
      </c>
      <c r="ET355" s="26" t="str">
        <f t="shared" si="489"/>
        <v/>
      </c>
      <c r="EU355" s="26" t="str">
        <f t="shared" si="489"/>
        <v/>
      </c>
      <c r="EV355" s="26" t="str">
        <f t="shared" si="489"/>
        <v/>
      </c>
      <c r="EW355" s="26" t="str">
        <f t="shared" si="489"/>
        <v/>
      </c>
      <c r="EX355" s="26" t="str">
        <f t="shared" si="489"/>
        <v/>
      </c>
      <c r="EY355" s="26" t="str">
        <f t="shared" si="489"/>
        <v/>
      </c>
      <c r="EZ355" s="26" t="str">
        <f t="shared" si="489"/>
        <v/>
      </c>
      <c r="FA355" s="26" t="str">
        <f t="shared" si="489"/>
        <v/>
      </c>
      <c r="FB355" s="26" t="str">
        <f t="shared" si="489"/>
        <v/>
      </c>
      <c r="FC355" s="26" t="str">
        <f t="shared" si="489"/>
        <v/>
      </c>
      <c r="FD355" s="26" t="str">
        <f t="shared" si="489"/>
        <v/>
      </c>
      <c r="FE355" s="26" t="str">
        <f t="shared" si="489"/>
        <v/>
      </c>
      <c r="FF355" s="26" t="str">
        <f t="shared" si="489"/>
        <v/>
      </c>
      <c r="FG355" s="26" t="str">
        <f t="shared" si="489"/>
        <v/>
      </c>
      <c r="FH355" s="26" t="str">
        <f t="shared" si="489"/>
        <v/>
      </c>
      <c r="FI355" s="26" t="str">
        <f t="shared" si="489"/>
        <v/>
      </c>
    </row>
    <row r="356" spans="1:165" s="8" customFormat="1" ht="15" customHeight="1">
      <c r="A356" s="8" t="str">
        <f t="shared" si="462"/>
        <v>BXIS_BP6_XDC</v>
      </c>
      <c r="B356" s="19" t="s">
        <v>30</v>
      </c>
      <c r="C356" s="13" t="s">
        <v>844</v>
      </c>
      <c r="D356" s="13" t="s">
        <v>845</v>
      </c>
      <c r="E356" s="14" t="str">
        <f>"BXIS_BP6_"&amp;C3</f>
        <v>BXIS_BP6_XDC</v>
      </c>
      <c r="F356" s="26">
        <v>6.9493160774555198</v>
      </c>
      <c r="G356" s="26">
        <v>6.9395326608167203</v>
      </c>
      <c r="H356" s="26">
        <v>6.9436784061515198</v>
      </c>
      <c r="I356" s="26">
        <v>6.9614012906759202</v>
      </c>
      <c r="J356" s="26">
        <v>27.793928435099701</v>
      </c>
      <c r="K356" s="26">
        <v>16.8907599967084</v>
      </c>
      <c r="L356" s="26">
        <v>16.934123469122799</v>
      </c>
      <c r="M356" s="26">
        <v>16.942500701314</v>
      </c>
      <c r="N356" s="26">
        <v>17.0108868422992</v>
      </c>
      <c r="O356" s="26">
        <v>67.778271009444396</v>
      </c>
      <c r="P356" s="26">
        <v>11.287943108907999</v>
      </c>
      <c r="Q356" s="26">
        <v>11.3844534703756</v>
      </c>
      <c r="R356" s="26">
        <v>11.397062189423201</v>
      </c>
      <c r="S356" s="26">
        <v>11.516111586869201</v>
      </c>
      <c r="T356" s="26">
        <v>45.585570355576003</v>
      </c>
      <c r="U356" s="26">
        <v>14.4527603348585</v>
      </c>
      <c r="V356" s="26">
        <v>14.4335108653385</v>
      </c>
      <c r="W356" s="26">
        <v>14.4787866775733</v>
      </c>
      <c r="X356" s="26">
        <v>14.421732179172499</v>
      </c>
      <c r="Y356" s="26">
        <v>57.786790056942998</v>
      </c>
      <c r="Z356" s="26">
        <v>21.9343275703046</v>
      </c>
      <c r="AA356" s="26">
        <v>21.9398473777979</v>
      </c>
      <c r="AB356" s="26">
        <v>21.946999194571902</v>
      </c>
      <c r="AC356" s="26">
        <v>21.990697352827699</v>
      </c>
      <c r="AD356" s="26">
        <v>87.811871495502103</v>
      </c>
      <c r="AE356" s="26">
        <v>20.665813730402402</v>
      </c>
      <c r="AF356" s="26">
        <v>20.657569611698399</v>
      </c>
      <c r="AG356" s="26">
        <v>20.663716350365998</v>
      </c>
      <c r="AH356" s="26">
        <v>20.6555773344408</v>
      </c>
      <c r="AI356" s="26">
        <v>82.642677026907606</v>
      </c>
      <c r="AJ356" s="26">
        <v>14.193497154999999</v>
      </c>
      <c r="AK356" s="26">
        <v>14.233040956823899</v>
      </c>
      <c r="AL356" s="26">
        <v>14.192525346237501</v>
      </c>
      <c r="AM356" s="26">
        <v>14.163606931861001</v>
      </c>
      <c r="AN356" s="26">
        <v>56.782670389922401</v>
      </c>
      <c r="AO356" s="26" t="str">
        <f>IF(AND(AO359="",AO376=""),"",SUM(AO359,AO376))</f>
        <v/>
      </c>
      <c r="AP356" s="26" t="str">
        <f>IF(AND(AP359="",AP376=""),"",SUM(AP359,AP376))</f>
        <v/>
      </c>
      <c r="AQ356" s="26" t="str">
        <f>IF(AND(AQ359="",AQ376=""),"",SUM(AQ359,AQ376))</f>
        <v/>
      </c>
      <c r="AR356" s="26" t="str">
        <f>IF(AND(AR359="",AR376=""),"",SUM(AR359,AR376))</f>
        <v/>
      </c>
      <c r="AS356" s="26" t="str">
        <f>IF(AND(AS359="",AS376=""),"",SUM(AS359,AS376))</f>
        <v/>
      </c>
      <c r="AT356" s="26" t="str">
        <f>IF(AND(AT359="",AT376=""),"",SUM(AT359,AT376))</f>
        <v/>
      </c>
      <c r="AU356" s="26" t="str">
        <f>IF(AND(AU359="",AU376=""),"",SUM(AU359,AU376))</f>
        <v/>
      </c>
      <c r="AV356" s="26" t="str">
        <f>IF(AND(AV359="",AV376=""),"",SUM(AV359,AV376))</f>
        <v/>
      </c>
      <c r="AW356" s="26" t="str">
        <f>IF(AND(AW359="",AW376=""),"",SUM(AW359,AW376))</f>
        <v/>
      </c>
      <c r="AX356" s="26" t="str">
        <f>IF(AND(AX359="",AX376=""),"",SUM(AX359,AX376))</f>
        <v/>
      </c>
      <c r="AY356" s="26" t="str">
        <f>IF(AND(AY359="",AY376=""),"",SUM(AY359,AY376))</f>
        <v/>
      </c>
      <c r="AZ356" s="26" t="str">
        <f>IF(AND(AZ359="",AZ376=""),"",SUM(AZ359,AZ376))</f>
        <v/>
      </c>
      <c r="BA356" s="26" t="str">
        <f>IF(AND(BA359="",BA376=""),"",SUM(BA359,BA376))</f>
        <v/>
      </c>
      <c r="BB356" s="26" t="str">
        <f>IF(AND(BB359="",BB376=""),"",SUM(BB359,BB376))</f>
        <v/>
      </c>
      <c r="BC356" s="26" t="str">
        <f>IF(AND(BC359="",BC376=""),"",SUM(BC359,BC376))</f>
        <v/>
      </c>
      <c r="BD356" s="26" t="str">
        <f>IF(AND(BD359="",BD376=""),"",SUM(BD359,BD376))</f>
        <v/>
      </c>
      <c r="BE356" s="26" t="str">
        <f>IF(AND(BE359="",BE376=""),"",SUM(BE359,BE376))</f>
        <v/>
      </c>
      <c r="BF356" s="26" t="str">
        <f>IF(AND(BF359="",BF376=""),"",SUM(BF359,BF376))</f>
        <v/>
      </c>
      <c r="BG356" s="26" t="str">
        <f>IF(AND(BG359="",BG376=""),"",SUM(BG359,BG376))</f>
        <v/>
      </c>
      <c r="BH356" s="26" t="str">
        <f>IF(AND(BH359="",BH376=""),"",SUM(BH359,BH376))</f>
        <v/>
      </c>
      <c r="BI356" s="26" t="str">
        <f>IF(AND(BI359="",BI376=""),"",SUM(BI359,BI376))</f>
        <v/>
      </c>
      <c r="BJ356" s="26" t="str">
        <f>IF(AND(BJ359="",BJ376=""),"",SUM(BJ359,BJ376))</f>
        <v/>
      </c>
      <c r="BK356" s="26" t="str">
        <f>IF(AND(BK359="",BK376=""),"",SUM(BK359,BK376))</f>
        <v/>
      </c>
      <c r="BL356" s="26" t="str">
        <f>IF(AND(BL359="",BL376=""),"",SUM(BL359,BL376))</f>
        <v/>
      </c>
      <c r="BM356" s="26" t="str">
        <f>IF(AND(BM359="",BM376=""),"",SUM(BM359,BM376))</f>
        <v/>
      </c>
      <c r="BN356" s="26" t="str">
        <f>IF(AND(BN359="",BN376=""),"",SUM(BN359,BN376))</f>
        <v/>
      </c>
      <c r="BO356" s="26" t="str">
        <f>IF(AND(BO359="",BO376=""),"",SUM(BO359,BO376))</f>
        <v/>
      </c>
      <c r="BP356" s="26" t="str">
        <f>IF(AND(BP359="",BP376=""),"",SUM(BP359,BP376))</f>
        <v/>
      </c>
      <c r="BQ356" s="26" t="str">
        <f>IF(AND(BQ359="",BQ376=""),"",SUM(BQ359,BQ376))</f>
        <v/>
      </c>
      <c r="BR356" s="26" t="str">
        <f>IF(AND(BR359="",BR376=""),"",SUM(BR359,BR376))</f>
        <v/>
      </c>
      <c r="BS356" s="26" t="str">
        <f t="shared" si="490" ref="BS356:ED356">IF(AND(BS359="",BS376=""),"",SUM(BS359,BS376))</f>
        <v/>
      </c>
      <c r="BT356" s="26" t="str">
        <f t="shared" si="490"/>
        <v/>
      </c>
      <c r="BU356" s="26" t="str">
        <f t="shared" si="490"/>
        <v/>
      </c>
      <c r="BV356" s="26" t="str">
        <f t="shared" si="490"/>
        <v/>
      </c>
      <c r="BW356" s="26" t="str">
        <f t="shared" si="490"/>
        <v/>
      </c>
      <c r="BX356" s="26" t="str">
        <f t="shared" si="490"/>
        <v/>
      </c>
      <c r="BY356" s="26" t="str">
        <f t="shared" si="490"/>
        <v/>
      </c>
      <c r="BZ356" s="26" t="str">
        <f t="shared" si="490"/>
        <v/>
      </c>
      <c r="CA356" s="26" t="str">
        <f t="shared" si="490"/>
        <v/>
      </c>
      <c r="CB356" s="26" t="str">
        <f t="shared" si="490"/>
        <v/>
      </c>
      <c r="CC356" s="26" t="str">
        <f t="shared" si="490"/>
        <v/>
      </c>
      <c r="CD356" s="26" t="str">
        <f t="shared" si="490"/>
        <v/>
      </c>
      <c r="CE356" s="26" t="str">
        <f t="shared" si="490"/>
        <v/>
      </c>
      <c r="CF356" s="26" t="str">
        <f t="shared" si="490"/>
        <v/>
      </c>
      <c r="CG356" s="26" t="str">
        <f t="shared" si="490"/>
        <v/>
      </c>
      <c r="CH356" s="26" t="str">
        <f t="shared" si="490"/>
        <v/>
      </c>
      <c r="CI356" s="26" t="str">
        <f t="shared" si="490"/>
        <v/>
      </c>
      <c r="CJ356" s="26" t="str">
        <f t="shared" si="490"/>
        <v/>
      </c>
      <c r="CK356" s="26" t="str">
        <f t="shared" si="490"/>
        <v/>
      </c>
      <c r="CL356" s="26" t="str">
        <f t="shared" si="490"/>
        <v/>
      </c>
      <c r="CM356" s="26" t="str">
        <f t="shared" si="490"/>
        <v/>
      </c>
      <c r="CN356" s="26" t="str">
        <f t="shared" si="490"/>
        <v/>
      </c>
      <c r="CO356" s="26" t="str">
        <f t="shared" si="490"/>
        <v/>
      </c>
      <c r="CP356" s="26" t="str">
        <f t="shared" si="490"/>
        <v/>
      </c>
      <c r="CQ356" s="26" t="str">
        <f t="shared" si="490"/>
        <v/>
      </c>
      <c r="CR356" s="26" t="str">
        <f t="shared" si="490"/>
        <v/>
      </c>
      <c r="CS356" s="26" t="str">
        <f t="shared" si="490"/>
        <v/>
      </c>
      <c r="CT356" s="26" t="str">
        <f t="shared" si="490"/>
        <v/>
      </c>
      <c r="CU356" s="26" t="str">
        <f t="shared" si="490"/>
        <v/>
      </c>
      <c r="CV356" s="26" t="str">
        <f t="shared" si="490"/>
        <v/>
      </c>
      <c r="CW356" s="26" t="str">
        <f t="shared" si="490"/>
        <v/>
      </c>
      <c r="CX356" s="26" t="str">
        <f t="shared" si="490"/>
        <v/>
      </c>
      <c r="CY356" s="26" t="str">
        <f t="shared" si="490"/>
        <v/>
      </c>
      <c r="CZ356" s="26" t="str">
        <f t="shared" si="490"/>
        <v/>
      </c>
      <c r="DA356" s="26" t="str">
        <f t="shared" si="490"/>
        <v/>
      </c>
      <c r="DB356" s="26" t="str">
        <f t="shared" si="490"/>
        <v/>
      </c>
      <c r="DC356" s="26" t="str">
        <f t="shared" si="490"/>
        <v/>
      </c>
      <c r="DD356" s="26" t="str">
        <f t="shared" si="490"/>
        <v/>
      </c>
      <c r="DE356" s="26" t="str">
        <f t="shared" si="490"/>
        <v/>
      </c>
      <c r="DF356" s="26" t="str">
        <f t="shared" si="490"/>
        <v/>
      </c>
      <c r="DG356" s="26" t="str">
        <f t="shared" si="490"/>
        <v/>
      </c>
      <c r="DH356" s="26" t="str">
        <f t="shared" si="490"/>
        <v/>
      </c>
      <c r="DI356" s="26" t="str">
        <f t="shared" si="490"/>
        <v/>
      </c>
      <c r="DJ356" s="26" t="str">
        <f t="shared" si="490"/>
        <v/>
      </c>
      <c r="DK356" s="26" t="str">
        <f t="shared" si="490"/>
        <v/>
      </c>
      <c r="DL356" s="26" t="str">
        <f t="shared" si="490"/>
        <v/>
      </c>
      <c r="DM356" s="26" t="str">
        <f t="shared" si="490"/>
        <v/>
      </c>
      <c r="DN356" s="26" t="str">
        <f t="shared" si="490"/>
        <v/>
      </c>
      <c r="DO356" s="26" t="str">
        <f t="shared" si="490"/>
        <v/>
      </c>
      <c r="DP356" s="26" t="str">
        <f t="shared" si="490"/>
        <v/>
      </c>
      <c r="DQ356" s="26" t="str">
        <f t="shared" si="490"/>
        <v/>
      </c>
      <c r="DR356" s="26" t="str">
        <f t="shared" si="490"/>
        <v/>
      </c>
      <c r="DS356" s="26" t="str">
        <f t="shared" si="490"/>
        <v/>
      </c>
      <c r="DT356" s="26" t="str">
        <f t="shared" si="490"/>
        <v/>
      </c>
      <c r="DU356" s="26" t="str">
        <f t="shared" si="490"/>
        <v/>
      </c>
      <c r="DV356" s="26" t="str">
        <f t="shared" si="490"/>
        <v/>
      </c>
      <c r="DW356" s="26" t="str">
        <f t="shared" si="490"/>
        <v/>
      </c>
      <c r="DX356" s="26" t="str">
        <f t="shared" si="490"/>
        <v/>
      </c>
      <c r="DY356" s="26" t="str">
        <f t="shared" si="490"/>
        <v/>
      </c>
      <c r="DZ356" s="26" t="str">
        <f t="shared" si="490"/>
        <v/>
      </c>
      <c r="EA356" s="26" t="str">
        <f t="shared" si="490"/>
        <v/>
      </c>
      <c r="EB356" s="26" t="str">
        <f t="shared" si="490"/>
        <v/>
      </c>
      <c r="EC356" s="26" t="str">
        <f t="shared" si="490"/>
        <v/>
      </c>
      <c r="ED356" s="26" t="str">
        <f t="shared" si="490"/>
        <v/>
      </c>
      <c r="EE356" s="26" t="str">
        <f t="shared" si="491" ref="EE356:FI356">IF(AND(EE359="",EE376=""),"",SUM(EE359,EE376))</f>
        <v/>
      </c>
      <c r="EF356" s="26" t="str">
        <f t="shared" si="491"/>
        <v/>
      </c>
      <c r="EG356" s="26" t="str">
        <f t="shared" si="491"/>
        <v/>
      </c>
      <c r="EH356" s="26" t="str">
        <f t="shared" si="491"/>
        <v/>
      </c>
      <c r="EI356" s="26" t="str">
        <f t="shared" si="491"/>
        <v/>
      </c>
      <c r="EJ356" s="26" t="str">
        <f t="shared" si="491"/>
        <v/>
      </c>
      <c r="EK356" s="26" t="str">
        <f t="shared" si="491"/>
        <v/>
      </c>
      <c r="EL356" s="26" t="str">
        <f t="shared" si="491"/>
        <v/>
      </c>
      <c r="EM356" s="26" t="str">
        <f t="shared" si="491"/>
        <v/>
      </c>
      <c r="EN356" s="26" t="str">
        <f t="shared" si="491"/>
        <v/>
      </c>
      <c r="EO356" s="26" t="str">
        <f t="shared" si="491"/>
        <v/>
      </c>
      <c r="EP356" s="26" t="str">
        <f t="shared" si="491"/>
        <v/>
      </c>
      <c r="EQ356" s="26" t="str">
        <f t="shared" si="491"/>
        <v/>
      </c>
      <c r="ER356" s="26" t="str">
        <f t="shared" si="491"/>
        <v/>
      </c>
      <c r="ES356" s="26" t="str">
        <f t="shared" si="491"/>
        <v/>
      </c>
      <c r="ET356" s="26" t="str">
        <f t="shared" si="491"/>
        <v/>
      </c>
      <c r="EU356" s="26" t="str">
        <f t="shared" si="491"/>
        <v/>
      </c>
      <c r="EV356" s="26" t="str">
        <f t="shared" si="491"/>
        <v/>
      </c>
      <c r="EW356" s="26" t="str">
        <f t="shared" si="491"/>
        <v/>
      </c>
      <c r="EX356" s="26" t="str">
        <f t="shared" si="491"/>
        <v/>
      </c>
      <c r="EY356" s="26" t="str">
        <f t="shared" si="491"/>
        <v/>
      </c>
      <c r="EZ356" s="26" t="str">
        <f t="shared" si="491"/>
        <v/>
      </c>
      <c r="FA356" s="26" t="str">
        <f t="shared" si="491"/>
        <v/>
      </c>
      <c r="FB356" s="26" t="str">
        <f t="shared" si="491"/>
        <v/>
      </c>
      <c r="FC356" s="26" t="str">
        <f t="shared" si="491"/>
        <v/>
      </c>
      <c r="FD356" s="26" t="str">
        <f t="shared" si="491"/>
        <v/>
      </c>
      <c r="FE356" s="26" t="str">
        <f t="shared" si="491"/>
        <v/>
      </c>
      <c r="FF356" s="26" t="str">
        <f t="shared" si="491"/>
        <v/>
      </c>
      <c r="FG356" s="26" t="str">
        <f t="shared" si="491"/>
        <v/>
      </c>
      <c r="FH356" s="26" t="str">
        <f t="shared" si="491"/>
        <v/>
      </c>
      <c r="FI356" s="26" t="str">
        <f t="shared" si="491"/>
        <v/>
      </c>
    </row>
    <row r="357" spans="1:165" s="8" customFormat="1" ht="15" customHeight="1">
      <c r="A357" s="8" t="str">
        <f t="shared" si="462"/>
        <v>BMIS_BP6_XDC</v>
      </c>
      <c r="B357" s="19" t="s">
        <v>33</v>
      </c>
      <c r="C357" s="13" t="s">
        <v>846</v>
      </c>
      <c r="D357" s="13" t="s">
        <v>847</v>
      </c>
      <c r="E357" s="14" t="str">
        <f>"BMIS_BP6_"&amp;C3</f>
        <v>BMIS_BP6_XDC</v>
      </c>
      <c r="F357" s="26">
        <v>0.77054889656472103</v>
      </c>
      <c r="G357" s="26">
        <v>0.80077976656472105</v>
      </c>
      <c r="H357" s="26">
        <v>0.775590406564721</v>
      </c>
      <c r="I357" s="26">
        <v>0.72115237656472098</v>
      </c>
      <c r="J357" s="26">
        <v>3.0680714462588798</v>
      </c>
      <c r="K357" s="26">
        <v>0.79308661871200103</v>
      </c>
      <c r="L357" s="26">
        <v>0.83142858871200098</v>
      </c>
      <c r="M357" s="26">
        <v>0.76354168871200101</v>
      </c>
      <c r="N357" s="26">
        <v>0.69579465695309795</v>
      </c>
      <c r="O357" s="26">
        <v>3.0838515530891</v>
      </c>
      <c r="P357" s="26">
        <v>0.73755139051525498</v>
      </c>
      <c r="Q357" s="26">
        <v>0.76222274051525496</v>
      </c>
      <c r="R357" s="26">
        <v>0.70104824051525505</v>
      </c>
      <c r="S357" s="26">
        <v>0.66331476051525495</v>
      </c>
      <c r="T357" s="26">
        <v>2.8641371320610198</v>
      </c>
      <c r="U357" s="26">
        <v>0.95772660807209098</v>
      </c>
      <c r="V357" s="26">
        <v>0.907643588072091</v>
      </c>
      <c r="W357" s="26">
        <v>0.82818314807209104</v>
      </c>
      <c r="X357" s="26">
        <v>1.08878167807209</v>
      </c>
      <c r="Y357" s="26">
        <v>3.7823350222883598</v>
      </c>
      <c r="Z357" s="26">
        <v>0.95572843576556399</v>
      </c>
      <c r="AA357" s="26">
        <v>0.85145310576556399</v>
      </c>
      <c r="AB357" s="26">
        <v>0.82942369576556396</v>
      </c>
      <c r="AC357" s="26">
        <v>1.0900222257655601</v>
      </c>
      <c r="AD357" s="26">
        <v>3.7266274630622598</v>
      </c>
      <c r="AE357" s="26">
        <v>0.967140173017486</v>
      </c>
      <c r="AF357" s="26">
        <v>0.86286484301748601</v>
      </c>
      <c r="AG357" s="26">
        <v>0.84083543301748598</v>
      </c>
      <c r="AH357" s="26">
        <v>1.1014339630174901</v>
      </c>
      <c r="AI357" s="26">
        <v>3.7722744120699501</v>
      </c>
      <c r="AJ357" s="26">
        <v>0.77180244223198302</v>
      </c>
      <c r="AK357" s="26">
        <v>0.77643346223198295</v>
      </c>
      <c r="AL357" s="26">
        <v>0.85811130223198295</v>
      </c>
      <c r="AM357" s="26">
        <v>0.886638162231983</v>
      </c>
      <c r="AN357" s="26">
        <v>3.2929853689279298</v>
      </c>
      <c r="AO357" s="26" t="str">
        <f>IF(AND(AO360="",AO377=""),"",SUM(AO360,AO377))</f>
        <v/>
      </c>
      <c r="AP357" s="26" t="str">
        <f>IF(AND(AP360="",AP377=""),"",SUM(AP360,AP377))</f>
        <v/>
      </c>
      <c r="AQ357" s="26" t="str">
        <f>IF(AND(AQ360="",AQ377=""),"",SUM(AQ360,AQ377))</f>
        <v/>
      </c>
      <c r="AR357" s="26" t="str">
        <f>IF(AND(AR360="",AR377=""),"",SUM(AR360,AR377))</f>
        <v/>
      </c>
      <c r="AS357" s="26" t="str">
        <f>IF(AND(AS360="",AS377=""),"",SUM(AS360,AS377))</f>
        <v/>
      </c>
      <c r="AT357" s="26" t="str">
        <f>IF(AND(AT360="",AT377=""),"",SUM(AT360,AT377))</f>
        <v/>
      </c>
      <c r="AU357" s="26" t="str">
        <f>IF(AND(AU360="",AU377=""),"",SUM(AU360,AU377))</f>
        <v/>
      </c>
      <c r="AV357" s="26" t="str">
        <f>IF(AND(AV360="",AV377=""),"",SUM(AV360,AV377))</f>
        <v/>
      </c>
      <c r="AW357" s="26" t="str">
        <f>IF(AND(AW360="",AW377=""),"",SUM(AW360,AW377))</f>
        <v/>
      </c>
      <c r="AX357" s="26" t="str">
        <f>IF(AND(AX360="",AX377=""),"",SUM(AX360,AX377))</f>
        <v/>
      </c>
      <c r="AY357" s="26" t="str">
        <f>IF(AND(AY360="",AY377=""),"",SUM(AY360,AY377))</f>
        <v/>
      </c>
      <c r="AZ357" s="26" t="str">
        <f>IF(AND(AZ360="",AZ377=""),"",SUM(AZ360,AZ377))</f>
        <v/>
      </c>
      <c r="BA357" s="26" t="str">
        <f>IF(AND(BA360="",BA377=""),"",SUM(BA360,BA377))</f>
        <v/>
      </c>
      <c r="BB357" s="26" t="str">
        <f>IF(AND(BB360="",BB377=""),"",SUM(BB360,BB377))</f>
        <v/>
      </c>
      <c r="BC357" s="26" t="str">
        <f>IF(AND(BC360="",BC377=""),"",SUM(BC360,BC377))</f>
        <v/>
      </c>
      <c r="BD357" s="26" t="str">
        <f>IF(AND(BD360="",BD377=""),"",SUM(BD360,BD377))</f>
        <v/>
      </c>
      <c r="BE357" s="26" t="str">
        <f>IF(AND(BE360="",BE377=""),"",SUM(BE360,BE377))</f>
        <v/>
      </c>
      <c r="BF357" s="26" t="str">
        <f>IF(AND(BF360="",BF377=""),"",SUM(BF360,BF377))</f>
        <v/>
      </c>
      <c r="BG357" s="26" t="str">
        <f>IF(AND(BG360="",BG377=""),"",SUM(BG360,BG377))</f>
        <v/>
      </c>
      <c r="BH357" s="26" t="str">
        <f>IF(AND(BH360="",BH377=""),"",SUM(BH360,BH377))</f>
        <v/>
      </c>
      <c r="BI357" s="26" t="str">
        <f>IF(AND(BI360="",BI377=""),"",SUM(BI360,BI377))</f>
        <v/>
      </c>
      <c r="BJ357" s="26" t="str">
        <f>IF(AND(BJ360="",BJ377=""),"",SUM(BJ360,BJ377))</f>
        <v/>
      </c>
      <c r="BK357" s="26" t="str">
        <f>IF(AND(BK360="",BK377=""),"",SUM(BK360,BK377))</f>
        <v/>
      </c>
      <c r="BL357" s="26" t="str">
        <f>IF(AND(BL360="",BL377=""),"",SUM(BL360,BL377))</f>
        <v/>
      </c>
      <c r="BM357" s="26" t="str">
        <f>IF(AND(BM360="",BM377=""),"",SUM(BM360,BM377))</f>
        <v/>
      </c>
      <c r="BN357" s="26" t="str">
        <f>IF(AND(BN360="",BN377=""),"",SUM(BN360,BN377))</f>
        <v/>
      </c>
      <c r="BO357" s="26" t="str">
        <f>IF(AND(BO360="",BO377=""),"",SUM(BO360,BO377))</f>
        <v/>
      </c>
      <c r="BP357" s="26" t="str">
        <f>IF(AND(BP360="",BP377=""),"",SUM(BP360,BP377))</f>
        <v/>
      </c>
      <c r="BQ357" s="26" t="str">
        <f>IF(AND(BQ360="",BQ377=""),"",SUM(BQ360,BQ377))</f>
        <v/>
      </c>
      <c r="BR357" s="26" t="str">
        <f>IF(AND(BR360="",BR377=""),"",SUM(BR360,BR377))</f>
        <v/>
      </c>
      <c r="BS357" s="26" t="str">
        <f t="shared" si="492" ref="BS357:ED357">IF(AND(BS360="",BS377=""),"",SUM(BS360,BS377))</f>
        <v/>
      </c>
      <c r="BT357" s="26" t="str">
        <f t="shared" si="492"/>
        <v/>
      </c>
      <c r="BU357" s="26" t="str">
        <f t="shared" si="492"/>
        <v/>
      </c>
      <c r="BV357" s="26" t="str">
        <f t="shared" si="492"/>
        <v/>
      </c>
      <c r="BW357" s="26" t="str">
        <f t="shared" si="492"/>
        <v/>
      </c>
      <c r="BX357" s="26" t="str">
        <f t="shared" si="492"/>
        <v/>
      </c>
      <c r="BY357" s="26" t="str">
        <f t="shared" si="492"/>
        <v/>
      </c>
      <c r="BZ357" s="26" t="str">
        <f t="shared" si="492"/>
        <v/>
      </c>
      <c r="CA357" s="26" t="str">
        <f t="shared" si="492"/>
        <v/>
      </c>
      <c r="CB357" s="26" t="str">
        <f t="shared" si="492"/>
        <v/>
      </c>
      <c r="CC357" s="26" t="str">
        <f t="shared" si="492"/>
        <v/>
      </c>
      <c r="CD357" s="26" t="str">
        <f t="shared" si="492"/>
        <v/>
      </c>
      <c r="CE357" s="26" t="str">
        <f t="shared" si="492"/>
        <v/>
      </c>
      <c r="CF357" s="26" t="str">
        <f t="shared" si="492"/>
        <v/>
      </c>
      <c r="CG357" s="26" t="str">
        <f t="shared" si="492"/>
        <v/>
      </c>
      <c r="CH357" s="26" t="str">
        <f t="shared" si="492"/>
        <v/>
      </c>
      <c r="CI357" s="26" t="str">
        <f t="shared" si="492"/>
        <v/>
      </c>
      <c r="CJ357" s="26" t="str">
        <f t="shared" si="492"/>
        <v/>
      </c>
      <c r="CK357" s="26" t="str">
        <f t="shared" si="492"/>
        <v/>
      </c>
      <c r="CL357" s="26" t="str">
        <f t="shared" si="492"/>
        <v/>
      </c>
      <c r="CM357" s="26" t="str">
        <f t="shared" si="492"/>
        <v/>
      </c>
      <c r="CN357" s="26" t="str">
        <f t="shared" si="492"/>
        <v/>
      </c>
      <c r="CO357" s="26" t="str">
        <f t="shared" si="492"/>
        <v/>
      </c>
      <c r="CP357" s="26" t="str">
        <f t="shared" si="492"/>
        <v/>
      </c>
      <c r="CQ357" s="26" t="str">
        <f t="shared" si="492"/>
        <v/>
      </c>
      <c r="CR357" s="26" t="str">
        <f t="shared" si="492"/>
        <v/>
      </c>
      <c r="CS357" s="26" t="str">
        <f t="shared" si="492"/>
        <v/>
      </c>
      <c r="CT357" s="26" t="str">
        <f t="shared" si="492"/>
        <v/>
      </c>
      <c r="CU357" s="26" t="str">
        <f t="shared" si="492"/>
        <v/>
      </c>
      <c r="CV357" s="26" t="str">
        <f t="shared" si="492"/>
        <v/>
      </c>
      <c r="CW357" s="26" t="str">
        <f t="shared" si="492"/>
        <v/>
      </c>
      <c r="CX357" s="26" t="str">
        <f t="shared" si="492"/>
        <v/>
      </c>
      <c r="CY357" s="26" t="str">
        <f t="shared" si="492"/>
        <v/>
      </c>
      <c r="CZ357" s="26" t="str">
        <f t="shared" si="492"/>
        <v/>
      </c>
      <c r="DA357" s="26" t="str">
        <f t="shared" si="492"/>
        <v/>
      </c>
      <c r="DB357" s="26" t="str">
        <f t="shared" si="492"/>
        <v/>
      </c>
      <c r="DC357" s="26" t="str">
        <f t="shared" si="492"/>
        <v/>
      </c>
      <c r="DD357" s="26" t="str">
        <f t="shared" si="492"/>
        <v/>
      </c>
      <c r="DE357" s="26" t="str">
        <f t="shared" si="492"/>
        <v/>
      </c>
      <c r="DF357" s="26" t="str">
        <f t="shared" si="492"/>
        <v/>
      </c>
      <c r="DG357" s="26" t="str">
        <f t="shared" si="492"/>
        <v/>
      </c>
      <c r="DH357" s="26" t="str">
        <f t="shared" si="492"/>
        <v/>
      </c>
      <c r="DI357" s="26" t="str">
        <f t="shared" si="492"/>
        <v/>
      </c>
      <c r="DJ357" s="26" t="str">
        <f t="shared" si="492"/>
        <v/>
      </c>
      <c r="DK357" s="26" t="str">
        <f t="shared" si="492"/>
        <v/>
      </c>
      <c r="DL357" s="26" t="str">
        <f t="shared" si="492"/>
        <v/>
      </c>
      <c r="DM357" s="26" t="str">
        <f t="shared" si="492"/>
        <v/>
      </c>
      <c r="DN357" s="26" t="str">
        <f t="shared" si="492"/>
        <v/>
      </c>
      <c r="DO357" s="26" t="str">
        <f t="shared" si="492"/>
        <v/>
      </c>
      <c r="DP357" s="26" t="str">
        <f t="shared" si="492"/>
        <v/>
      </c>
      <c r="DQ357" s="26" t="str">
        <f t="shared" si="492"/>
        <v/>
      </c>
      <c r="DR357" s="26" t="str">
        <f t="shared" si="492"/>
        <v/>
      </c>
      <c r="DS357" s="26" t="str">
        <f t="shared" si="492"/>
        <v/>
      </c>
      <c r="DT357" s="26" t="str">
        <f t="shared" si="492"/>
        <v/>
      </c>
      <c r="DU357" s="26" t="str">
        <f t="shared" si="492"/>
        <v/>
      </c>
      <c r="DV357" s="26" t="str">
        <f t="shared" si="492"/>
        <v/>
      </c>
      <c r="DW357" s="26" t="str">
        <f t="shared" si="492"/>
        <v/>
      </c>
      <c r="DX357" s="26" t="str">
        <f t="shared" si="492"/>
        <v/>
      </c>
      <c r="DY357" s="26" t="str">
        <f t="shared" si="492"/>
        <v/>
      </c>
      <c r="DZ357" s="26" t="str">
        <f t="shared" si="492"/>
        <v/>
      </c>
      <c r="EA357" s="26" t="str">
        <f t="shared" si="492"/>
        <v/>
      </c>
      <c r="EB357" s="26" t="str">
        <f t="shared" si="492"/>
        <v/>
      </c>
      <c r="EC357" s="26" t="str">
        <f t="shared" si="492"/>
        <v/>
      </c>
      <c r="ED357" s="26" t="str">
        <f t="shared" si="492"/>
        <v/>
      </c>
      <c r="EE357" s="26" t="str">
        <f t="shared" si="493" ref="EE357:FI357">IF(AND(EE360="",EE377=""),"",SUM(EE360,EE377))</f>
        <v/>
      </c>
      <c r="EF357" s="26" t="str">
        <f t="shared" si="493"/>
        <v/>
      </c>
      <c r="EG357" s="26" t="str">
        <f t="shared" si="493"/>
        <v/>
      </c>
      <c r="EH357" s="26" t="str">
        <f t="shared" si="493"/>
        <v/>
      </c>
      <c r="EI357" s="26" t="str">
        <f t="shared" si="493"/>
        <v/>
      </c>
      <c r="EJ357" s="26" t="str">
        <f t="shared" si="493"/>
        <v/>
      </c>
      <c r="EK357" s="26" t="str">
        <f t="shared" si="493"/>
        <v/>
      </c>
      <c r="EL357" s="26" t="str">
        <f t="shared" si="493"/>
        <v/>
      </c>
      <c r="EM357" s="26" t="str">
        <f t="shared" si="493"/>
        <v/>
      </c>
      <c r="EN357" s="26" t="str">
        <f t="shared" si="493"/>
        <v/>
      </c>
      <c r="EO357" s="26" t="str">
        <f t="shared" si="493"/>
        <v/>
      </c>
      <c r="EP357" s="26" t="str">
        <f t="shared" si="493"/>
        <v/>
      </c>
      <c r="EQ357" s="26" t="str">
        <f t="shared" si="493"/>
        <v/>
      </c>
      <c r="ER357" s="26" t="str">
        <f t="shared" si="493"/>
        <v/>
      </c>
      <c r="ES357" s="26" t="str">
        <f t="shared" si="493"/>
        <v/>
      </c>
      <c r="ET357" s="26" t="str">
        <f t="shared" si="493"/>
        <v/>
      </c>
      <c r="EU357" s="26" t="str">
        <f t="shared" si="493"/>
        <v/>
      </c>
      <c r="EV357" s="26" t="str">
        <f t="shared" si="493"/>
        <v/>
      </c>
      <c r="EW357" s="26" t="str">
        <f t="shared" si="493"/>
        <v/>
      </c>
      <c r="EX357" s="26" t="str">
        <f t="shared" si="493"/>
        <v/>
      </c>
      <c r="EY357" s="26" t="str">
        <f t="shared" si="493"/>
        <v/>
      </c>
      <c r="EZ357" s="26" t="str">
        <f t="shared" si="493"/>
        <v/>
      </c>
      <c r="FA357" s="26" t="str">
        <f t="shared" si="493"/>
        <v/>
      </c>
      <c r="FB357" s="26" t="str">
        <f t="shared" si="493"/>
        <v/>
      </c>
      <c r="FC357" s="26" t="str">
        <f t="shared" si="493"/>
        <v/>
      </c>
      <c r="FD357" s="26" t="str">
        <f t="shared" si="493"/>
        <v/>
      </c>
      <c r="FE357" s="26" t="str">
        <f t="shared" si="493"/>
        <v/>
      </c>
      <c r="FF357" s="26" t="str">
        <f t="shared" si="493"/>
        <v/>
      </c>
      <c r="FG357" s="26" t="str">
        <f t="shared" si="493"/>
        <v/>
      </c>
      <c r="FH357" s="26" t="str">
        <f t="shared" si="493"/>
        <v/>
      </c>
      <c r="FI357" s="26" t="str">
        <f t="shared" si="493"/>
        <v/>
      </c>
    </row>
    <row r="358" spans="1:165" s="8" customFormat="1" ht="15" customHeight="1">
      <c r="A358" s="8" t="str">
        <f t="shared" si="462"/>
        <v>BISG_BP6_XDC</v>
      </c>
      <c r="B358" s="12" t="s">
        <v>848</v>
      </c>
      <c r="C358" s="13" t="s">
        <v>849</v>
      </c>
      <c r="D358" s="13" t="s">
        <v>850</v>
      </c>
      <c r="E358" s="14" t="str">
        <f>"BISG_BP6_"&amp;C3</f>
        <v>BISG_BP6_XDC</v>
      </c>
      <c r="F358" s="26">
        <v>5.3995833977763201</v>
      </c>
      <c r="G358" s="26">
        <v>5.3693525277763197</v>
      </c>
      <c r="H358" s="26">
        <v>5.3945418877763203</v>
      </c>
      <c r="I358" s="26">
        <v>5.4489799177763203</v>
      </c>
      <c r="J358" s="26">
        <v>21.612457731105302</v>
      </c>
      <c r="K358" s="26">
        <v>15.4878263448191</v>
      </c>
      <c r="L358" s="26">
        <v>15.4494843748191</v>
      </c>
      <c r="M358" s="26">
        <v>15.5173712748191</v>
      </c>
      <c r="N358" s="26">
        <v>15.585118306578</v>
      </c>
      <c r="O358" s="26">
        <v>62.039800301035399</v>
      </c>
      <c r="P358" s="26">
        <v>10.385771432308699</v>
      </c>
      <c r="Q358" s="26">
        <v>10.361100082308701</v>
      </c>
      <c r="R358" s="26">
        <v>10.422274582308701</v>
      </c>
      <c r="S358" s="26">
        <v>10.460008062308701</v>
      </c>
      <c r="T358" s="26">
        <v>41.629154159234702</v>
      </c>
      <c r="U358" s="26">
        <v>12.5274322971626</v>
      </c>
      <c r="V358" s="26">
        <v>12.5775153171626</v>
      </c>
      <c r="W358" s="26">
        <v>12.6569757571626</v>
      </c>
      <c r="X358" s="26">
        <v>12.396377227162599</v>
      </c>
      <c r="Y358" s="26">
        <v>50.158300598650499</v>
      </c>
      <c r="Z358" s="26">
        <v>19.678147002500001</v>
      </c>
      <c r="AA358" s="26">
        <v>19.782422332500001</v>
      </c>
      <c r="AB358" s="26">
        <v>19.8044517425</v>
      </c>
      <c r="AC358" s="26">
        <v>19.5438532125</v>
      </c>
      <c r="AD358" s="26">
        <v>78.808874290000006</v>
      </c>
      <c r="AE358" s="26">
        <v>17.602350028499998</v>
      </c>
      <c r="AF358" s="26">
        <v>17.706625358499998</v>
      </c>
      <c r="AG358" s="26">
        <v>17.7286547685</v>
      </c>
      <c r="AH358" s="26">
        <v>17.468056238500001</v>
      </c>
      <c r="AI358" s="26">
        <v>70.505686393999994</v>
      </c>
      <c r="AJ358" s="26">
        <v>10.914737385</v>
      </c>
      <c r="AK358" s="26">
        <v>10.910106365000001</v>
      </c>
      <c r="AL358" s="26">
        <v>10.828428525</v>
      </c>
      <c r="AM358" s="26">
        <v>10.799901665</v>
      </c>
      <c r="AN358" s="26">
        <v>43.453173939999999</v>
      </c>
      <c r="AO358" s="26" t="str">
        <f>IF(AND(AO359="",AO360=""),"",SUM(AO359)-SUM(AO360))</f>
        <v/>
      </c>
      <c r="AP358" s="26" t="str">
        <f>IF(AND(AP359="",AP360=""),"",SUM(AP359)-SUM(AP360))</f>
        <v/>
      </c>
      <c r="AQ358" s="26" t="str">
        <f>IF(AND(AQ359="",AQ360=""),"",SUM(AQ359)-SUM(AQ360))</f>
        <v/>
      </c>
      <c r="AR358" s="26" t="str">
        <f>IF(AND(AR359="",AR360=""),"",SUM(AR359)-SUM(AR360))</f>
        <v/>
      </c>
      <c r="AS358" s="26" t="str">
        <f>IF(AND(AS359="",AS360=""),"",SUM(AS359)-SUM(AS360))</f>
        <v/>
      </c>
      <c r="AT358" s="26" t="str">
        <f>IF(AND(AT359="",AT360=""),"",SUM(AT359)-SUM(AT360))</f>
        <v/>
      </c>
      <c r="AU358" s="26" t="str">
        <f>IF(AND(AU359="",AU360=""),"",SUM(AU359)-SUM(AU360))</f>
        <v/>
      </c>
      <c r="AV358" s="26" t="str">
        <f>IF(AND(AV359="",AV360=""),"",SUM(AV359)-SUM(AV360))</f>
        <v/>
      </c>
      <c r="AW358" s="26" t="str">
        <f>IF(AND(AW359="",AW360=""),"",SUM(AW359)-SUM(AW360))</f>
        <v/>
      </c>
      <c r="AX358" s="26" t="str">
        <f>IF(AND(AX359="",AX360=""),"",SUM(AX359)-SUM(AX360))</f>
        <v/>
      </c>
      <c r="AY358" s="26" t="str">
        <f>IF(AND(AY359="",AY360=""),"",SUM(AY359)-SUM(AY360))</f>
        <v/>
      </c>
      <c r="AZ358" s="26" t="str">
        <f>IF(AND(AZ359="",AZ360=""),"",SUM(AZ359)-SUM(AZ360))</f>
        <v/>
      </c>
      <c r="BA358" s="26" t="str">
        <f>IF(AND(BA359="",BA360=""),"",SUM(BA359)-SUM(BA360))</f>
        <v/>
      </c>
      <c r="BB358" s="26" t="str">
        <f>IF(AND(BB359="",BB360=""),"",SUM(BB359)-SUM(BB360))</f>
        <v/>
      </c>
      <c r="BC358" s="26" t="str">
        <f>IF(AND(BC359="",BC360=""),"",SUM(BC359)-SUM(BC360))</f>
        <v/>
      </c>
      <c r="BD358" s="26" t="str">
        <f>IF(AND(BD359="",BD360=""),"",SUM(BD359)-SUM(BD360))</f>
        <v/>
      </c>
      <c r="BE358" s="26" t="str">
        <f>IF(AND(BE359="",BE360=""),"",SUM(BE359)-SUM(BE360))</f>
        <v/>
      </c>
      <c r="BF358" s="26" t="str">
        <f>IF(AND(BF359="",BF360=""),"",SUM(BF359)-SUM(BF360))</f>
        <v/>
      </c>
      <c r="BG358" s="26" t="str">
        <f>IF(AND(BG359="",BG360=""),"",SUM(BG359)-SUM(BG360))</f>
        <v/>
      </c>
      <c r="BH358" s="26" t="str">
        <f>IF(AND(BH359="",BH360=""),"",SUM(BH359)-SUM(BH360))</f>
        <v/>
      </c>
      <c r="BI358" s="26" t="str">
        <f>IF(AND(BI359="",BI360=""),"",SUM(BI359)-SUM(BI360))</f>
        <v/>
      </c>
      <c r="BJ358" s="26" t="str">
        <f>IF(AND(BJ359="",BJ360=""),"",SUM(BJ359)-SUM(BJ360))</f>
        <v/>
      </c>
      <c r="BK358" s="26" t="str">
        <f>IF(AND(BK359="",BK360=""),"",SUM(BK359)-SUM(BK360))</f>
        <v/>
      </c>
      <c r="BL358" s="26" t="str">
        <f>IF(AND(BL359="",BL360=""),"",SUM(BL359)-SUM(BL360))</f>
        <v/>
      </c>
      <c r="BM358" s="26" t="str">
        <f>IF(AND(BM359="",BM360=""),"",SUM(BM359)-SUM(BM360))</f>
        <v/>
      </c>
      <c r="BN358" s="26" t="str">
        <f>IF(AND(BN359="",BN360=""),"",SUM(BN359)-SUM(BN360))</f>
        <v/>
      </c>
      <c r="BO358" s="26" t="str">
        <f>IF(AND(BO359="",BO360=""),"",SUM(BO359)-SUM(BO360))</f>
        <v/>
      </c>
      <c r="BP358" s="26" t="str">
        <f>IF(AND(BP359="",BP360=""),"",SUM(BP359)-SUM(BP360))</f>
        <v/>
      </c>
      <c r="BQ358" s="26" t="str">
        <f>IF(AND(BQ359="",BQ360=""),"",SUM(BQ359)-SUM(BQ360))</f>
        <v/>
      </c>
      <c r="BR358" s="26" t="str">
        <f>IF(AND(BR359="",BR360=""),"",SUM(BR359)-SUM(BR360))</f>
        <v/>
      </c>
      <c r="BS358" s="26" t="str">
        <f t="shared" si="494" ref="BS358:ED358">IF(AND(BS359="",BS360=""),"",SUM(BS359)-SUM(BS360))</f>
        <v/>
      </c>
      <c r="BT358" s="26" t="str">
        <f t="shared" si="494"/>
        <v/>
      </c>
      <c r="BU358" s="26" t="str">
        <f t="shared" si="494"/>
        <v/>
      </c>
      <c r="BV358" s="26" t="str">
        <f t="shared" si="494"/>
        <v/>
      </c>
      <c r="BW358" s="26" t="str">
        <f t="shared" si="494"/>
        <v/>
      </c>
      <c r="BX358" s="26" t="str">
        <f t="shared" si="494"/>
        <v/>
      </c>
      <c r="BY358" s="26" t="str">
        <f t="shared" si="494"/>
        <v/>
      </c>
      <c r="BZ358" s="26" t="str">
        <f t="shared" si="494"/>
        <v/>
      </c>
      <c r="CA358" s="26" t="str">
        <f t="shared" si="494"/>
        <v/>
      </c>
      <c r="CB358" s="26" t="str">
        <f t="shared" si="494"/>
        <v/>
      </c>
      <c r="CC358" s="26" t="str">
        <f t="shared" si="494"/>
        <v/>
      </c>
      <c r="CD358" s="26" t="str">
        <f t="shared" si="494"/>
        <v/>
      </c>
      <c r="CE358" s="26" t="str">
        <f t="shared" si="494"/>
        <v/>
      </c>
      <c r="CF358" s="26" t="str">
        <f t="shared" si="494"/>
        <v/>
      </c>
      <c r="CG358" s="26" t="str">
        <f t="shared" si="494"/>
        <v/>
      </c>
      <c r="CH358" s="26" t="str">
        <f t="shared" si="494"/>
        <v/>
      </c>
      <c r="CI358" s="26" t="str">
        <f t="shared" si="494"/>
        <v/>
      </c>
      <c r="CJ358" s="26" t="str">
        <f t="shared" si="494"/>
        <v/>
      </c>
      <c r="CK358" s="26" t="str">
        <f t="shared" si="494"/>
        <v/>
      </c>
      <c r="CL358" s="26" t="str">
        <f t="shared" si="494"/>
        <v/>
      </c>
      <c r="CM358" s="26" t="str">
        <f t="shared" si="494"/>
        <v/>
      </c>
      <c r="CN358" s="26" t="str">
        <f t="shared" si="494"/>
        <v/>
      </c>
      <c r="CO358" s="26" t="str">
        <f t="shared" si="494"/>
        <v/>
      </c>
      <c r="CP358" s="26" t="str">
        <f t="shared" si="494"/>
        <v/>
      </c>
      <c r="CQ358" s="26" t="str">
        <f t="shared" si="494"/>
        <v/>
      </c>
      <c r="CR358" s="26" t="str">
        <f t="shared" si="494"/>
        <v/>
      </c>
      <c r="CS358" s="26" t="str">
        <f t="shared" si="494"/>
        <v/>
      </c>
      <c r="CT358" s="26" t="str">
        <f t="shared" si="494"/>
        <v/>
      </c>
      <c r="CU358" s="26" t="str">
        <f t="shared" si="494"/>
        <v/>
      </c>
      <c r="CV358" s="26" t="str">
        <f t="shared" si="494"/>
        <v/>
      </c>
      <c r="CW358" s="26" t="str">
        <f t="shared" si="494"/>
        <v/>
      </c>
      <c r="CX358" s="26" t="str">
        <f t="shared" si="494"/>
        <v/>
      </c>
      <c r="CY358" s="26" t="str">
        <f t="shared" si="494"/>
        <v/>
      </c>
      <c r="CZ358" s="26" t="str">
        <f t="shared" si="494"/>
        <v/>
      </c>
      <c r="DA358" s="26" t="str">
        <f t="shared" si="494"/>
        <v/>
      </c>
      <c r="DB358" s="26" t="str">
        <f t="shared" si="494"/>
        <v/>
      </c>
      <c r="DC358" s="26" t="str">
        <f t="shared" si="494"/>
        <v/>
      </c>
      <c r="DD358" s="26" t="str">
        <f t="shared" si="494"/>
        <v/>
      </c>
      <c r="DE358" s="26" t="str">
        <f t="shared" si="494"/>
        <v/>
      </c>
      <c r="DF358" s="26" t="str">
        <f t="shared" si="494"/>
        <v/>
      </c>
      <c r="DG358" s="26" t="str">
        <f t="shared" si="494"/>
        <v/>
      </c>
      <c r="DH358" s="26" t="str">
        <f t="shared" si="494"/>
        <v/>
      </c>
      <c r="DI358" s="26" t="str">
        <f t="shared" si="494"/>
        <v/>
      </c>
      <c r="DJ358" s="26" t="str">
        <f t="shared" si="494"/>
        <v/>
      </c>
      <c r="DK358" s="26" t="str">
        <f t="shared" si="494"/>
        <v/>
      </c>
      <c r="DL358" s="26" t="str">
        <f t="shared" si="494"/>
        <v/>
      </c>
      <c r="DM358" s="26" t="str">
        <f t="shared" si="494"/>
        <v/>
      </c>
      <c r="DN358" s="26" t="str">
        <f t="shared" si="494"/>
        <v/>
      </c>
      <c r="DO358" s="26" t="str">
        <f t="shared" si="494"/>
        <v/>
      </c>
      <c r="DP358" s="26" t="str">
        <f t="shared" si="494"/>
        <v/>
      </c>
      <c r="DQ358" s="26" t="str">
        <f t="shared" si="494"/>
        <v/>
      </c>
      <c r="DR358" s="26" t="str">
        <f t="shared" si="494"/>
        <v/>
      </c>
      <c r="DS358" s="26" t="str">
        <f t="shared" si="494"/>
        <v/>
      </c>
      <c r="DT358" s="26" t="str">
        <f t="shared" si="494"/>
        <v/>
      </c>
      <c r="DU358" s="26" t="str">
        <f t="shared" si="494"/>
        <v/>
      </c>
      <c r="DV358" s="26" t="str">
        <f t="shared" si="494"/>
        <v/>
      </c>
      <c r="DW358" s="26" t="str">
        <f t="shared" si="494"/>
        <v/>
      </c>
      <c r="DX358" s="26" t="str">
        <f t="shared" si="494"/>
        <v/>
      </c>
      <c r="DY358" s="26" t="str">
        <f t="shared" si="494"/>
        <v/>
      </c>
      <c r="DZ358" s="26" t="str">
        <f t="shared" si="494"/>
        <v/>
      </c>
      <c r="EA358" s="26" t="str">
        <f t="shared" si="494"/>
        <v/>
      </c>
      <c r="EB358" s="26" t="str">
        <f t="shared" si="494"/>
        <v/>
      </c>
      <c r="EC358" s="26" t="str">
        <f t="shared" si="494"/>
        <v/>
      </c>
      <c r="ED358" s="26" t="str">
        <f t="shared" si="494"/>
        <v/>
      </c>
      <c r="EE358" s="26" t="str">
        <f t="shared" si="495" ref="EE358:FI358">IF(AND(EE359="",EE360=""),"",SUM(EE359)-SUM(EE360))</f>
        <v/>
      </c>
      <c r="EF358" s="26" t="str">
        <f t="shared" si="495"/>
        <v/>
      </c>
      <c r="EG358" s="26" t="str">
        <f t="shared" si="495"/>
        <v/>
      </c>
      <c r="EH358" s="26" t="str">
        <f t="shared" si="495"/>
        <v/>
      </c>
      <c r="EI358" s="26" t="str">
        <f t="shared" si="495"/>
        <v/>
      </c>
      <c r="EJ358" s="26" t="str">
        <f t="shared" si="495"/>
        <v/>
      </c>
      <c r="EK358" s="26" t="str">
        <f t="shared" si="495"/>
        <v/>
      </c>
      <c r="EL358" s="26" t="str">
        <f t="shared" si="495"/>
        <v/>
      </c>
      <c r="EM358" s="26" t="str">
        <f t="shared" si="495"/>
        <v/>
      </c>
      <c r="EN358" s="26" t="str">
        <f t="shared" si="495"/>
        <v/>
      </c>
      <c r="EO358" s="26" t="str">
        <f t="shared" si="495"/>
        <v/>
      </c>
      <c r="EP358" s="26" t="str">
        <f t="shared" si="495"/>
        <v/>
      </c>
      <c r="EQ358" s="26" t="str">
        <f t="shared" si="495"/>
        <v/>
      </c>
      <c r="ER358" s="26" t="str">
        <f t="shared" si="495"/>
        <v/>
      </c>
      <c r="ES358" s="26" t="str">
        <f t="shared" si="495"/>
        <v/>
      </c>
      <c r="ET358" s="26" t="str">
        <f t="shared" si="495"/>
        <v/>
      </c>
      <c r="EU358" s="26" t="str">
        <f t="shared" si="495"/>
        <v/>
      </c>
      <c r="EV358" s="26" t="str">
        <f t="shared" si="495"/>
        <v/>
      </c>
      <c r="EW358" s="26" t="str">
        <f t="shared" si="495"/>
        <v/>
      </c>
      <c r="EX358" s="26" t="str">
        <f t="shared" si="495"/>
        <v/>
      </c>
      <c r="EY358" s="26" t="str">
        <f t="shared" si="495"/>
        <v/>
      </c>
      <c r="EZ358" s="26" t="str">
        <f t="shared" si="495"/>
        <v/>
      </c>
      <c r="FA358" s="26" t="str">
        <f t="shared" si="495"/>
        <v/>
      </c>
      <c r="FB358" s="26" t="str">
        <f t="shared" si="495"/>
        <v/>
      </c>
      <c r="FC358" s="26" t="str">
        <f t="shared" si="495"/>
        <v/>
      </c>
      <c r="FD358" s="26" t="str">
        <f t="shared" si="495"/>
        <v/>
      </c>
      <c r="FE358" s="26" t="str">
        <f t="shared" si="495"/>
        <v/>
      </c>
      <c r="FF358" s="26" t="str">
        <f t="shared" si="495"/>
        <v/>
      </c>
      <c r="FG358" s="26" t="str">
        <f t="shared" si="495"/>
        <v/>
      </c>
      <c r="FH358" s="26" t="str">
        <f t="shared" si="495"/>
        <v/>
      </c>
      <c r="FI358" s="26" t="str">
        <f t="shared" si="495"/>
        <v/>
      </c>
    </row>
    <row r="359" spans="1:165" s="8" customFormat="1" ht="15" customHeight="1">
      <c r="A359" s="8" t="str">
        <f t="shared" si="462"/>
        <v>BXISG_BP6_XDC</v>
      </c>
      <c r="B359" s="12" t="s">
        <v>39</v>
      </c>
      <c r="C359" s="13" t="s">
        <v>851</v>
      </c>
      <c r="D359" s="13" t="s">
        <v>852</v>
      </c>
      <c r="E359" s="14" t="str">
        <f>"BXISG_BP6_"&amp;C3</f>
        <v>BXISG_BP6_XDC</v>
      </c>
      <c r="F359" s="1">
        <v>5.5407578977763201</v>
      </c>
      <c r="G359" s="1">
        <v>5.5407578977763201</v>
      </c>
      <c r="H359" s="1">
        <v>5.5407578977763201</v>
      </c>
      <c r="I359" s="1">
        <v>5.5407578977763201</v>
      </c>
      <c r="J359" s="1">
        <v>22.163031591105302</v>
      </c>
      <c r="K359" s="1">
        <v>15.636957674819101</v>
      </c>
      <c r="L359" s="1">
        <v>15.636957674819101</v>
      </c>
      <c r="M359" s="1">
        <v>15.636957674819101</v>
      </c>
      <c r="N359" s="1">
        <v>15.636957674819101</v>
      </c>
      <c r="O359" s="1">
        <v>62.547830699276503</v>
      </c>
      <c r="P359" s="1">
        <v>10.4842005823087</v>
      </c>
      <c r="Q359" s="1">
        <v>10.4842005823087</v>
      </c>
      <c r="R359" s="1">
        <v>10.4842005823087</v>
      </c>
      <c r="S359" s="1">
        <v>10.4842005823087</v>
      </c>
      <c r="T359" s="1">
        <v>41.936802329234702</v>
      </c>
      <c r="U359" s="1">
        <v>12.8394859771626</v>
      </c>
      <c r="V359" s="1">
        <v>12.8394859771626</v>
      </c>
      <c r="W359" s="1">
        <v>12.8394859771626</v>
      </c>
      <c r="X359" s="1">
        <v>12.8394859771626</v>
      </c>
      <c r="Y359" s="1">
        <v>51.357943908650498</v>
      </c>
      <c r="Z359" s="1">
        <v>19.986961962500001</v>
      </c>
      <c r="AA359" s="1">
        <v>19.986961962500001</v>
      </c>
      <c r="AB359" s="1">
        <v>19.986961962500001</v>
      </c>
      <c r="AC359" s="1">
        <v>19.986961962500001</v>
      </c>
      <c r="AD359" s="1">
        <v>79.947847850000002</v>
      </c>
      <c r="AE359" s="1">
        <v>17.911164988500001</v>
      </c>
      <c r="AF359" s="1">
        <v>17.911164988500001</v>
      </c>
      <c r="AG359" s="1">
        <v>17.911164988500001</v>
      </c>
      <c r="AH359" s="1">
        <v>17.911164988500001</v>
      </c>
      <c r="AI359" s="1">
        <v>71.644659954000005</v>
      </c>
      <c r="AJ359" s="1">
        <v>11.018684654999999</v>
      </c>
      <c r="AK359" s="1">
        <v>11.018684654999999</v>
      </c>
      <c r="AL359" s="1">
        <v>11.018684654999999</v>
      </c>
      <c r="AM359" s="1">
        <v>11.018684654999999</v>
      </c>
      <c r="AN359" s="1">
        <v>44.074738619999998</v>
      </c>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165" s="8" customFormat="1" ht="15" customHeight="1">
      <c r="A360" s="8" t="str">
        <f t="shared" si="462"/>
        <v>BMISG_BP6_XDC</v>
      </c>
      <c r="B360" s="12" t="s">
        <v>42</v>
      </c>
      <c r="C360" s="13" t="s">
        <v>853</v>
      </c>
      <c r="D360" s="13" t="s">
        <v>854</v>
      </c>
      <c r="E360" s="14" t="str">
        <f>"BMISG_BP6_"&amp;C3</f>
        <v>BMISG_BP6_XDC</v>
      </c>
      <c r="F360" s="1">
        <v>0.14117450000000001</v>
      </c>
      <c r="G360" s="1">
        <v>0.17140537</v>
      </c>
      <c r="H360" s="1">
        <v>0.14621601000000001</v>
      </c>
      <c r="I360" s="1">
        <v>0.091777979999999995</v>
      </c>
      <c r="J360" s="1">
        <v>0.55057385999999997</v>
      </c>
      <c r="K360" s="1">
        <v>0.14913133000000001</v>
      </c>
      <c r="L360" s="1">
        <v>0.18747330000000001</v>
      </c>
      <c r="M360" s="1">
        <v>0.1195864</v>
      </c>
      <c r="N360" s="1">
        <v>0.051839368241096501</v>
      </c>
      <c r="O360" s="1">
        <v>0.50803039824109697</v>
      </c>
      <c r="P360" s="1">
        <v>0.098429150000000007</v>
      </c>
      <c r="Q360" s="1">
        <v>0.1231005</v>
      </c>
      <c r="R360" s="1">
        <v>0.061926000000000002</v>
      </c>
      <c r="S360" s="1">
        <v>0.024192519999999999</v>
      </c>
      <c r="T360" s="1">
        <v>0.30764817</v>
      </c>
      <c r="U360" s="1">
        <v>0.31205368</v>
      </c>
      <c r="V360" s="1">
        <v>0.26197066000000002</v>
      </c>
      <c r="W360" s="1">
        <v>0.18251022</v>
      </c>
      <c r="X360" s="1">
        <v>0.44310875</v>
      </c>
      <c r="Y360" s="1">
        <v>1.1996433099999999</v>
      </c>
      <c r="Z360" s="1">
        <v>0.30881496000000003</v>
      </c>
      <c r="AA360" s="1">
        <v>0.20453963</v>
      </c>
      <c r="AB360" s="1">
        <v>0.18251022</v>
      </c>
      <c r="AC360" s="1">
        <v>0.44310875</v>
      </c>
      <c r="AD360" s="1">
        <v>1.1389735599999999</v>
      </c>
      <c r="AE360" s="1">
        <v>0</v>
      </c>
      <c r="AF360" s="1">
        <v>0</v>
      </c>
      <c r="AG360" s="1">
        <v>0</v>
      </c>
      <c r="AH360" s="1">
        <v>0</v>
      </c>
      <c r="AI360" s="1">
        <v>0</v>
      </c>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165" s="8" customFormat="1" ht="15" customHeight="1">
      <c r="A361" s="8" t="str">
        <f t="shared" si="462"/>
        <v>BXISGCTX_BP6_XDC</v>
      </c>
      <c r="B361" s="15" t="s">
        <v>855</v>
      </c>
      <c r="C361" s="13" t="s">
        <v>856</v>
      </c>
      <c r="D361" s="13" t="s">
        <v>857</v>
      </c>
      <c r="E361" s="14" t="str">
        <f>"BXISGCTX_BP6_"&amp;C3</f>
        <v>BXISGCTX_BP6_XDC</v>
      </c>
      <c r="F361" s="1">
        <v>0.14117450000000001</v>
      </c>
      <c r="G361" s="1">
        <v>0.17140537</v>
      </c>
      <c r="H361" s="1">
        <v>0.14621601000000001</v>
      </c>
      <c r="I361" s="1">
        <v>0.091777979999999995</v>
      </c>
      <c r="J361" s="1">
        <v>0.55057385999999997</v>
      </c>
      <c r="K361" s="1">
        <v>0.14913133000000001</v>
      </c>
      <c r="L361" s="1">
        <v>0.18747330000000001</v>
      </c>
      <c r="M361" s="1">
        <v>0.1195864</v>
      </c>
      <c r="N361" s="1">
        <v>0.051839368241096501</v>
      </c>
      <c r="O361" s="1">
        <v>0.50803039824109697</v>
      </c>
      <c r="P361" s="1">
        <v>0.098429150000000007</v>
      </c>
      <c r="Q361" s="1">
        <v>0.1231005</v>
      </c>
      <c r="R361" s="1">
        <v>0.061926000000000002</v>
      </c>
      <c r="S361" s="1">
        <v>0.024192519999999999</v>
      </c>
      <c r="T361" s="1">
        <v>0.30764817</v>
      </c>
      <c r="U361" s="1">
        <v>0.31205368</v>
      </c>
      <c r="V361" s="1">
        <v>0.26197066000000002</v>
      </c>
      <c r="W361" s="1">
        <v>0.18251022</v>
      </c>
      <c r="X361" s="1">
        <v>0.44310875</v>
      </c>
      <c r="Y361" s="1">
        <v>1.1996433099999999</v>
      </c>
      <c r="Z361" s="1">
        <v>0.30881496000000003</v>
      </c>
      <c r="AA361" s="1">
        <v>0.20453963</v>
      </c>
      <c r="AB361" s="1">
        <v>0.18251022</v>
      </c>
      <c r="AC361" s="1">
        <v>0.44310875</v>
      </c>
      <c r="AD361" s="1">
        <v>1.1389735599999999</v>
      </c>
      <c r="AE361" s="1">
        <v>0.30881496000000003</v>
      </c>
      <c r="AF361" s="1">
        <v>0.20453963</v>
      </c>
      <c r="AG361" s="1">
        <v>0.18251022</v>
      </c>
      <c r="AH361" s="1">
        <v>0.44310875</v>
      </c>
      <c r="AI361" s="1">
        <v>1.1389735599999999</v>
      </c>
      <c r="AJ361" s="1">
        <v>0.10394726999999999</v>
      </c>
      <c r="AK361" s="1">
        <v>0.10857828999999999</v>
      </c>
      <c r="AL361" s="1">
        <v>0.19025613</v>
      </c>
      <c r="AM361" s="1">
        <v>0.21878299000000001</v>
      </c>
      <c r="AN361" s="1">
        <v>0.62156467999999998</v>
      </c>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165" s="8" customFormat="1" ht="15" customHeight="1">
      <c r="A362" s="8" t="str">
        <f t="shared" si="462"/>
        <v>BXISGCTXS_BP6_XDC</v>
      </c>
      <c r="B362" s="15" t="s">
        <v>858</v>
      </c>
      <c r="C362" s="13" t="s">
        <v>859</v>
      </c>
      <c r="D362" s="13" t="s">
        <v>860</v>
      </c>
      <c r="E362" s="14" t="str">
        <f>"BXISGCTXS_BP6_"&amp;C3</f>
        <v>BXISGCTXS_BP6_XDC</v>
      </c>
      <c r="F362" s="1">
        <v>0.0098160000000000001</v>
      </c>
      <c r="G362" s="1">
        <v>0.0098160000000000001</v>
      </c>
      <c r="H362" s="1">
        <v>0.0098160000000000001</v>
      </c>
      <c r="I362" s="1">
        <v>0.0098160000000000001</v>
      </c>
      <c r="J362" s="1">
        <v>0.039264</v>
      </c>
      <c r="K362" s="1">
        <v>0.0111667125</v>
      </c>
      <c r="L362" s="1">
        <v>0.0111667125</v>
      </c>
      <c r="M362" s="1">
        <v>0.0111667125</v>
      </c>
      <c r="N362" s="1">
        <v>0.0111667125</v>
      </c>
      <c r="O362" s="1">
        <v>0.044666850000000001</v>
      </c>
      <c r="P362" s="1">
        <v>0.016027625</v>
      </c>
      <c r="Q362" s="1">
        <v>0.016027625</v>
      </c>
      <c r="R362" s="1">
        <v>0.016027625</v>
      </c>
      <c r="S362" s="1">
        <v>0.016027625</v>
      </c>
      <c r="T362" s="1">
        <v>0.064110500000000001</v>
      </c>
      <c r="U362" s="1"/>
      <c r="V362" s="1"/>
      <c r="W362" s="1"/>
      <c r="X362" s="1"/>
      <c r="Y362" s="1"/>
      <c r="Z362" s="1">
        <v>0.0106544625</v>
      </c>
      <c r="AA362" s="1">
        <v>0.0106544625</v>
      </c>
      <c r="AB362" s="1">
        <v>0.0106544625</v>
      </c>
      <c r="AC362" s="1">
        <v>0.0106544625</v>
      </c>
      <c r="AD362" s="1">
        <v>0.042617849999999999</v>
      </c>
      <c r="AE362" s="1">
        <v>0.0066596375000000001</v>
      </c>
      <c r="AF362" s="1">
        <v>0.0066596375000000001</v>
      </c>
      <c r="AG362" s="1">
        <v>0.0066596375000000001</v>
      </c>
      <c r="AH362" s="1">
        <v>0.0066596375000000001</v>
      </c>
      <c r="AI362" s="1">
        <v>0.02663855</v>
      </c>
      <c r="AJ362" s="1">
        <v>0.0163394</v>
      </c>
      <c r="AK362" s="1">
        <v>0.0163394</v>
      </c>
      <c r="AL362" s="1">
        <v>0.0163394</v>
      </c>
      <c r="AM362" s="1">
        <v>0.0163394</v>
      </c>
      <c r="AN362" s="1">
        <v>0.065357600000000002</v>
      </c>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165" s="8" customFormat="1" ht="15" customHeight="1">
      <c r="A363" s="8" t="str">
        <f t="shared" si="462"/>
        <v>BXISGSC_BP6_XDC</v>
      </c>
      <c r="B363" s="15" t="s">
        <v>861</v>
      </c>
      <c r="C363" s="13" t="s">
        <v>862</v>
      </c>
      <c r="D363" s="13" t="s">
        <v>863</v>
      </c>
      <c r="E363" s="14" t="str">
        <f>"BXISGSC_BP6_"&amp;C3</f>
        <v>BXISGSC_BP6_XDC</v>
      </c>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165" s="8" customFormat="1" ht="15" customHeight="1">
      <c r="A364" s="8" t="str">
        <f t="shared" si="462"/>
        <v>BXISGSCS_BP6_XDC</v>
      </c>
      <c r="B364" s="15" t="s">
        <v>858</v>
      </c>
      <c r="C364" s="13" t="s">
        <v>864</v>
      </c>
      <c r="D364" s="13" t="s">
        <v>865</v>
      </c>
      <c r="E364" s="14" t="str">
        <f>"BXISGSCS_BP6_"&amp;C3</f>
        <v>BXISGSCS_BP6_XDC</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165" s="8" customFormat="1" ht="15" customHeight="1">
      <c r="A365" s="8" t="str">
        <f t="shared" si="462"/>
        <v>BXISGSB_BP6_XDC</v>
      </c>
      <c r="B365" s="15" t="s">
        <v>866</v>
      </c>
      <c r="C365" s="13" t="s">
        <v>2642</v>
      </c>
      <c r="D365" s="13" t="s">
        <v>867</v>
      </c>
      <c r="E365" s="14" t="str">
        <f>"BXISGSB_BP6_"&amp;C3</f>
        <v>BXISGSB_BP6_XDC</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165" s="8" customFormat="1" ht="15" customHeight="1">
      <c r="A366" s="8" t="str">
        <f t="shared" si="462"/>
        <v>BISGIC_BP6_XDC</v>
      </c>
      <c r="B366" s="15" t="s">
        <v>868</v>
      </c>
      <c r="C366" s="13" t="s">
        <v>869</v>
      </c>
      <c r="D366" s="13" t="s">
        <v>870</v>
      </c>
      <c r="E366" s="14" t="str">
        <f>"BISGIC_BP6_"&amp;C3</f>
        <v>BISGIC_BP6_XDC</v>
      </c>
      <c r="F366" s="26" t="str">
        <f>IF(AND(F367="",F368=""),"",SUM(F367)-SUM(F368))</f>
        <v/>
      </c>
      <c r="G366" s="26" t="str">
        <f t="shared" si="496" ref="G366:BR366">IF(AND(G367="",G368=""),"",SUM(G367)-SUM(G368))</f>
        <v/>
      </c>
      <c r="H366" s="26" t="str">
        <f t="shared" si="496"/>
        <v/>
      </c>
      <c r="I366" s="26" t="str">
        <f t="shared" si="496"/>
        <v/>
      </c>
      <c r="J366" s="26" t="str">
        <f t="shared" si="496"/>
        <v/>
      </c>
      <c r="K366" s="26" t="str">
        <f t="shared" si="496"/>
        <v/>
      </c>
      <c r="L366" s="26" t="str">
        <f t="shared" si="496"/>
        <v/>
      </c>
      <c r="M366" s="26" t="str">
        <f t="shared" si="496"/>
        <v/>
      </c>
      <c r="N366" s="26" t="str">
        <f t="shared" si="496"/>
        <v/>
      </c>
      <c r="O366" s="26" t="str">
        <f t="shared" si="496"/>
        <v/>
      </c>
      <c r="P366" s="26" t="str">
        <f t="shared" si="496"/>
        <v/>
      </c>
      <c r="Q366" s="26" t="str">
        <f t="shared" si="496"/>
        <v/>
      </c>
      <c r="R366" s="26" t="str">
        <f t="shared" si="496"/>
        <v/>
      </c>
      <c r="S366" s="26" t="str">
        <f t="shared" si="496"/>
        <v/>
      </c>
      <c r="T366" s="26" t="str">
        <f t="shared" si="496"/>
        <v/>
      </c>
      <c r="U366" s="26" t="str">
        <f t="shared" si="496"/>
        <v/>
      </c>
      <c r="V366" s="26" t="str">
        <f t="shared" si="496"/>
        <v/>
      </c>
      <c r="W366" s="26" t="str">
        <f t="shared" si="496"/>
        <v/>
      </c>
      <c r="X366" s="26" t="str">
        <f t="shared" si="496"/>
        <v/>
      </c>
      <c r="Y366" s="26" t="str">
        <f t="shared" si="496"/>
        <v/>
      </c>
      <c r="Z366" s="26" t="str">
        <f t="shared" si="496"/>
        <v/>
      </c>
      <c r="AA366" s="26" t="str">
        <f t="shared" si="496"/>
        <v/>
      </c>
      <c r="AB366" s="26" t="str">
        <f t="shared" si="496"/>
        <v/>
      </c>
      <c r="AC366" s="26" t="str">
        <f t="shared" si="496"/>
        <v/>
      </c>
      <c r="AD366" s="26" t="str">
        <f t="shared" si="496"/>
        <v/>
      </c>
      <c r="AE366" s="26" t="str">
        <f t="shared" si="496"/>
        <v/>
      </c>
      <c r="AF366" s="26" t="str">
        <f t="shared" si="496"/>
        <v/>
      </c>
      <c r="AG366" s="26" t="str">
        <f t="shared" si="496"/>
        <v/>
      </c>
      <c r="AH366" s="26" t="str">
        <f t="shared" si="496"/>
        <v/>
      </c>
      <c r="AI366" s="26" t="str">
        <f t="shared" si="496"/>
        <v/>
      </c>
      <c r="AJ366" s="26" t="str">
        <f t="shared" si="496"/>
        <v/>
      </c>
      <c r="AK366" s="26" t="str">
        <f t="shared" si="496"/>
        <v/>
      </c>
      <c r="AL366" s="26" t="str">
        <f t="shared" si="496"/>
        <v/>
      </c>
      <c r="AM366" s="26" t="str">
        <f t="shared" si="496"/>
        <v/>
      </c>
      <c r="AN366" s="26" t="str">
        <f t="shared" si="496"/>
        <v/>
      </c>
      <c r="AO366" s="26" t="str">
        <f t="shared" si="496"/>
        <v/>
      </c>
      <c r="AP366" s="26" t="str">
        <f t="shared" si="496"/>
        <v/>
      </c>
      <c r="AQ366" s="26" t="str">
        <f t="shared" si="496"/>
        <v/>
      </c>
      <c r="AR366" s="26" t="str">
        <f t="shared" si="496"/>
        <v/>
      </c>
      <c r="AS366" s="26" t="str">
        <f t="shared" si="496"/>
        <v/>
      </c>
      <c r="AT366" s="26" t="str">
        <f t="shared" si="496"/>
        <v/>
      </c>
      <c r="AU366" s="26" t="str">
        <f t="shared" si="496"/>
        <v/>
      </c>
      <c r="AV366" s="26" t="str">
        <f t="shared" si="496"/>
        <v/>
      </c>
      <c r="AW366" s="26" t="str">
        <f t="shared" si="496"/>
        <v/>
      </c>
      <c r="AX366" s="26" t="str">
        <f t="shared" si="496"/>
        <v/>
      </c>
      <c r="AY366" s="26" t="str">
        <f t="shared" si="496"/>
        <v/>
      </c>
      <c r="AZ366" s="26" t="str">
        <f t="shared" si="496"/>
        <v/>
      </c>
      <c r="BA366" s="26" t="str">
        <f t="shared" si="496"/>
        <v/>
      </c>
      <c r="BB366" s="26" t="str">
        <f t="shared" si="496"/>
        <v/>
      </c>
      <c r="BC366" s="26" t="str">
        <f t="shared" si="496"/>
        <v/>
      </c>
      <c r="BD366" s="26" t="str">
        <f t="shared" si="496"/>
        <v/>
      </c>
      <c r="BE366" s="26" t="str">
        <f t="shared" si="496"/>
        <v/>
      </c>
      <c r="BF366" s="26" t="str">
        <f t="shared" si="496"/>
        <v/>
      </c>
      <c r="BG366" s="26" t="str">
        <f t="shared" si="496"/>
        <v/>
      </c>
      <c r="BH366" s="26" t="str">
        <f t="shared" si="496"/>
        <v/>
      </c>
      <c r="BI366" s="26" t="str">
        <f t="shared" si="496"/>
        <v/>
      </c>
      <c r="BJ366" s="26" t="str">
        <f t="shared" si="496"/>
        <v/>
      </c>
      <c r="BK366" s="26" t="str">
        <f t="shared" si="496"/>
        <v/>
      </c>
      <c r="BL366" s="26" t="str">
        <f t="shared" si="496"/>
        <v/>
      </c>
      <c r="BM366" s="26" t="str">
        <f t="shared" si="496"/>
        <v/>
      </c>
      <c r="BN366" s="26" t="str">
        <f t="shared" si="496"/>
        <v/>
      </c>
      <c r="BO366" s="26" t="str">
        <f t="shared" si="496"/>
        <v/>
      </c>
      <c r="BP366" s="26" t="str">
        <f t="shared" si="496"/>
        <v/>
      </c>
      <c r="BQ366" s="26" t="str">
        <f t="shared" si="496"/>
        <v/>
      </c>
      <c r="BR366" s="26" t="str">
        <f t="shared" si="496"/>
        <v/>
      </c>
      <c r="BS366" s="26" t="str">
        <f t="shared" si="497" ref="BS366:ED366">IF(AND(BS367="",BS368=""),"",SUM(BS367)-SUM(BS368))</f>
        <v/>
      </c>
      <c r="BT366" s="26" t="str">
        <f t="shared" si="497"/>
        <v/>
      </c>
      <c r="BU366" s="26" t="str">
        <f t="shared" si="497"/>
        <v/>
      </c>
      <c r="BV366" s="26" t="str">
        <f t="shared" si="497"/>
        <v/>
      </c>
      <c r="BW366" s="26" t="str">
        <f t="shared" si="497"/>
        <v/>
      </c>
      <c r="BX366" s="26" t="str">
        <f t="shared" si="497"/>
        <v/>
      </c>
      <c r="BY366" s="26" t="str">
        <f t="shared" si="497"/>
        <v/>
      </c>
      <c r="BZ366" s="26" t="str">
        <f t="shared" si="497"/>
        <v/>
      </c>
      <c r="CA366" s="26" t="str">
        <f t="shared" si="497"/>
        <v/>
      </c>
      <c r="CB366" s="26" t="str">
        <f t="shared" si="497"/>
        <v/>
      </c>
      <c r="CC366" s="26" t="str">
        <f t="shared" si="497"/>
        <v/>
      </c>
      <c r="CD366" s="26" t="str">
        <f t="shared" si="497"/>
        <v/>
      </c>
      <c r="CE366" s="26" t="str">
        <f t="shared" si="497"/>
        <v/>
      </c>
      <c r="CF366" s="26" t="str">
        <f t="shared" si="497"/>
        <v/>
      </c>
      <c r="CG366" s="26" t="str">
        <f t="shared" si="497"/>
        <v/>
      </c>
      <c r="CH366" s="26" t="str">
        <f t="shared" si="497"/>
        <v/>
      </c>
      <c r="CI366" s="26" t="str">
        <f t="shared" si="497"/>
        <v/>
      </c>
      <c r="CJ366" s="26" t="str">
        <f t="shared" si="497"/>
        <v/>
      </c>
      <c r="CK366" s="26" t="str">
        <f t="shared" si="497"/>
        <v/>
      </c>
      <c r="CL366" s="26" t="str">
        <f t="shared" si="497"/>
        <v/>
      </c>
      <c r="CM366" s="26" t="str">
        <f t="shared" si="497"/>
        <v/>
      </c>
      <c r="CN366" s="26" t="str">
        <f t="shared" si="497"/>
        <v/>
      </c>
      <c r="CO366" s="26" t="str">
        <f t="shared" si="497"/>
        <v/>
      </c>
      <c r="CP366" s="26" t="str">
        <f t="shared" si="497"/>
        <v/>
      </c>
      <c r="CQ366" s="26" t="str">
        <f t="shared" si="497"/>
        <v/>
      </c>
      <c r="CR366" s="26" t="str">
        <f t="shared" si="497"/>
        <v/>
      </c>
      <c r="CS366" s="26" t="str">
        <f t="shared" si="497"/>
        <v/>
      </c>
      <c r="CT366" s="26" t="str">
        <f t="shared" si="497"/>
        <v/>
      </c>
      <c r="CU366" s="26" t="str">
        <f t="shared" si="497"/>
        <v/>
      </c>
      <c r="CV366" s="26" t="str">
        <f t="shared" si="497"/>
        <v/>
      </c>
      <c r="CW366" s="26" t="str">
        <f t="shared" si="497"/>
        <v/>
      </c>
      <c r="CX366" s="26" t="str">
        <f t="shared" si="497"/>
        <v/>
      </c>
      <c r="CY366" s="26" t="str">
        <f t="shared" si="497"/>
        <v/>
      </c>
      <c r="CZ366" s="26" t="str">
        <f t="shared" si="497"/>
        <v/>
      </c>
      <c r="DA366" s="26" t="str">
        <f t="shared" si="497"/>
        <v/>
      </c>
      <c r="DB366" s="26" t="str">
        <f t="shared" si="497"/>
        <v/>
      </c>
      <c r="DC366" s="26" t="str">
        <f t="shared" si="497"/>
        <v/>
      </c>
      <c r="DD366" s="26" t="str">
        <f t="shared" si="497"/>
        <v/>
      </c>
      <c r="DE366" s="26" t="str">
        <f t="shared" si="497"/>
        <v/>
      </c>
      <c r="DF366" s="26" t="str">
        <f t="shared" si="497"/>
        <v/>
      </c>
      <c r="DG366" s="26" t="str">
        <f t="shared" si="497"/>
        <v/>
      </c>
      <c r="DH366" s="26" t="str">
        <f t="shared" si="497"/>
        <v/>
      </c>
      <c r="DI366" s="26" t="str">
        <f t="shared" si="497"/>
        <v/>
      </c>
      <c r="DJ366" s="26" t="str">
        <f t="shared" si="497"/>
        <v/>
      </c>
      <c r="DK366" s="26" t="str">
        <f t="shared" si="497"/>
        <v/>
      </c>
      <c r="DL366" s="26" t="str">
        <f t="shared" si="497"/>
        <v/>
      </c>
      <c r="DM366" s="26" t="str">
        <f t="shared" si="497"/>
        <v/>
      </c>
      <c r="DN366" s="26" t="str">
        <f t="shared" si="497"/>
        <v/>
      </c>
      <c r="DO366" s="26" t="str">
        <f t="shared" si="497"/>
        <v/>
      </c>
      <c r="DP366" s="26" t="str">
        <f t="shared" si="497"/>
        <v/>
      </c>
      <c r="DQ366" s="26" t="str">
        <f t="shared" si="497"/>
        <v/>
      </c>
      <c r="DR366" s="26" t="str">
        <f t="shared" si="497"/>
        <v/>
      </c>
      <c r="DS366" s="26" t="str">
        <f t="shared" si="497"/>
        <v/>
      </c>
      <c r="DT366" s="26" t="str">
        <f t="shared" si="497"/>
        <v/>
      </c>
      <c r="DU366" s="26" t="str">
        <f t="shared" si="497"/>
        <v/>
      </c>
      <c r="DV366" s="26" t="str">
        <f t="shared" si="497"/>
        <v/>
      </c>
      <c r="DW366" s="26" t="str">
        <f t="shared" si="497"/>
        <v/>
      </c>
      <c r="DX366" s="26" t="str">
        <f t="shared" si="497"/>
        <v/>
      </c>
      <c r="DY366" s="26" t="str">
        <f t="shared" si="497"/>
        <v/>
      </c>
      <c r="DZ366" s="26" t="str">
        <f t="shared" si="497"/>
        <v/>
      </c>
      <c r="EA366" s="26" t="str">
        <f t="shared" si="497"/>
        <v/>
      </c>
      <c r="EB366" s="26" t="str">
        <f t="shared" si="497"/>
        <v/>
      </c>
      <c r="EC366" s="26" t="str">
        <f t="shared" si="497"/>
        <v/>
      </c>
      <c r="ED366" s="26" t="str">
        <f t="shared" si="497"/>
        <v/>
      </c>
      <c r="EE366" s="26" t="str">
        <f t="shared" si="498" ref="EE366:FI366">IF(AND(EE367="",EE368=""),"",SUM(EE367)-SUM(EE368))</f>
        <v/>
      </c>
      <c r="EF366" s="26" t="str">
        <f t="shared" si="498"/>
        <v/>
      </c>
      <c r="EG366" s="26" t="str">
        <f t="shared" si="498"/>
        <v/>
      </c>
      <c r="EH366" s="26" t="str">
        <f t="shared" si="498"/>
        <v/>
      </c>
      <c r="EI366" s="26" t="str">
        <f t="shared" si="498"/>
        <v/>
      </c>
      <c r="EJ366" s="26" t="str">
        <f t="shared" si="498"/>
        <v/>
      </c>
      <c r="EK366" s="26" t="str">
        <f t="shared" si="498"/>
        <v/>
      </c>
      <c r="EL366" s="26" t="str">
        <f t="shared" si="498"/>
        <v/>
      </c>
      <c r="EM366" s="26" t="str">
        <f t="shared" si="498"/>
        <v/>
      </c>
      <c r="EN366" s="26" t="str">
        <f t="shared" si="498"/>
        <v/>
      </c>
      <c r="EO366" s="26" t="str">
        <f t="shared" si="498"/>
        <v/>
      </c>
      <c r="EP366" s="26" t="str">
        <f t="shared" si="498"/>
        <v/>
      </c>
      <c r="EQ366" s="26" t="str">
        <f t="shared" si="498"/>
        <v/>
      </c>
      <c r="ER366" s="26" t="str">
        <f t="shared" si="498"/>
        <v/>
      </c>
      <c r="ES366" s="26" t="str">
        <f t="shared" si="498"/>
        <v/>
      </c>
      <c r="ET366" s="26" t="str">
        <f t="shared" si="498"/>
        <v/>
      </c>
      <c r="EU366" s="26" t="str">
        <f t="shared" si="498"/>
        <v/>
      </c>
      <c r="EV366" s="26" t="str">
        <f t="shared" si="498"/>
        <v/>
      </c>
      <c r="EW366" s="26" t="str">
        <f t="shared" si="498"/>
        <v/>
      </c>
      <c r="EX366" s="26" t="str">
        <f t="shared" si="498"/>
        <v/>
      </c>
      <c r="EY366" s="26" t="str">
        <f t="shared" si="498"/>
        <v/>
      </c>
      <c r="EZ366" s="26" t="str">
        <f t="shared" si="498"/>
        <v/>
      </c>
      <c r="FA366" s="26" t="str">
        <f t="shared" si="498"/>
        <v/>
      </c>
      <c r="FB366" s="26" t="str">
        <f t="shared" si="498"/>
        <v/>
      </c>
      <c r="FC366" s="26" t="str">
        <f t="shared" si="498"/>
        <v/>
      </c>
      <c r="FD366" s="26" t="str">
        <f t="shared" si="498"/>
        <v/>
      </c>
      <c r="FE366" s="26" t="str">
        <f t="shared" si="498"/>
        <v/>
      </c>
      <c r="FF366" s="26" t="str">
        <f t="shared" si="498"/>
        <v/>
      </c>
      <c r="FG366" s="26" t="str">
        <f t="shared" si="498"/>
        <v/>
      </c>
      <c r="FH366" s="26" t="str">
        <f t="shared" si="498"/>
        <v/>
      </c>
      <c r="FI366" s="26" t="str">
        <f t="shared" si="498"/>
        <v/>
      </c>
    </row>
    <row r="367" spans="1:165" s="8" customFormat="1" ht="15" customHeight="1">
      <c r="A367" s="8" t="str">
        <f t="shared" si="462"/>
        <v>BXISGIC_BP6_XDC</v>
      </c>
      <c r="B367" s="15" t="s">
        <v>145</v>
      </c>
      <c r="C367" s="13" t="s">
        <v>871</v>
      </c>
      <c r="D367" s="13" t="s">
        <v>872</v>
      </c>
      <c r="E367" s="14" t="str">
        <f>"BXISGIC_BP6_"&amp;C3</f>
        <v>BXISGIC_BP6_XDC</v>
      </c>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165" s="8" customFormat="1" ht="15" customHeight="1">
      <c r="A368" s="8" t="str">
        <f t="shared" si="462"/>
        <v>BMISGIC_BP6_XDC</v>
      </c>
      <c r="B368" s="15" t="s">
        <v>148</v>
      </c>
      <c r="C368" s="13" t="s">
        <v>873</v>
      </c>
      <c r="D368" s="13" t="s">
        <v>874</v>
      </c>
      <c r="E368" s="14" t="str">
        <f>"BMISGIC_BP6_"&amp;C3</f>
        <v>BMISGIC_BP6_XDC</v>
      </c>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165" s="8" customFormat="1" ht="15" customHeight="1">
      <c r="A369" s="8" t="str">
        <f t="shared" si="462"/>
        <v>BISGMT_BP6_XDC</v>
      </c>
      <c r="B369" s="15" t="s">
        <v>875</v>
      </c>
      <c r="C369" s="13" t="s">
        <v>876</v>
      </c>
      <c r="D369" s="13" t="s">
        <v>877</v>
      </c>
      <c r="E369" s="14" t="str">
        <f>"BISGMT_BP6_"&amp;C3</f>
        <v>BISGMT_BP6_XDC</v>
      </c>
      <c r="F369" s="26">
        <v>-0.14117450000000001</v>
      </c>
      <c r="G369" s="26">
        <v>-0.17140537</v>
      </c>
      <c r="H369" s="26">
        <v>-0.14621601000000001</v>
      </c>
      <c r="I369" s="26">
        <v>-0.091777979999999995</v>
      </c>
      <c r="J369" s="26">
        <v>-0.55057385999999997</v>
      </c>
      <c r="K369" s="26">
        <v>-0.14913133000000001</v>
      </c>
      <c r="L369" s="26">
        <v>-0.18747330000000001</v>
      </c>
      <c r="M369" s="26">
        <v>-0.1195864</v>
      </c>
      <c r="N369" s="26">
        <v>-0.051839368241096501</v>
      </c>
      <c r="O369" s="26">
        <v>-0.50803039824109697</v>
      </c>
      <c r="P369" s="26">
        <v>-0.098429150000000007</v>
      </c>
      <c r="Q369" s="26">
        <v>-0.1231005</v>
      </c>
      <c r="R369" s="26">
        <v>-0.061926000000000002</v>
      </c>
      <c r="S369" s="26">
        <v>-0.024192519999999999</v>
      </c>
      <c r="T369" s="26">
        <v>-0.30764817</v>
      </c>
      <c r="U369" s="26">
        <v>-0.31205368</v>
      </c>
      <c r="V369" s="26">
        <v>-0.26197066000000002</v>
      </c>
      <c r="W369" s="26">
        <v>-0.18251022</v>
      </c>
      <c r="X369" s="26">
        <v>-0.44310875</v>
      </c>
      <c r="Y369" s="26">
        <v>-1.1996433099999999</v>
      </c>
      <c r="Z369" s="26">
        <v>-0.30881496000000003</v>
      </c>
      <c r="AA369" s="26">
        <v>-0.20453963</v>
      </c>
      <c r="AB369" s="26">
        <v>-0.18251022</v>
      </c>
      <c r="AC369" s="26">
        <v>-0.44310875</v>
      </c>
      <c r="AD369" s="26">
        <v>-1.1389735599999999</v>
      </c>
      <c r="AE369" s="26">
        <v>-0.30881496000000003</v>
      </c>
      <c r="AF369" s="26">
        <v>-0.20453963</v>
      </c>
      <c r="AG369" s="26">
        <v>-0.18251022</v>
      </c>
      <c r="AH369" s="26">
        <v>-0.44310875</v>
      </c>
      <c r="AI369" s="26">
        <v>-1.1389735599999999</v>
      </c>
      <c r="AJ369" s="26">
        <v>-0.10394726999999999</v>
      </c>
      <c r="AK369" s="26">
        <v>-0.10857828999999999</v>
      </c>
      <c r="AL369" s="26">
        <v>-0.19025613</v>
      </c>
      <c r="AM369" s="26">
        <v>-0.21878299000000001</v>
      </c>
      <c r="AN369" s="26">
        <v>-0.62156467999999998</v>
      </c>
      <c r="AO369" s="26" t="str">
        <f>IF(AND(AO370="",AO371=""),"",SUM(AO370)-SUM(AO371))</f>
        <v/>
      </c>
      <c r="AP369" s="26" t="str">
        <f>IF(AND(AP370="",AP371=""),"",SUM(AP370)-SUM(AP371))</f>
        <v/>
      </c>
      <c r="AQ369" s="26" t="str">
        <f>IF(AND(AQ370="",AQ371=""),"",SUM(AQ370)-SUM(AQ371))</f>
        <v/>
      </c>
      <c r="AR369" s="26" t="str">
        <f>IF(AND(AR370="",AR371=""),"",SUM(AR370)-SUM(AR371))</f>
        <v/>
      </c>
      <c r="AS369" s="26" t="str">
        <f>IF(AND(AS370="",AS371=""),"",SUM(AS370)-SUM(AS371))</f>
        <v/>
      </c>
      <c r="AT369" s="26" t="str">
        <f>IF(AND(AT370="",AT371=""),"",SUM(AT370)-SUM(AT371))</f>
        <v/>
      </c>
      <c r="AU369" s="26" t="str">
        <f>IF(AND(AU370="",AU371=""),"",SUM(AU370)-SUM(AU371))</f>
        <v/>
      </c>
      <c r="AV369" s="26" t="str">
        <f>IF(AND(AV370="",AV371=""),"",SUM(AV370)-SUM(AV371))</f>
        <v/>
      </c>
      <c r="AW369" s="26" t="str">
        <f>IF(AND(AW370="",AW371=""),"",SUM(AW370)-SUM(AW371))</f>
        <v/>
      </c>
      <c r="AX369" s="26" t="str">
        <f>IF(AND(AX370="",AX371=""),"",SUM(AX370)-SUM(AX371))</f>
        <v/>
      </c>
      <c r="AY369" s="26" t="str">
        <f>IF(AND(AY370="",AY371=""),"",SUM(AY370)-SUM(AY371))</f>
        <v/>
      </c>
      <c r="AZ369" s="26" t="str">
        <f>IF(AND(AZ370="",AZ371=""),"",SUM(AZ370)-SUM(AZ371))</f>
        <v/>
      </c>
      <c r="BA369" s="26" t="str">
        <f>IF(AND(BA370="",BA371=""),"",SUM(BA370)-SUM(BA371))</f>
        <v/>
      </c>
      <c r="BB369" s="26" t="str">
        <f>IF(AND(BB370="",BB371=""),"",SUM(BB370)-SUM(BB371))</f>
        <v/>
      </c>
      <c r="BC369" s="26" t="str">
        <f>IF(AND(BC370="",BC371=""),"",SUM(BC370)-SUM(BC371))</f>
        <v/>
      </c>
      <c r="BD369" s="26" t="str">
        <f>IF(AND(BD370="",BD371=""),"",SUM(BD370)-SUM(BD371))</f>
        <v/>
      </c>
      <c r="BE369" s="26" t="str">
        <f>IF(AND(BE370="",BE371=""),"",SUM(BE370)-SUM(BE371))</f>
        <v/>
      </c>
      <c r="BF369" s="26" t="str">
        <f>IF(AND(BF370="",BF371=""),"",SUM(BF370)-SUM(BF371))</f>
        <v/>
      </c>
      <c r="BG369" s="26" t="str">
        <f>IF(AND(BG370="",BG371=""),"",SUM(BG370)-SUM(BG371))</f>
        <v/>
      </c>
      <c r="BH369" s="26" t="str">
        <f>IF(AND(BH370="",BH371=""),"",SUM(BH370)-SUM(BH371))</f>
        <v/>
      </c>
      <c r="BI369" s="26" t="str">
        <f>IF(AND(BI370="",BI371=""),"",SUM(BI370)-SUM(BI371))</f>
        <v/>
      </c>
      <c r="BJ369" s="26" t="str">
        <f>IF(AND(BJ370="",BJ371=""),"",SUM(BJ370)-SUM(BJ371))</f>
        <v/>
      </c>
      <c r="BK369" s="26" t="str">
        <f>IF(AND(BK370="",BK371=""),"",SUM(BK370)-SUM(BK371))</f>
        <v/>
      </c>
      <c r="BL369" s="26" t="str">
        <f>IF(AND(BL370="",BL371=""),"",SUM(BL370)-SUM(BL371))</f>
        <v/>
      </c>
      <c r="BM369" s="26" t="str">
        <f>IF(AND(BM370="",BM371=""),"",SUM(BM370)-SUM(BM371))</f>
        <v/>
      </c>
      <c r="BN369" s="26" t="str">
        <f>IF(AND(BN370="",BN371=""),"",SUM(BN370)-SUM(BN371))</f>
        <v/>
      </c>
      <c r="BO369" s="26" t="str">
        <f>IF(AND(BO370="",BO371=""),"",SUM(BO370)-SUM(BO371))</f>
        <v/>
      </c>
      <c r="BP369" s="26" t="str">
        <f>IF(AND(BP370="",BP371=""),"",SUM(BP370)-SUM(BP371))</f>
        <v/>
      </c>
      <c r="BQ369" s="26" t="str">
        <f>IF(AND(BQ370="",BQ371=""),"",SUM(BQ370)-SUM(BQ371))</f>
        <v/>
      </c>
      <c r="BR369" s="26" t="str">
        <f>IF(AND(BR370="",BR371=""),"",SUM(BR370)-SUM(BR371))</f>
        <v/>
      </c>
      <c r="BS369" s="26" t="str">
        <f t="shared" si="499" ref="BS369:ED369">IF(AND(BS370="",BS371=""),"",SUM(BS370)-SUM(BS371))</f>
        <v/>
      </c>
      <c r="BT369" s="26" t="str">
        <f t="shared" si="499"/>
        <v/>
      </c>
      <c r="BU369" s="26" t="str">
        <f t="shared" si="499"/>
        <v/>
      </c>
      <c r="BV369" s="26" t="str">
        <f t="shared" si="499"/>
        <v/>
      </c>
      <c r="BW369" s="26" t="str">
        <f t="shared" si="499"/>
        <v/>
      </c>
      <c r="BX369" s="26" t="str">
        <f t="shared" si="499"/>
        <v/>
      </c>
      <c r="BY369" s="26" t="str">
        <f t="shared" si="499"/>
        <v/>
      </c>
      <c r="BZ369" s="26" t="str">
        <f t="shared" si="499"/>
        <v/>
      </c>
      <c r="CA369" s="26" t="str">
        <f t="shared" si="499"/>
        <v/>
      </c>
      <c r="CB369" s="26" t="str">
        <f t="shared" si="499"/>
        <v/>
      </c>
      <c r="CC369" s="26" t="str">
        <f t="shared" si="499"/>
        <v/>
      </c>
      <c r="CD369" s="26" t="str">
        <f t="shared" si="499"/>
        <v/>
      </c>
      <c r="CE369" s="26" t="str">
        <f t="shared" si="499"/>
        <v/>
      </c>
      <c r="CF369" s="26" t="str">
        <f t="shared" si="499"/>
        <v/>
      </c>
      <c r="CG369" s="26" t="str">
        <f t="shared" si="499"/>
        <v/>
      </c>
      <c r="CH369" s="26" t="str">
        <f t="shared" si="499"/>
        <v/>
      </c>
      <c r="CI369" s="26" t="str">
        <f t="shared" si="499"/>
        <v/>
      </c>
      <c r="CJ369" s="26" t="str">
        <f t="shared" si="499"/>
        <v/>
      </c>
      <c r="CK369" s="26" t="str">
        <f t="shared" si="499"/>
        <v/>
      </c>
      <c r="CL369" s="26" t="str">
        <f t="shared" si="499"/>
        <v/>
      </c>
      <c r="CM369" s="26" t="str">
        <f t="shared" si="499"/>
        <v/>
      </c>
      <c r="CN369" s="26" t="str">
        <f t="shared" si="499"/>
        <v/>
      </c>
      <c r="CO369" s="26" t="str">
        <f t="shared" si="499"/>
        <v/>
      </c>
      <c r="CP369" s="26" t="str">
        <f t="shared" si="499"/>
        <v/>
      </c>
      <c r="CQ369" s="26" t="str">
        <f t="shared" si="499"/>
        <v/>
      </c>
      <c r="CR369" s="26" t="str">
        <f t="shared" si="499"/>
        <v/>
      </c>
      <c r="CS369" s="26" t="str">
        <f t="shared" si="499"/>
        <v/>
      </c>
      <c r="CT369" s="26" t="str">
        <f t="shared" si="499"/>
        <v/>
      </c>
      <c r="CU369" s="26" t="str">
        <f t="shared" si="499"/>
        <v/>
      </c>
      <c r="CV369" s="26" t="str">
        <f t="shared" si="499"/>
        <v/>
      </c>
      <c r="CW369" s="26" t="str">
        <f t="shared" si="499"/>
        <v/>
      </c>
      <c r="CX369" s="26" t="str">
        <f t="shared" si="499"/>
        <v/>
      </c>
      <c r="CY369" s="26" t="str">
        <f t="shared" si="499"/>
        <v/>
      </c>
      <c r="CZ369" s="26" t="str">
        <f t="shared" si="499"/>
        <v/>
      </c>
      <c r="DA369" s="26" t="str">
        <f t="shared" si="499"/>
        <v/>
      </c>
      <c r="DB369" s="26" t="str">
        <f t="shared" si="499"/>
        <v/>
      </c>
      <c r="DC369" s="26" t="str">
        <f t="shared" si="499"/>
        <v/>
      </c>
      <c r="DD369" s="26" t="str">
        <f t="shared" si="499"/>
        <v/>
      </c>
      <c r="DE369" s="26" t="str">
        <f t="shared" si="499"/>
        <v/>
      </c>
      <c r="DF369" s="26" t="str">
        <f t="shared" si="499"/>
        <v/>
      </c>
      <c r="DG369" s="26" t="str">
        <f t="shared" si="499"/>
        <v/>
      </c>
      <c r="DH369" s="26" t="str">
        <f t="shared" si="499"/>
        <v/>
      </c>
      <c r="DI369" s="26" t="str">
        <f t="shared" si="499"/>
        <v/>
      </c>
      <c r="DJ369" s="26" t="str">
        <f t="shared" si="499"/>
        <v/>
      </c>
      <c r="DK369" s="26" t="str">
        <f t="shared" si="499"/>
        <v/>
      </c>
      <c r="DL369" s="26" t="str">
        <f t="shared" si="499"/>
        <v/>
      </c>
      <c r="DM369" s="26" t="str">
        <f t="shared" si="499"/>
        <v/>
      </c>
      <c r="DN369" s="26" t="str">
        <f t="shared" si="499"/>
        <v/>
      </c>
      <c r="DO369" s="26" t="str">
        <f t="shared" si="499"/>
        <v/>
      </c>
      <c r="DP369" s="26" t="str">
        <f t="shared" si="499"/>
        <v/>
      </c>
      <c r="DQ369" s="26" t="str">
        <f t="shared" si="499"/>
        <v/>
      </c>
      <c r="DR369" s="26" t="str">
        <f t="shared" si="499"/>
        <v/>
      </c>
      <c r="DS369" s="26" t="str">
        <f t="shared" si="499"/>
        <v/>
      </c>
      <c r="DT369" s="26" t="str">
        <f t="shared" si="499"/>
        <v/>
      </c>
      <c r="DU369" s="26" t="str">
        <f t="shared" si="499"/>
        <v/>
      </c>
      <c r="DV369" s="26" t="str">
        <f t="shared" si="499"/>
        <v/>
      </c>
      <c r="DW369" s="26" t="str">
        <f t="shared" si="499"/>
        <v/>
      </c>
      <c r="DX369" s="26" t="str">
        <f t="shared" si="499"/>
        <v/>
      </c>
      <c r="DY369" s="26" t="str">
        <f t="shared" si="499"/>
        <v/>
      </c>
      <c r="DZ369" s="26" t="str">
        <f t="shared" si="499"/>
        <v/>
      </c>
      <c r="EA369" s="26" t="str">
        <f t="shared" si="499"/>
        <v/>
      </c>
      <c r="EB369" s="26" t="str">
        <f t="shared" si="499"/>
        <v/>
      </c>
      <c r="EC369" s="26" t="str">
        <f t="shared" si="499"/>
        <v/>
      </c>
      <c r="ED369" s="26" t="str">
        <f t="shared" si="499"/>
        <v/>
      </c>
      <c r="EE369" s="26" t="str">
        <f t="shared" si="500" ref="EE369:FI369">IF(AND(EE370="",EE371=""),"",SUM(EE370)-SUM(EE371))</f>
        <v/>
      </c>
      <c r="EF369" s="26" t="str">
        <f t="shared" si="500"/>
        <v/>
      </c>
      <c r="EG369" s="26" t="str">
        <f t="shared" si="500"/>
        <v/>
      </c>
      <c r="EH369" s="26" t="str">
        <f t="shared" si="500"/>
        <v/>
      </c>
      <c r="EI369" s="26" t="str">
        <f t="shared" si="500"/>
        <v/>
      </c>
      <c r="EJ369" s="26" t="str">
        <f t="shared" si="500"/>
        <v/>
      </c>
      <c r="EK369" s="26" t="str">
        <f t="shared" si="500"/>
        <v/>
      </c>
      <c r="EL369" s="26" t="str">
        <f t="shared" si="500"/>
        <v/>
      </c>
      <c r="EM369" s="26" t="str">
        <f t="shared" si="500"/>
        <v/>
      </c>
      <c r="EN369" s="26" t="str">
        <f t="shared" si="500"/>
        <v/>
      </c>
      <c r="EO369" s="26" t="str">
        <f t="shared" si="500"/>
        <v/>
      </c>
      <c r="EP369" s="26" t="str">
        <f t="shared" si="500"/>
        <v/>
      </c>
      <c r="EQ369" s="26" t="str">
        <f t="shared" si="500"/>
        <v/>
      </c>
      <c r="ER369" s="26" t="str">
        <f t="shared" si="500"/>
        <v/>
      </c>
      <c r="ES369" s="26" t="str">
        <f t="shared" si="500"/>
        <v/>
      </c>
      <c r="ET369" s="26" t="str">
        <f t="shared" si="500"/>
        <v/>
      </c>
      <c r="EU369" s="26" t="str">
        <f t="shared" si="500"/>
        <v/>
      </c>
      <c r="EV369" s="26" t="str">
        <f t="shared" si="500"/>
        <v/>
      </c>
      <c r="EW369" s="26" t="str">
        <f t="shared" si="500"/>
        <v/>
      </c>
      <c r="EX369" s="26" t="str">
        <f t="shared" si="500"/>
        <v/>
      </c>
      <c r="EY369" s="26" t="str">
        <f t="shared" si="500"/>
        <v/>
      </c>
      <c r="EZ369" s="26" t="str">
        <f t="shared" si="500"/>
        <v/>
      </c>
      <c r="FA369" s="26" t="str">
        <f t="shared" si="500"/>
        <v/>
      </c>
      <c r="FB369" s="26" t="str">
        <f t="shared" si="500"/>
        <v/>
      </c>
      <c r="FC369" s="26" t="str">
        <f t="shared" si="500"/>
        <v/>
      </c>
      <c r="FD369" s="26" t="str">
        <f t="shared" si="500"/>
        <v/>
      </c>
      <c r="FE369" s="26" t="str">
        <f t="shared" si="500"/>
        <v/>
      </c>
      <c r="FF369" s="26" t="str">
        <f t="shared" si="500"/>
        <v/>
      </c>
      <c r="FG369" s="26" t="str">
        <f t="shared" si="500"/>
        <v/>
      </c>
      <c r="FH369" s="26" t="str">
        <f t="shared" si="500"/>
        <v/>
      </c>
      <c r="FI369" s="26" t="str">
        <f t="shared" si="500"/>
        <v/>
      </c>
    </row>
    <row r="370" spans="1:165" s="8" customFormat="1" ht="15" customHeight="1">
      <c r="A370" s="8" t="str">
        <f t="shared" si="462"/>
        <v>BXISGMT_BP6_XDC</v>
      </c>
      <c r="B370" s="15" t="s">
        <v>145</v>
      </c>
      <c r="C370" s="13" t="s">
        <v>878</v>
      </c>
      <c r="D370" s="13" t="s">
        <v>879</v>
      </c>
      <c r="E370" s="14" t="str">
        <f>"BXISGMT_BP6_"&amp;C3</f>
        <v>BXISGMT_BP6_XDC</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165" s="8" customFormat="1" ht="15" customHeight="1">
      <c r="A371" s="8" t="str">
        <f t="shared" si="462"/>
        <v>BMISGMT_BP6_XDC</v>
      </c>
      <c r="B371" s="15" t="s">
        <v>148</v>
      </c>
      <c r="C371" s="13" t="s">
        <v>880</v>
      </c>
      <c r="D371" s="13" t="s">
        <v>881</v>
      </c>
      <c r="E371" s="14" t="str">
        <f>"BMISGMT_BP6_"&amp;C3</f>
        <v>BMISGMT_BP6_XDC</v>
      </c>
      <c r="F371" s="1">
        <v>0.14117450000000001</v>
      </c>
      <c r="G371" s="1">
        <v>0.17140537</v>
      </c>
      <c r="H371" s="1">
        <v>0.14621601000000001</v>
      </c>
      <c r="I371" s="1">
        <v>0.091777979999999995</v>
      </c>
      <c r="J371" s="1">
        <v>0.55057385999999997</v>
      </c>
      <c r="K371" s="1">
        <v>0.14913133000000001</v>
      </c>
      <c r="L371" s="1">
        <v>0.18747330000000001</v>
      </c>
      <c r="M371" s="1">
        <v>0.1195864</v>
      </c>
      <c r="N371" s="1">
        <v>0.051839368241096501</v>
      </c>
      <c r="O371" s="1">
        <v>0.50803039824109697</v>
      </c>
      <c r="P371" s="1">
        <v>0.098429150000000007</v>
      </c>
      <c r="Q371" s="1">
        <v>0.1231005</v>
      </c>
      <c r="R371" s="1">
        <v>0.061926000000000002</v>
      </c>
      <c r="S371" s="1">
        <v>0.024192519999999999</v>
      </c>
      <c r="T371" s="1">
        <v>0.30764817</v>
      </c>
      <c r="U371" s="1">
        <v>0.31205368</v>
      </c>
      <c r="V371" s="1">
        <v>0.26197066000000002</v>
      </c>
      <c r="W371" s="1">
        <v>0.18251022</v>
      </c>
      <c r="X371" s="1">
        <v>0.44310875</v>
      </c>
      <c r="Y371" s="1">
        <v>1.1996433099999999</v>
      </c>
      <c r="Z371" s="1">
        <v>0.30881496000000003</v>
      </c>
      <c r="AA371" s="1">
        <v>0.20453963</v>
      </c>
      <c r="AB371" s="1">
        <v>0.18251022</v>
      </c>
      <c r="AC371" s="1">
        <v>0.44310875</v>
      </c>
      <c r="AD371" s="1">
        <v>1.1389735599999999</v>
      </c>
      <c r="AE371" s="1">
        <v>0.30881496000000003</v>
      </c>
      <c r="AF371" s="1">
        <v>0.20453963</v>
      </c>
      <c r="AG371" s="1">
        <v>0.18251022</v>
      </c>
      <c r="AH371" s="1">
        <v>0.44310875</v>
      </c>
      <c r="AI371" s="1">
        <v>1.1389735599999999</v>
      </c>
      <c r="AJ371" s="1">
        <v>0.10394726999999999</v>
      </c>
      <c r="AK371" s="1">
        <v>0.10857828999999999</v>
      </c>
      <c r="AL371" s="1">
        <v>0.19025613</v>
      </c>
      <c r="AM371" s="1">
        <v>0.21878299000000001</v>
      </c>
      <c r="AN371" s="1">
        <v>0.62156467999999998</v>
      </c>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165" s="8" customFormat="1" ht="15" customHeight="1">
      <c r="A372" s="8" t="str">
        <f t="shared" si="462"/>
        <v>BMISGMTNP_BP6_XDC</v>
      </c>
      <c r="B372" s="15" t="s">
        <v>882</v>
      </c>
      <c r="C372" s="13" t="s">
        <v>883</v>
      </c>
      <c r="D372" s="13" t="s">
        <v>884</v>
      </c>
      <c r="E372" s="14" t="str">
        <f>"BMISGMTNP_BP6_"&amp;C3</f>
        <v>BMISGMTNP_BP6_XDC</v>
      </c>
      <c r="F372" s="26" t="str">
        <f>IF(AND(F373="",F374=""),"",SUM(F373)-SUM(F374))</f>
        <v/>
      </c>
      <c r="G372" s="26" t="str">
        <f t="shared" si="501" ref="G372:BR372">IF(AND(G373="",G374=""),"",SUM(G373)-SUM(G374))</f>
        <v/>
      </c>
      <c r="H372" s="26" t="str">
        <f t="shared" si="501"/>
        <v/>
      </c>
      <c r="I372" s="26" t="str">
        <f t="shared" si="501"/>
        <v/>
      </c>
      <c r="J372" s="26" t="str">
        <f t="shared" si="501"/>
        <v/>
      </c>
      <c r="K372" s="26" t="str">
        <f t="shared" si="501"/>
        <v/>
      </c>
      <c r="L372" s="26" t="str">
        <f t="shared" si="501"/>
        <v/>
      </c>
      <c r="M372" s="26" t="str">
        <f t="shared" si="501"/>
        <v/>
      </c>
      <c r="N372" s="26" t="str">
        <f t="shared" si="501"/>
        <v/>
      </c>
      <c r="O372" s="26" t="str">
        <f t="shared" si="501"/>
        <v/>
      </c>
      <c r="P372" s="26" t="str">
        <f t="shared" si="501"/>
        <v/>
      </c>
      <c r="Q372" s="26" t="str">
        <f t="shared" si="501"/>
        <v/>
      </c>
      <c r="R372" s="26" t="str">
        <f t="shared" si="501"/>
        <v/>
      </c>
      <c r="S372" s="26" t="str">
        <f t="shared" si="501"/>
        <v/>
      </c>
      <c r="T372" s="26" t="str">
        <f t="shared" si="501"/>
        <v/>
      </c>
      <c r="U372" s="26" t="str">
        <f t="shared" si="501"/>
        <v/>
      </c>
      <c r="V372" s="26" t="str">
        <f t="shared" si="501"/>
        <v/>
      </c>
      <c r="W372" s="26" t="str">
        <f t="shared" si="501"/>
        <v/>
      </c>
      <c r="X372" s="26" t="str">
        <f t="shared" si="501"/>
        <v/>
      </c>
      <c r="Y372" s="26" t="str">
        <f t="shared" si="501"/>
        <v/>
      </c>
      <c r="Z372" s="26" t="str">
        <f t="shared" si="501"/>
        <v/>
      </c>
      <c r="AA372" s="26" t="str">
        <f t="shared" si="501"/>
        <v/>
      </c>
      <c r="AB372" s="26" t="str">
        <f t="shared" si="501"/>
        <v/>
      </c>
      <c r="AC372" s="26" t="str">
        <f t="shared" si="501"/>
        <v/>
      </c>
      <c r="AD372" s="26" t="str">
        <f t="shared" si="501"/>
        <v/>
      </c>
      <c r="AE372" s="26" t="str">
        <f t="shared" si="501"/>
        <v/>
      </c>
      <c r="AF372" s="26" t="str">
        <f t="shared" si="501"/>
        <v/>
      </c>
      <c r="AG372" s="26" t="str">
        <f t="shared" si="501"/>
        <v/>
      </c>
      <c r="AH372" s="26" t="str">
        <f t="shared" si="501"/>
        <v/>
      </c>
      <c r="AI372" s="26" t="str">
        <f t="shared" si="501"/>
        <v/>
      </c>
      <c r="AJ372" s="26" t="str">
        <f t="shared" si="501"/>
        <v/>
      </c>
      <c r="AK372" s="26" t="str">
        <f t="shared" si="501"/>
        <v/>
      </c>
      <c r="AL372" s="26" t="str">
        <f t="shared" si="501"/>
        <v/>
      </c>
      <c r="AM372" s="26" t="str">
        <f t="shared" si="501"/>
        <v/>
      </c>
      <c r="AN372" s="26" t="str">
        <f t="shared" si="501"/>
        <v/>
      </c>
      <c r="AO372" s="26" t="str">
        <f t="shared" si="501"/>
        <v/>
      </c>
      <c r="AP372" s="26" t="str">
        <f t="shared" si="501"/>
        <v/>
      </c>
      <c r="AQ372" s="26" t="str">
        <f t="shared" si="501"/>
        <v/>
      </c>
      <c r="AR372" s="26" t="str">
        <f t="shared" si="501"/>
        <v/>
      </c>
      <c r="AS372" s="26" t="str">
        <f t="shared" si="501"/>
        <v/>
      </c>
      <c r="AT372" s="26" t="str">
        <f t="shared" si="501"/>
        <v/>
      </c>
      <c r="AU372" s="26" t="str">
        <f t="shared" si="501"/>
        <v/>
      </c>
      <c r="AV372" s="26" t="str">
        <f t="shared" si="501"/>
        <v/>
      </c>
      <c r="AW372" s="26" t="str">
        <f t="shared" si="501"/>
        <v/>
      </c>
      <c r="AX372" s="26" t="str">
        <f t="shared" si="501"/>
        <v/>
      </c>
      <c r="AY372" s="26" t="str">
        <f t="shared" si="501"/>
        <v/>
      </c>
      <c r="AZ372" s="26" t="str">
        <f t="shared" si="501"/>
        <v/>
      </c>
      <c r="BA372" s="26" t="str">
        <f t="shared" si="501"/>
        <v/>
      </c>
      <c r="BB372" s="26" t="str">
        <f t="shared" si="501"/>
        <v/>
      </c>
      <c r="BC372" s="26" t="str">
        <f t="shared" si="501"/>
        <v/>
      </c>
      <c r="BD372" s="26" t="str">
        <f t="shared" si="501"/>
        <v/>
      </c>
      <c r="BE372" s="26" t="str">
        <f t="shared" si="501"/>
        <v/>
      </c>
      <c r="BF372" s="26" t="str">
        <f t="shared" si="501"/>
        <v/>
      </c>
      <c r="BG372" s="26" t="str">
        <f t="shared" si="501"/>
        <v/>
      </c>
      <c r="BH372" s="26" t="str">
        <f t="shared" si="501"/>
        <v/>
      </c>
      <c r="BI372" s="26" t="str">
        <f t="shared" si="501"/>
        <v/>
      </c>
      <c r="BJ372" s="26" t="str">
        <f t="shared" si="501"/>
        <v/>
      </c>
      <c r="BK372" s="26" t="str">
        <f t="shared" si="501"/>
        <v/>
      </c>
      <c r="BL372" s="26" t="str">
        <f t="shared" si="501"/>
        <v/>
      </c>
      <c r="BM372" s="26" t="str">
        <f t="shared" si="501"/>
        <v/>
      </c>
      <c r="BN372" s="26" t="str">
        <f t="shared" si="501"/>
        <v/>
      </c>
      <c r="BO372" s="26" t="str">
        <f t="shared" si="501"/>
        <v/>
      </c>
      <c r="BP372" s="26" t="str">
        <f t="shared" si="501"/>
        <v/>
      </c>
      <c r="BQ372" s="26" t="str">
        <f t="shared" si="501"/>
        <v/>
      </c>
      <c r="BR372" s="26" t="str">
        <f t="shared" si="501"/>
        <v/>
      </c>
      <c r="BS372" s="26" t="str">
        <f t="shared" si="502" ref="BS372:ED372">IF(AND(BS373="",BS374=""),"",SUM(BS373)-SUM(BS374))</f>
        <v/>
      </c>
      <c r="BT372" s="26" t="str">
        <f t="shared" si="502"/>
        <v/>
      </c>
      <c r="BU372" s="26" t="str">
        <f t="shared" si="502"/>
        <v/>
      </c>
      <c r="BV372" s="26" t="str">
        <f t="shared" si="502"/>
        <v/>
      </c>
      <c r="BW372" s="26" t="str">
        <f t="shared" si="502"/>
        <v/>
      </c>
      <c r="BX372" s="26" t="str">
        <f t="shared" si="502"/>
        <v/>
      </c>
      <c r="BY372" s="26" t="str">
        <f t="shared" si="502"/>
        <v/>
      </c>
      <c r="BZ372" s="26" t="str">
        <f t="shared" si="502"/>
        <v/>
      </c>
      <c r="CA372" s="26" t="str">
        <f t="shared" si="502"/>
        <v/>
      </c>
      <c r="CB372" s="26" t="str">
        <f t="shared" si="502"/>
        <v/>
      </c>
      <c r="CC372" s="26" t="str">
        <f t="shared" si="502"/>
        <v/>
      </c>
      <c r="CD372" s="26" t="str">
        <f t="shared" si="502"/>
        <v/>
      </c>
      <c r="CE372" s="26" t="str">
        <f t="shared" si="502"/>
        <v/>
      </c>
      <c r="CF372" s="26" t="str">
        <f t="shared" si="502"/>
        <v/>
      </c>
      <c r="CG372" s="26" t="str">
        <f t="shared" si="502"/>
        <v/>
      </c>
      <c r="CH372" s="26" t="str">
        <f t="shared" si="502"/>
        <v/>
      </c>
      <c r="CI372" s="26" t="str">
        <f t="shared" si="502"/>
        <v/>
      </c>
      <c r="CJ372" s="26" t="str">
        <f t="shared" si="502"/>
        <v/>
      </c>
      <c r="CK372" s="26" t="str">
        <f t="shared" si="502"/>
        <v/>
      </c>
      <c r="CL372" s="26" t="str">
        <f t="shared" si="502"/>
        <v/>
      </c>
      <c r="CM372" s="26" t="str">
        <f t="shared" si="502"/>
        <v/>
      </c>
      <c r="CN372" s="26" t="str">
        <f t="shared" si="502"/>
        <v/>
      </c>
      <c r="CO372" s="26" t="str">
        <f t="shared" si="502"/>
        <v/>
      </c>
      <c r="CP372" s="26" t="str">
        <f t="shared" si="502"/>
        <v/>
      </c>
      <c r="CQ372" s="26" t="str">
        <f t="shared" si="502"/>
        <v/>
      </c>
      <c r="CR372" s="26" t="str">
        <f t="shared" si="502"/>
        <v/>
      </c>
      <c r="CS372" s="26" t="str">
        <f t="shared" si="502"/>
        <v/>
      </c>
      <c r="CT372" s="26" t="str">
        <f t="shared" si="502"/>
        <v/>
      </c>
      <c r="CU372" s="26" t="str">
        <f t="shared" si="502"/>
        <v/>
      </c>
      <c r="CV372" s="26" t="str">
        <f t="shared" si="502"/>
        <v/>
      </c>
      <c r="CW372" s="26" t="str">
        <f t="shared" si="502"/>
        <v/>
      </c>
      <c r="CX372" s="26" t="str">
        <f t="shared" si="502"/>
        <v/>
      </c>
      <c r="CY372" s="26" t="str">
        <f t="shared" si="502"/>
        <v/>
      </c>
      <c r="CZ372" s="26" t="str">
        <f t="shared" si="502"/>
        <v/>
      </c>
      <c r="DA372" s="26" t="str">
        <f t="shared" si="502"/>
        <v/>
      </c>
      <c r="DB372" s="26" t="str">
        <f t="shared" si="502"/>
        <v/>
      </c>
      <c r="DC372" s="26" t="str">
        <f t="shared" si="502"/>
        <v/>
      </c>
      <c r="DD372" s="26" t="str">
        <f t="shared" si="502"/>
        <v/>
      </c>
      <c r="DE372" s="26" t="str">
        <f t="shared" si="502"/>
        <v/>
      </c>
      <c r="DF372" s="26" t="str">
        <f t="shared" si="502"/>
        <v/>
      </c>
      <c r="DG372" s="26" t="str">
        <f t="shared" si="502"/>
        <v/>
      </c>
      <c r="DH372" s="26" t="str">
        <f t="shared" si="502"/>
        <v/>
      </c>
      <c r="DI372" s="26" t="str">
        <f t="shared" si="502"/>
        <v/>
      </c>
      <c r="DJ372" s="26" t="str">
        <f t="shared" si="502"/>
        <v/>
      </c>
      <c r="DK372" s="26" t="str">
        <f t="shared" si="502"/>
        <v/>
      </c>
      <c r="DL372" s="26" t="str">
        <f t="shared" si="502"/>
        <v/>
      </c>
      <c r="DM372" s="26" t="str">
        <f t="shared" si="502"/>
        <v/>
      </c>
      <c r="DN372" s="26" t="str">
        <f t="shared" si="502"/>
        <v/>
      </c>
      <c r="DO372" s="26" t="str">
        <f t="shared" si="502"/>
        <v/>
      </c>
      <c r="DP372" s="26" t="str">
        <f t="shared" si="502"/>
        <v/>
      </c>
      <c r="DQ372" s="26" t="str">
        <f t="shared" si="502"/>
        <v/>
      </c>
      <c r="DR372" s="26" t="str">
        <f t="shared" si="502"/>
        <v/>
      </c>
      <c r="DS372" s="26" t="str">
        <f t="shared" si="502"/>
        <v/>
      </c>
      <c r="DT372" s="26" t="str">
        <f t="shared" si="502"/>
        <v/>
      </c>
      <c r="DU372" s="26" t="str">
        <f t="shared" si="502"/>
        <v/>
      </c>
      <c r="DV372" s="26" t="str">
        <f t="shared" si="502"/>
        <v/>
      </c>
      <c r="DW372" s="26" t="str">
        <f t="shared" si="502"/>
        <v/>
      </c>
      <c r="DX372" s="26" t="str">
        <f t="shared" si="502"/>
        <v/>
      </c>
      <c r="DY372" s="26" t="str">
        <f t="shared" si="502"/>
        <v/>
      </c>
      <c r="DZ372" s="26" t="str">
        <f t="shared" si="502"/>
        <v/>
      </c>
      <c r="EA372" s="26" t="str">
        <f t="shared" si="502"/>
        <v/>
      </c>
      <c r="EB372" s="26" t="str">
        <f t="shared" si="502"/>
        <v/>
      </c>
      <c r="EC372" s="26" t="str">
        <f t="shared" si="502"/>
        <v/>
      </c>
      <c r="ED372" s="26" t="str">
        <f t="shared" si="502"/>
        <v/>
      </c>
      <c r="EE372" s="26" t="str">
        <f t="shared" si="503" ref="EE372:FI372">IF(AND(EE373="",EE374=""),"",SUM(EE373)-SUM(EE374))</f>
        <v/>
      </c>
      <c r="EF372" s="26" t="str">
        <f t="shared" si="503"/>
        <v/>
      </c>
      <c r="EG372" s="26" t="str">
        <f t="shared" si="503"/>
        <v/>
      </c>
      <c r="EH372" s="26" t="str">
        <f t="shared" si="503"/>
        <v/>
      </c>
      <c r="EI372" s="26" t="str">
        <f t="shared" si="503"/>
        <v/>
      </c>
      <c r="EJ372" s="26" t="str">
        <f t="shared" si="503"/>
        <v/>
      </c>
      <c r="EK372" s="26" t="str">
        <f t="shared" si="503"/>
        <v/>
      </c>
      <c r="EL372" s="26" t="str">
        <f t="shared" si="503"/>
        <v/>
      </c>
      <c r="EM372" s="26" t="str">
        <f t="shared" si="503"/>
        <v/>
      </c>
      <c r="EN372" s="26" t="str">
        <f t="shared" si="503"/>
        <v/>
      </c>
      <c r="EO372" s="26" t="str">
        <f t="shared" si="503"/>
        <v/>
      </c>
      <c r="EP372" s="26" t="str">
        <f t="shared" si="503"/>
        <v/>
      </c>
      <c r="EQ372" s="26" t="str">
        <f t="shared" si="503"/>
        <v/>
      </c>
      <c r="ER372" s="26" t="str">
        <f t="shared" si="503"/>
        <v/>
      </c>
      <c r="ES372" s="26" t="str">
        <f t="shared" si="503"/>
        <v/>
      </c>
      <c r="ET372" s="26" t="str">
        <f t="shared" si="503"/>
        <v/>
      </c>
      <c r="EU372" s="26" t="str">
        <f t="shared" si="503"/>
        <v/>
      </c>
      <c r="EV372" s="26" t="str">
        <f t="shared" si="503"/>
        <v/>
      </c>
      <c r="EW372" s="26" t="str">
        <f t="shared" si="503"/>
        <v/>
      </c>
      <c r="EX372" s="26" t="str">
        <f t="shared" si="503"/>
        <v/>
      </c>
      <c r="EY372" s="26" t="str">
        <f t="shared" si="503"/>
        <v/>
      </c>
      <c r="EZ372" s="26" t="str">
        <f t="shared" si="503"/>
        <v/>
      </c>
      <c r="FA372" s="26" t="str">
        <f t="shared" si="503"/>
        <v/>
      </c>
      <c r="FB372" s="26" t="str">
        <f t="shared" si="503"/>
        <v/>
      </c>
      <c r="FC372" s="26" t="str">
        <f t="shared" si="503"/>
        <v/>
      </c>
      <c r="FD372" s="26" t="str">
        <f t="shared" si="503"/>
        <v/>
      </c>
      <c r="FE372" s="26" t="str">
        <f t="shared" si="503"/>
        <v/>
      </c>
      <c r="FF372" s="26" t="str">
        <f t="shared" si="503"/>
        <v/>
      </c>
      <c r="FG372" s="26" t="str">
        <f t="shared" si="503"/>
        <v/>
      </c>
      <c r="FH372" s="26" t="str">
        <f t="shared" si="503"/>
        <v/>
      </c>
      <c r="FI372" s="26" t="str">
        <f t="shared" si="503"/>
        <v/>
      </c>
    </row>
    <row r="373" spans="1:165" s="8" customFormat="1" ht="15" customHeight="1">
      <c r="A373" s="8" t="str">
        <f t="shared" si="462"/>
        <v>BXMISGMTNP_BP6_XDC</v>
      </c>
      <c r="B373" s="15" t="s">
        <v>82</v>
      </c>
      <c r="C373" s="13" t="s">
        <v>885</v>
      </c>
      <c r="D373" s="13" t="s">
        <v>886</v>
      </c>
      <c r="E373" s="18" t="str">
        <f>"BXMISGMTNP_BP6_"&amp;C3</f>
        <v>BXMISGMTNP_BP6_XDC</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165" s="8" customFormat="1" ht="15" customHeight="1">
      <c r="A374" s="8" t="str">
        <f t="shared" si="462"/>
        <v>BMMISGMTNP_BP6_XDC</v>
      </c>
      <c r="B374" s="15" t="s">
        <v>85</v>
      </c>
      <c r="C374" s="13" t="s">
        <v>887</v>
      </c>
      <c r="D374" s="13" t="s">
        <v>888</v>
      </c>
      <c r="E374" s="14" t="str">
        <f>"BMMISGMTNP_BP6_"&amp;C3</f>
        <v>BMMISGMTNP_BP6_XDC</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165" s="8" customFormat="1" ht="15" customHeight="1">
      <c r="A375" s="8" t="str">
        <f t="shared" si="462"/>
        <v>BISO_BP6_XDC</v>
      </c>
      <c r="B375" s="12" t="s">
        <v>889</v>
      </c>
      <c r="C375" s="13" t="s">
        <v>890</v>
      </c>
      <c r="D375" s="13" t="s">
        <v>891</v>
      </c>
      <c r="E375" s="14" t="str">
        <f>"BISO_BP6_"&amp;C3</f>
        <v>BISO_BP6_XDC</v>
      </c>
      <c r="F375" s="26">
        <v>0.779183783114479</v>
      </c>
      <c r="G375" s="26">
        <v>0.769400366475679</v>
      </c>
      <c r="H375" s="26">
        <v>0.77354611181047905</v>
      </c>
      <c r="I375" s="26">
        <v>0.79126899633487902</v>
      </c>
      <c r="J375" s="26">
        <v>3.1133992577355198</v>
      </c>
      <c r="K375" s="26">
        <v>0.60984703317726896</v>
      </c>
      <c r="L375" s="26">
        <v>0.65321050559166904</v>
      </c>
      <c r="M375" s="26">
        <v>0.66158773778286895</v>
      </c>
      <c r="N375" s="26">
        <v>0.72997387876806896</v>
      </c>
      <c r="O375" s="26">
        <v>2.6546191553198701</v>
      </c>
      <c r="P375" s="26">
        <v>0.164620286084078</v>
      </c>
      <c r="Q375" s="26">
        <v>0.26113064755167797</v>
      </c>
      <c r="R375" s="26">
        <v>0.273739366599278</v>
      </c>
      <c r="S375" s="26">
        <v>0.39278876404527802</v>
      </c>
      <c r="T375" s="26">
        <v>1.09227906428031</v>
      </c>
      <c r="U375" s="26">
        <v>0.96760142962383899</v>
      </c>
      <c r="V375" s="26">
        <v>0.94835196010383904</v>
      </c>
      <c r="W375" s="26">
        <v>0.99362777233863897</v>
      </c>
      <c r="X375" s="26">
        <v>0.93657327393783896</v>
      </c>
      <c r="Y375" s="26">
        <v>3.84615443600417</v>
      </c>
      <c r="Z375" s="26">
        <v>1.3004521320389999</v>
      </c>
      <c r="AA375" s="26">
        <v>1.3059719395323801</v>
      </c>
      <c r="AB375" s="26">
        <v>1.3131237563063201</v>
      </c>
      <c r="AC375" s="26">
        <v>1.3568219145621601</v>
      </c>
      <c r="AD375" s="26">
        <v>5.2763697424398499</v>
      </c>
      <c r="AE375" s="26">
        <v>2.09632352888491</v>
      </c>
      <c r="AF375" s="26">
        <v>2.0880794101809101</v>
      </c>
      <c r="AG375" s="26">
        <v>2.0942261488485099</v>
      </c>
      <c r="AH375" s="26">
        <v>2.0860871329233102</v>
      </c>
      <c r="AI375" s="26">
        <v>8.3647162208376606</v>
      </c>
      <c r="AJ375" s="26">
        <v>2.5069573277680202</v>
      </c>
      <c r="AK375" s="26">
        <v>2.5465011295919102</v>
      </c>
      <c r="AL375" s="26">
        <v>2.50598551900551</v>
      </c>
      <c r="AM375" s="26">
        <v>2.47706710462902</v>
      </c>
      <c r="AN375" s="26">
        <v>10.036511080994501</v>
      </c>
      <c r="AO375" s="26" t="str">
        <f>IF(AND(AO376="",AO377=""),"",SUM(AO376)-SUM(AO377))</f>
        <v/>
      </c>
      <c r="AP375" s="26" t="str">
        <f>IF(AND(AP376="",AP377=""),"",SUM(AP376)-SUM(AP377))</f>
        <v/>
      </c>
      <c r="AQ375" s="26" t="str">
        <f>IF(AND(AQ376="",AQ377=""),"",SUM(AQ376)-SUM(AQ377))</f>
        <v/>
      </c>
      <c r="AR375" s="26" t="str">
        <f>IF(AND(AR376="",AR377=""),"",SUM(AR376)-SUM(AR377))</f>
        <v/>
      </c>
      <c r="AS375" s="26" t="str">
        <f>IF(AND(AS376="",AS377=""),"",SUM(AS376)-SUM(AS377))</f>
        <v/>
      </c>
      <c r="AT375" s="26" t="str">
        <f>IF(AND(AT376="",AT377=""),"",SUM(AT376)-SUM(AT377))</f>
        <v/>
      </c>
      <c r="AU375" s="26" t="str">
        <f>IF(AND(AU376="",AU377=""),"",SUM(AU376)-SUM(AU377))</f>
        <v/>
      </c>
      <c r="AV375" s="26" t="str">
        <f>IF(AND(AV376="",AV377=""),"",SUM(AV376)-SUM(AV377))</f>
        <v/>
      </c>
      <c r="AW375" s="26" t="str">
        <f>IF(AND(AW376="",AW377=""),"",SUM(AW376)-SUM(AW377))</f>
        <v/>
      </c>
      <c r="AX375" s="26" t="str">
        <f>IF(AND(AX376="",AX377=""),"",SUM(AX376)-SUM(AX377))</f>
        <v/>
      </c>
      <c r="AY375" s="26" t="str">
        <f>IF(AND(AY376="",AY377=""),"",SUM(AY376)-SUM(AY377))</f>
        <v/>
      </c>
      <c r="AZ375" s="26" t="str">
        <f>IF(AND(AZ376="",AZ377=""),"",SUM(AZ376)-SUM(AZ377))</f>
        <v/>
      </c>
      <c r="BA375" s="26" t="str">
        <f>IF(AND(BA376="",BA377=""),"",SUM(BA376)-SUM(BA377))</f>
        <v/>
      </c>
      <c r="BB375" s="26" t="str">
        <f>IF(AND(BB376="",BB377=""),"",SUM(BB376)-SUM(BB377))</f>
        <v/>
      </c>
      <c r="BC375" s="26" t="str">
        <f>IF(AND(BC376="",BC377=""),"",SUM(BC376)-SUM(BC377))</f>
        <v/>
      </c>
      <c r="BD375" s="26" t="str">
        <f>IF(AND(BD376="",BD377=""),"",SUM(BD376)-SUM(BD377))</f>
        <v/>
      </c>
      <c r="BE375" s="26" t="str">
        <f>IF(AND(BE376="",BE377=""),"",SUM(BE376)-SUM(BE377))</f>
        <v/>
      </c>
      <c r="BF375" s="26" t="str">
        <f>IF(AND(BF376="",BF377=""),"",SUM(BF376)-SUM(BF377))</f>
        <v/>
      </c>
      <c r="BG375" s="26" t="str">
        <f>IF(AND(BG376="",BG377=""),"",SUM(BG376)-SUM(BG377))</f>
        <v/>
      </c>
      <c r="BH375" s="26" t="str">
        <f>IF(AND(BH376="",BH377=""),"",SUM(BH376)-SUM(BH377))</f>
        <v/>
      </c>
      <c r="BI375" s="26" t="str">
        <f>IF(AND(BI376="",BI377=""),"",SUM(BI376)-SUM(BI377))</f>
        <v/>
      </c>
      <c r="BJ375" s="26" t="str">
        <f>IF(AND(BJ376="",BJ377=""),"",SUM(BJ376)-SUM(BJ377))</f>
        <v/>
      </c>
      <c r="BK375" s="26" t="str">
        <f>IF(AND(BK376="",BK377=""),"",SUM(BK376)-SUM(BK377))</f>
        <v/>
      </c>
      <c r="BL375" s="26" t="str">
        <f>IF(AND(BL376="",BL377=""),"",SUM(BL376)-SUM(BL377))</f>
        <v/>
      </c>
      <c r="BM375" s="26" t="str">
        <f>IF(AND(BM376="",BM377=""),"",SUM(BM376)-SUM(BM377))</f>
        <v/>
      </c>
      <c r="BN375" s="26" t="str">
        <f>IF(AND(BN376="",BN377=""),"",SUM(BN376)-SUM(BN377))</f>
        <v/>
      </c>
      <c r="BO375" s="26" t="str">
        <f>IF(AND(BO376="",BO377=""),"",SUM(BO376)-SUM(BO377))</f>
        <v/>
      </c>
      <c r="BP375" s="26" t="str">
        <f>IF(AND(BP376="",BP377=""),"",SUM(BP376)-SUM(BP377))</f>
        <v/>
      </c>
      <c r="BQ375" s="26" t="str">
        <f>IF(AND(BQ376="",BQ377=""),"",SUM(BQ376)-SUM(BQ377))</f>
        <v/>
      </c>
      <c r="BR375" s="26" t="str">
        <f>IF(AND(BR376="",BR377=""),"",SUM(BR376)-SUM(BR377))</f>
        <v/>
      </c>
      <c r="BS375" s="26" t="str">
        <f t="shared" si="504" ref="BS375:ED375">IF(AND(BS376="",BS377=""),"",SUM(BS376)-SUM(BS377))</f>
        <v/>
      </c>
      <c r="BT375" s="26" t="str">
        <f t="shared" si="504"/>
        <v/>
      </c>
      <c r="BU375" s="26" t="str">
        <f t="shared" si="504"/>
        <v/>
      </c>
      <c r="BV375" s="26" t="str">
        <f t="shared" si="504"/>
        <v/>
      </c>
      <c r="BW375" s="26" t="str">
        <f t="shared" si="504"/>
        <v/>
      </c>
      <c r="BX375" s="26" t="str">
        <f t="shared" si="504"/>
        <v/>
      </c>
      <c r="BY375" s="26" t="str">
        <f t="shared" si="504"/>
        <v/>
      </c>
      <c r="BZ375" s="26" t="str">
        <f t="shared" si="504"/>
        <v/>
      </c>
      <c r="CA375" s="26" t="str">
        <f t="shared" si="504"/>
        <v/>
      </c>
      <c r="CB375" s="26" t="str">
        <f t="shared" si="504"/>
        <v/>
      </c>
      <c r="CC375" s="26" t="str">
        <f t="shared" si="504"/>
        <v/>
      </c>
      <c r="CD375" s="26" t="str">
        <f t="shared" si="504"/>
        <v/>
      </c>
      <c r="CE375" s="26" t="str">
        <f t="shared" si="504"/>
        <v/>
      </c>
      <c r="CF375" s="26" t="str">
        <f t="shared" si="504"/>
        <v/>
      </c>
      <c r="CG375" s="26" t="str">
        <f t="shared" si="504"/>
        <v/>
      </c>
      <c r="CH375" s="26" t="str">
        <f t="shared" si="504"/>
        <v/>
      </c>
      <c r="CI375" s="26" t="str">
        <f t="shared" si="504"/>
        <v/>
      </c>
      <c r="CJ375" s="26" t="str">
        <f t="shared" si="504"/>
        <v/>
      </c>
      <c r="CK375" s="26" t="str">
        <f t="shared" si="504"/>
        <v/>
      </c>
      <c r="CL375" s="26" t="str">
        <f t="shared" si="504"/>
        <v/>
      </c>
      <c r="CM375" s="26" t="str">
        <f t="shared" si="504"/>
        <v/>
      </c>
      <c r="CN375" s="26" t="str">
        <f t="shared" si="504"/>
        <v/>
      </c>
      <c r="CO375" s="26" t="str">
        <f t="shared" si="504"/>
        <v/>
      </c>
      <c r="CP375" s="26" t="str">
        <f t="shared" si="504"/>
        <v/>
      </c>
      <c r="CQ375" s="26" t="str">
        <f t="shared" si="504"/>
        <v/>
      </c>
      <c r="CR375" s="26" t="str">
        <f t="shared" si="504"/>
        <v/>
      </c>
      <c r="CS375" s="26" t="str">
        <f t="shared" si="504"/>
        <v/>
      </c>
      <c r="CT375" s="26" t="str">
        <f t="shared" si="504"/>
        <v/>
      </c>
      <c r="CU375" s="26" t="str">
        <f t="shared" si="504"/>
        <v/>
      </c>
      <c r="CV375" s="26" t="str">
        <f t="shared" si="504"/>
        <v/>
      </c>
      <c r="CW375" s="26" t="str">
        <f t="shared" si="504"/>
        <v/>
      </c>
      <c r="CX375" s="26" t="str">
        <f t="shared" si="504"/>
        <v/>
      </c>
      <c r="CY375" s="26" t="str">
        <f t="shared" si="504"/>
        <v/>
      </c>
      <c r="CZ375" s="26" t="str">
        <f t="shared" si="504"/>
        <v/>
      </c>
      <c r="DA375" s="26" t="str">
        <f t="shared" si="504"/>
        <v/>
      </c>
      <c r="DB375" s="26" t="str">
        <f t="shared" si="504"/>
        <v/>
      </c>
      <c r="DC375" s="26" t="str">
        <f t="shared" si="504"/>
        <v/>
      </c>
      <c r="DD375" s="26" t="str">
        <f t="shared" si="504"/>
        <v/>
      </c>
      <c r="DE375" s="26" t="str">
        <f t="shared" si="504"/>
        <v/>
      </c>
      <c r="DF375" s="26" t="str">
        <f t="shared" si="504"/>
        <v/>
      </c>
      <c r="DG375" s="26" t="str">
        <f t="shared" si="504"/>
        <v/>
      </c>
      <c r="DH375" s="26" t="str">
        <f t="shared" si="504"/>
        <v/>
      </c>
      <c r="DI375" s="26" t="str">
        <f t="shared" si="504"/>
        <v/>
      </c>
      <c r="DJ375" s="26" t="str">
        <f t="shared" si="504"/>
        <v/>
      </c>
      <c r="DK375" s="26" t="str">
        <f t="shared" si="504"/>
        <v/>
      </c>
      <c r="DL375" s="26" t="str">
        <f t="shared" si="504"/>
        <v/>
      </c>
      <c r="DM375" s="26" t="str">
        <f t="shared" si="504"/>
        <v/>
      </c>
      <c r="DN375" s="26" t="str">
        <f t="shared" si="504"/>
        <v/>
      </c>
      <c r="DO375" s="26" t="str">
        <f t="shared" si="504"/>
        <v/>
      </c>
      <c r="DP375" s="26" t="str">
        <f t="shared" si="504"/>
        <v/>
      </c>
      <c r="DQ375" s="26" t="str">
        <f t="shared" si="504"/>
        <v/>
      </c>
      <c r="DR375" s="26" t="str">
        <f t="shared" si="504"/>
        <v/>
      </c>
      <c r="DS375" s="26" t="str">
        <f t="shared" si="504"/>
        <v/>
      </c>
      <c r="DT375" s="26" t="str">
        <f t="shared" si="504"/>
        <v/>
      </c>
      <c r="DU375" s="26" t="str">
        <f t="shared" si="504"/>
        <v/>
      </c>
      <c r="DV375" s="26" t="str">
        <f t="shared" si="504"/>
        <v/>
      </c>
      <c r="DW375" s="26" t="str">
        <f t="shared" si="504"/>
        <v/>
      </c>
      <c r="DX375" s="26" t="str">
        <f t="shared" si="504"/>
        <v/>
      </c>
      <c r="DY375" s="26" t="str">
        <f t="shared" si="504"/>
        <v/>
      </c>
      <c r="DZ375" s="26" t="str">
        <f t="shared" si="504"/>
        <v/>
      </c>
      <c r="EA375" s="26" t="str">
        <f t="shared" si="504"/>
        <v/>
      </c>
      <c r="EB375" s="26" t="str">
        <f t="shared" si="504"/>
        <v/>
      </c>
      <c r="EC375" s="26" t="str">
        <f t="shared" si="504"/>
        <v/>
      </c>
      <c r="ED375" s="26" t="str">
        <f t="shared" si="504"/>
        <v/>
      </c>
      <c r="EE375" s="26" t="str">
        <f t="shared" si="505" ref="EE375:FI375">IF(AND(EE376="",EE377=""),"",SUM(EE376)-SUM(EE377))</f>
        <v/>
      </c>
      <c r="EF375" s="26" t="str">
        <f t="shared" si="505"/>
        <v/>
      </c>
      <c r="EG375" s="26" t="str">
        <f t="shared" si="505"/>
        <v/>
      </c>
      <c r="EH375" s="26" t="str">
        <f t="shared" si="505"/>
        <v/>
      </c>
      <c r="EI375" s="26" t="str">
        <f t="shared" si="505"/>
        <v/>
      </c>
      <c r="EJ375" s="26" t="str">
        <f t="shared" si="505"/>
        <v/>
      </c>
      <c r="EK375" s="26" t="str">
        <f t="shared" si="505"/>
        <v/>
      </c>
      <c r="EL375" s="26" t="str">
        <f t="shared" si="505"/>
        <v/>
      </c>
      <c r="EM375" s="26" t="str">
        <f t="shared" si="505"/>
        <v/>
      </c>
      <c r="EN375" s="26" t="str">
        <f t="shared" si="505"/>
        <v/>
      </c>
      <c r="EO375" s="26" t="str">
        <f t="shared" si="505"/>
        <v/>
      </c>
      <c r="EP375" s="26" t="str">
        <f t="shared" si="505"/>
        <v/>
      </c>
      <c r="EQ375" s="26" t="str">
        <f t="shared" si="505"/>
        <v/>
      </c>
      <c r="ER375" s="26" t="str">
        <f t="shared" si="505"/>
        <v/>
      </c>
      <c r="ES375" s="26" t="str">
        <f t="shared" si="505"/>
        <v/>
      </c>
      <c r="ET375" s="26" t="str">
        <f t="shared" si="505"/>
        <v/>
      </c>
      <c r="EU375" s="26" t="str">
        <f t="shared" si="505"/>
        <v/>
      </c>
      <c r="EV375" s="26" t="str">
        <f t="shared" si="505"/>
        <v/>
      </c>
      <c r="EW375" s="26" t="str">
        <f t="shared" si="505"/>
        <v/>
      </c>
      <c r="EX375" s="26" t="str">
        <f t="shared" si="505"/>
        <v/>
      </c>
      <c r="EY375" s="26" t="str">
        <f t="shared" si="505"/>
        <v/>
      </c>
      <c r="EZ375" s="26" t="str">
        <f t="shared" si="505"/>
        <v/>
      </c>
      <c r="FA375" s="26" t="str">
        <f t="shared" si="505"/>
        <v/>
      </c>
      <c r="FB375" s="26" t="str">
        <f t="shared" si="505"/>
        <v/>
      </c>
      <c r="FC375" s="26" t="str">
        <f t="shared" si="505"/>
        <v/>
      </c>
      <c r="FD375" s="26" t="str">
        <f t="shared" si="505"/>
        <v/>
      </c>
      <c r="FE375" s="26" t="str">
        <f t="shared" si="505"/>
        <v/>
      </c>
      <c r="FF375" s="26" t="str">
        <f t="shared" si="505"/>
        <v/>
      </c>
      <c r="FG375" s="26" t="str">
        <f t="shared" si="505"/>
        <v/>
      </c>
      <c r="FH375" s="26" t="str">
        <f t="shared" si="505"/>
        <v/>
      </c>
      <c r="FI375" s="26" t="str">
        <f t="shared" si="505"/>
        <v/>
      </c>
    </row>
    <row r="376" spans="1:165" s="8" customFormat="1" ht="15" customHeight="1">
      <c r="A376" s="8" t="str">
        <f t="shared" si="462"/>
        <v>BXISO_BP6_XDC</v>
      </c>
      <c r="B376" s="12" t="s">
        <v>39</v>
      </c>
      <c r="C376" s="13" t="s">
        <v>892</v>
      </c>
      <c r="D376" s="13" t="s">
        <v>893</v>
      </c>
      <c r="E376" s="14" t="str">
        <f>"BXISO_BP6_"&amp;C3</f>
        <v>BXISO_BP6_XDC</v>
      </c>
      <c r="F376" s="26">
        <v>1.4085581796791999</v>
      </c>
      <c r="G376" s="26">
        <v>1.3987747630403999</v>
      </c>
      <c r="H376" s="26">
        <v>1.4029205083752001</v>
      </c>
      <c r="I376" s="26">
        <v>1.4206433928996001</v>
      </c>
      <c r="J376" s="26">
        <v>5.6308968439943996</v>
      </c>
      <c r="K376" s="26">
        <v>1.25380232188927</v>
      </c>
      <c r="L376" s="26">
        <v>1.2971657943036701</v>
      </c>
      <c r="M376" s="26">
        <v>1.30554302649487</v>
      </c>
      <c r="N376" s="26">
        <v>1.37392916748007</v>
      </c>
      <c r="O376" s="26">
        <v>5.2304403101678698</v>
      </c>
      <c r="P376" s="26">
        <v>0.80374252659933298</v>
      </c>
      <c r="Q376" s="26">
        <v>0.90025288806693304</v>
      </c>
      <c r="R376" s="26">
        <v>0.91286160711453301</v>
      </c>
      <c r="S376" s="26">
        <v>1.03191100456053</v>
      </c>
      <c r="T376" s="26">
        <v>3.64876802634133</v>
      </c>
      <c r="U376" s="26">
        <v>1.6132743576959301</v>
      </c>
      <c r="V376" s="26">
        <v>1.59402488817593</v>
      </c>
      <c r="W376" s="26">
        <v>1.6393007004107301</v>
      </c>
      <c r="X376" s="26">
        <v>1.5822462020099299</v>
      </c>
      <c r="Y376" s="26">
        <v>6.4288461482925303</v>
      </c>
      <c r="Z376" s="26">
        <v>1.94736560780457</v>
      </c>
      <c r="AA376" s="26">
        <v>1.95288541529794</v>
      </c>
      <c r="AB376" s="26">
        <v>1.96003723207188</v>
      </c>
      <c r="AC376" s="26">
        <v>2.00373539032773</v>
      </c>
      <c r="AD376" s="26">
        <v>7.86402364550211</v>
      </c>
      <c r="AE376" s="26">
        <v>2.7546487419023999</v>
      </c>
      <c r="AF376" s="26">
        <v>2.7464046231984001</v>
      </c>
      <c r="AG376" s="26">
        <v>2.7525513618659998</v>
      </c>
      <c r="AH376" s="26">
        <v>2.7444123459408001</v>
      </c>
      <c r="AI376" s="26">
        <v>10.998017072907601</v>
      </c>
      <c r="AJ376" s="26">
        <v>3.1748124999999998</v>
      </c>
      <c r="AK376" s="26">
        <v>3.2143563018238899</v>
      </c>
      <c r="AL376" s="26">
        <v>3.1738406912374901</v>
      </c>
      <c r="AM376" s="26">
        <v>3.1449222768610099</v>
      </c>
      <c r="AN376" s="26">
        <v>12.7079317699224</v>
      </c>
      <c r="AO376" s="26" t="str">
        <f>IF(AND(AO379="",AO385=""),"",SUM(AO379,AO385))</f>
        <v/>
      </c>
      <c r="AP376" s="26" t="str">
        <f>IF(AND(AP379="",AP385=""),"",SUM(AP379,AP385))</f>
        <v/>
      </c>
      <c r="AQ376" s="26" t="str">
        <f>IF(AND(AQ379="",AQ385=""),"",SUM(AQ379,AQ385))</f>
        <v/>
      </c>
      <c r="AR376" s="26" t="str">
        <f>IF(AND(AR379="",AR385=""),"",SUM(AR379,AR385))</f>
        <v/>
      </c>
      <c r="AS376" s="26" t="str">
        <f>IF(AND(AS379="",AS385=""),"",SUM(AS379,AS385))</f>
        <v/>
      </c>
      <c r="AT376" s="26" t="str">
        <f>IF(AND(AT379="",AT385=""),"",SUM(AT379,AT385))</f>
        <v/>
      </c>
      <c r="AU376" s="26" t="str">
        <f>IF(AND(AU379="",AU385=""),"",SUM(AU379,AU385))</f>
        <v/>
      </c>
      <c r="AV376" s="26" t="str">
        <f>IF(AND(AV379="",AV385=""),"",SUM(AV379,AV385))</f>
        <v/>
      </c>
      <c r="AW376" s="26" t="str">
        <f>IF(AND(AW379="",AW385=""),"",SUM(AW379,AW385))</f>
        <v/>
      </c>
      <c r="AX376" s="26" t="str">
        <f>IF(AND(AX379="",AX385=""),"",SUM(AX379,AX385))</f>
        <v/>
      </c>
      <c r="AY376" s="26" t="str">
        <f>IF(AND(AY379="",AY385=""),"",SUM(AY379,AY385))</f>
        <v/>
      </c>
      <c r="AZ376" s="26" t="str">
        <f>IF(AND(AZ379="",AZ385=""),"",SUM(AZ379,AZ385))</f>
        <v/>
      </c>
      <c r="BA376" s="26" t="str">
        <f>IF(AND(BA379="",BA385=""),"",SUM(BA379,BA385))</f>
        <v/>
      </c>
      <c r="BB376" s="26" t="str">
        <f>IF(AND(BB379="",BB385=""),"",SUM(BB379,BB385))</f>
        <v/>
      </c>
      <c r="BC376" s="26" t="str">
        <f>IF(AND(BC379="",BC385=""),"",SUM(BC379,BC385))</f>
        <v/>
      </c>
      <c r="BD376" s="26" t="str">
        <f>IF(AND(BD379="",BD385=""),"",SUM(BD379,BD385))</f>
        <v/>
      </c>
      <c r="BE376" s="26" t="str">
        <f>IF(AND(BE379="",BE385=""),"",SUM(BE379,BE385))</f>
        <v/>
      </c>
      <c r="BF376" s="26" t="str">
        <f>IF(AND(BF379="",BF385=""),"",SUM(BF379,BF385))</f>
        <v/>
      </c>
      <c r="BG376" s="26" t="str">
        <f>IF(AND(BG379="",BG385=""),"",SUM(BG379,BG385))</f>
        <v/>
      </c>
      <c r="BH376" s="26" t="str">
        <f>IF(AND(BH379="",BH385=""),"",SUM(BH379,BH385))</f>
        <v/>
      </c>
      <c r="BI376" s="26" t="str">
        <f>IF(AND(BI379="",BI385=""),"",SUM(BI379,BI385))</f>
        <v/>
      </c>
      <c r="BJ376" s="26" t="str">
        <f>IF(AND(BJ379="",BJ385=""),"",SUM(BJ379,BJ385))</f>
        <v/>
      </c>
      <c r="BK376" s="26" t="str">
        <f>IF(AND(BK379="",BK385=""),"",SUM(BK379,BK385))</f>
        <v/>
      </c>
      <c r="BL376" s="26" t="str">
        <f>IF(AND(BL379="",BL385=""),"",SUM(BL379,BL385))</f>
        <v/>
      </c>
      <c r="BM376" s="26" t="str">
        <f>IF(AND(BM379="",BM385=""),"",SUM(BM379,BM385))</f>
        <v/>
      </c>
      <c r="BN376" s="26" t="str">
        <f>IF(AND(BN379="",BN385=""),"",SUM(BN379,BN385))</f>
        <v/>
      </c>
      <c r="BO376" s="26" t="str">
        <f>IF(AND(BO379="",BO385=""),"",SUM(BO379,BO385))</f>
        <v/>
      </c>
      <c r="BP376" s="26" t="str">
        <f>IF(AND(BP379="",BP385=""),"",SUM(BP379,BP385))</f>
        <v/>
      </c>
      <c r="BQ376" s="26" t="str">
        <f>IF(AND(BQ379="",BQ385=""),"",SUM(BQ379,BQ385))</f>
        <v/>
      </c>
      <c r="BR376" s="26" t="str">
        <f>IF(AND(BR379="",BR385=""),"",SUM(BR379,BR385))</f>
        <v/>
      </c>
      <c r="BS376" s="26" t="str">
        <f t="shared" si="506" ref="BS376:ED376">IF(AND(BS379="",BS385=""),"",SUM(BS379,BS385))</f>
        <v/>
      </c>
      <c r="BT376" s="26" t="str">
        <f t="shared" si="506"/>
        <v/>
      </c>
      <c r="BU376" s="26" t="str">
        <f t="shared" si="506"/>
        <v/>
      </c>
      <c r="BV376" s="26" t="str">
        <f t="shared" si="506"/>
        <v/>
      </c>
      <c r="BW376" s="26" t="str">
        <f t="shared" si="506"/>
        <v/>
      </c>
      <c r="BX376" s="26" t="str">
        <f t="shared" si="506"/>
        <v/>
      </c>
      <c r="BY376" s="26" t="str">
        <f t="shared" si="506"/>
        <v/>
      </c>
      <c r="BZ376" s="26" t="str">
        <f t="shared" si="506"/>
        <v/>
      </c>
      <c r="CA376" s="26" t="str">
        <f t="shared" si="506"/>
        <v/>
      </c>
      <c r="CB376" s="26" t="str">
        <f t="shared" si="506"/>
        <v/>
      </c>
      <c r="CC376" s="26" t="str">
        <f t="shared" si="506"/>
        <v/>
      </c>
      <c r="CD376" s="26" t="str">
        <f t="shared" si="506"/>
        <v/>
      </c>
      <c r="CE376" s="26" t="str">
        <f t="shared" si="506"/>
        <v/>
      </c>
      <c r="CF376" s="26" t="str">
        <f t="shared" si="506"/>
        <v/>
      </c>
      <c r="CG376" s="26" t="str">
        <f t="shared" si="506"/>
        <v/>
      </c>
      <c r="CH376" s="26" t="str">
        <f t="shared" si="506"/>
        <v/>
      </c>
      <c r="CI376" s="26" t="str">
        <f t="shared" si="506"/>
        <v/>
      </c>
      <c r="CJ376" s="26" t="str">
        <f t="shared" si="506"/>
        <v/>
      </c>
      <c r="CK376" s="26" t="str">
        <f t="shared" si="506"/>
        <v/>
      </c>
      <c r="CL376" s="26" t="str">
        <f t="shared" si="506"/>
        <v/>
      </c>
      <c r="CM376" s="26" t="str">
        <f t="shared" si="506"/>
        <v/>
      </c>
      <c r="CN376" s="26" t="str">
        <f t="shared" si="506"/>
        <v/>
      </c>
      <c r="CO376" s="26" t="str">
        <f t="shared" si="506"/>
        <v/>
      </c>
      <c r="CP376" s="26" t="str">
        <f t="shared" si="506"/>
        <v/>
      </c>
      <c r="CQ376" s="26" t="str">
        <f t="shared" si="506"/>
        <v/>
      </c>
      <c r="CR376" s="26" t="str">
        <f t="shared" si="506"/>
        <v/>
      </c>
      <c r="CS376" s="26" t="str">
        <f t="shared" si="506"/>
        <v/>
      </c>
      <c r="CT376" s="26" t="str">
        <f t="shared" si="506"/>
        <v/>
      </c>
      <c r="CU376" s="26" t="str">
        <f t="shared" si="506"/>
        <v/>
      </c>
      <c r="CV376" s="26" t="str">
        <f t="shared" si="506"/>
        <v/>
      </c>
      <c r="CW376" s="26" t="str">
        <f t="shared" si="506"/>
        <v/>
      </c>
      <c r="CX376" s="26" t="str">
        <f t="shared" si="506"/>
        <v/>
      </c>
      <c r="CY376" s="26" t="str">
        <f t="shared" si="506"/>
        <v/>
      </c>
      <c r="CZ376" s="26" t="str">
        <f t="shared" si="506"/>
        <v/>
      </c>
      <c r="DA376" s="26" t="str">
        <f t="shared" si="506"/>
        <v/>
      </c>
      <c r="DB376" s="26" t="str">
        <f t="shared" si="506"/>
        <v/>
      </c>
      <c r="DC376" s="26" t="str">
        <f t="shared" si="506"/>
        <v/>
      </c>
      <c r="DD376" s="26" t="str">
        <f t="shared" si="506"/>
        <v/>
      </c>
      <c r="DE376" s="26" t="str">
        <f t="shared" si="506"/>
        <v/>
      </c>
      <c r="DF376" s="26" t="str">
        <f t="shared" si="506"/>
        <v/>
      </c>
      <c r="DG376" s="26" t="str">
        <f t="shared" si="506"/>
        <v/>
      </c>
      <c r="DH376" s="26" t="str">
        <f t="shared" si="506"/>
        <v/>
      </c>
      <c r="DI376" s="26" t="str">
        <f t="shared" si="506"/>
        <v/>
      </c>
      <c r="DJ376" s="26" t="str">
        <f t="shared" si="506"/>
        <v/>
      </c>
      <c r="DK376" s="26" t="str">
        <f t="shared" si="506"/>
        <v/>
      </c>
      <c r="DL376" s="26" t="str">
        <f t="shared" si="506"/>
        <v/>
      </c>
      <c r="DM376" s="26" t="str">
        <f t="shared" si="506"/>
        <v/>
      </c>
      <c r="DN376" s="26" t="str">
        <f t="shared" si="506"/>
        <v/>
      </c>
      <c r="DO376" s="26" t="str">
        <f t="shared" si="506"/>
        <v/>
      </c>
      <c r="DP376" s="26" t="str">
        <f t="shared" si="506"/>
        <v/>
      </c>
      <c r="DQ376" s="26" t="str">
        <f t="shared" si="506"/>
        <v/>
      </c>
      <c r="DR376" s="26" t="str">
        <f t="shared" si="506"/>
        <v/>
      </c>
      <c r="DS376" s="26" t="str">
        <f t="shared" si="506"/>
        <v/>
      </c>
      <c r="DT376" s="26" t="str">
        <f t="shared" si="506"/>
        <v/>
      </c>
      <c r="DU376" s="26" t="str">
        <f t="shared" si="506"/>
        <v/>
      </c>
      <c r="DV376" s="26" t="str">
        <f t="shared" si="506"/>
        <v/>
      </c>
      <c r="DW376" s="26" t="str">
        <f t="shared" si="506"/>
        <v/>
      </c>
      <c r="DX376" s="26" t="str">
        <f t="shared" si="506"/>
        <v/>
      </c>
      <c r="DY376" s="26" t="str">
        <f t="shared" si="506"/>
        <v/>
      </c>
      <c r="DZ376" s="26" t="str">
        <f t="shared" si="506"/>
        <v/>
      </c>
      <c r="EA376" s="26" t="str">
        <f t="shared" si="506"/>
        <v/>
      </c>
      <c r="EB376" s="26" t="str">
        <f t="shared" si="506"/>
        <v/>
      </c>
      <c r="EC376" s="26" t="str">
        <f t="shared" si="506"/>
        <v/>
      </c>
      <c r="ED376" s="26" t="str">
        <f t="shared" si="506"/>
        <v/>
      </c>
      <c r="EE376" s="26" t="str">
        <f t="shared" si="507" ref="EE376:FI376">IF(AND(EE379="",EE385=""),"",SUM(EE379,EE385))</f>
        <v/>
      </c>
      <c r="EF376" s="26" t="str">
        <f t="shared" si="507"/>
        <v/>
      </c>
      <c r="EG376" s="26" t="str">
        <f t="shared" si="507"/>
        <v/>
      </c>
      <c r="EH376" s="26" t="str">
        <f t="shared" si="507"/>
        <v/>
      </c>
      <c r="EI376" s="26" t="str">
        <f t="shared" si="507"/>
        <v/>
      </c>
      <c r="EJ376" s="26" t="str">
        <f t="shared" si="507"/>
        <v/>
      </c>
      <c r="EK376" s="26" t="str">
        <f t="shared" si="507"/>
        <v/>
      </c>
      <c r="EL376" s="26" t="str">
        <f t="shared" si="507"/>
        <v/>
      </c>
      <c r="EM376" s="26" t="str">
        <f t="shared" si="507"/>
        <v/>
      </c>
      <c r="EN376" s="26" t="str">
        <f t="shared" si="507"/>
        <v/>
      </c>
      <c r="EO376" s="26" t="str">
        <f t="shared" si="507"/>
        <v/>
      </c>
      <c r="EP376" s="26" t="str">
        <f t="shared" si="507"/>
        <v/>
      </c>
      <c r="EQ376" s="26" t="str">
        <f t="shared" si="507"/>
        <v/>
      </c>
      <c r="ER376" s="26" t="str">
        <f t="shared" si="507"/>
        <v/>
      </c>
      <c r="ES376" s="26" t="str">
        <f t="shared" si="507"/>
        <v/>
      </c>
      <c r="ET376" s="26" t="str">
        <f t="shared" si="507"/>
        <v/>
      </c>
      <c r="EU376" s="26" t="str">
        <f t="shared" si="507"/>
        <v/>
      </c>
      <c r="EV376" s="26" t="str">
        <f t="shared" si="507"/>
        <v/>
      </c>
      <c r="EW376" s="26" t="str">
        <f t="shared" si="507"/>
        <v/>
      </c>
      <c r="EX376" s="26" t="str">
        <f t="shared" si="507"/>
        <v/>
      </c>
      <c r="EY376" s="26" t="str">
        <f t="shared" si="507"/>
        <v/>
      </c>
      <c r="EZ376" s="26" t="str">
        <f t="shared" si="507"/>
        <v/>
      </c>
      <c r="FA376" s="26" t="str">
        <f t="shared" si="507"/>
        <v/>
      </c>
      <c r="FB376" s="26" t="str">
        <f t="shared" si="507"/>
        <v/>
      </c>
      <c r="FC376" s="26" t="str">
        <f t="shared" si="507"/>
        <v/>
      </c>
      <c r="FD376" s="26" t="str">
        <f t="shared" si="507"/>
        <v/>
      </c>
      <c r="FE376" s="26" t="str">
        <f t="shared" si="507"/>
        <v/>
      </c>
      <c r="FF376" s="26" t="str">
        <f t="shared" si="507"/>
        <v/>
      </c>
      <c r="FG376" s="26" t="str">
        <f t="shared" si="507"/>
        <v/>
      </c>
      <c r="FH376" s="26" t="str">
        <f t="shared" si="507"/>
        <v/>
      </c>
      <c r="FI376" s="26" t="str">
        <f t="shared" si="507"/>
        <v/>
      </c>
    </row>
    <row r="377" spans="1:165" s="8" customFormat="1" ht="15" customHeight="1">
      <c r="A377" s="8" t="str">
        <f t="shared" si="462"/>
        <v>BMISO_BP6_XDC</v>
      </c>
      <c r="B377" s="12" t="s">
        <v>42</v>
      </c>
      <c r="C377" s="13" t="s">
        <v>894</v>
      </c>
      <c r="D377" s="13" t="s">
        <v>895</v>
      </c>
      <c r="E377" s="14" t="str">
        <f>"BMISO_BP6_"&amp;C3</f>
        <v>BMISO_BP6_XDC</v>
      </c>
      <c r="F377" s="26">
        <v>0.62937439656472105</v>
      </c>
      <c r="G377" s="26">
        <v>0.62937439656472105</v>
      </c>
      <c r="H377" s="26">
        <v>0.62937439656472105</v>
      </c>
      <c r="I377" s="26">
        <v>0.62937439656472105</v>
      </c>
      <c r="J377" s="26">
        <v>2.5174975862588802</v>
      </c>
      <c r="K377" s="26">
        <v>0.64395528871200103</v>
      </c>
      <c r="L377" s="26">
        <v>0.64395528871200103</v>
      </c>
      <c r="M377" s="26">
        <v>0.64395528871200103</v>
      </c>
      <c r="N377" s="26">
        <v>0.64395528871200103</v>
      </c>
      <c r="O377" s="26">
        <v>2.5758211548480001</v>
      </c>
      <c r="P377" s="26">
        <v>0.63912224051525501</v>
      </c>
      <c r="Q377" s="26">
        <v>0.63912224051525501</v>
      </c>
      <c r="R377" s="26">
        <v>0.63912224051525501</v>
      </c>
      <c r="S377" s="26">
        <v>0.63912224051525501</v>
      </c>
      <c r="T377" s="26">
        <v>2.5564889620610201</v>
      </c>
      <c r="U377" s="26">
        <v>0.64567292807209098</v>
      </c>
      <c r="V377" s="26">
        <v>0.64567292807209098</v>
      </c>
      <c r="W377" s="26">
        <v>0.64567292807209098</v>
      </c>
      <c r="X377" s="26">
        <v>0.64567292807209098</v>
      </c>
      <c r="Y377" s="26">
        <v>2.5826917122883599</v>
      </c>
      <c r="Z377" s="26">
        <v>0.64691347576556402</v>
      </c>
      <c r="AA377" s="26">
        <v>0.64691347576556402</v>
      </c>
      <c r="AB377" s="26">
        <v>0.64691347576556402</v>
      </c>
      <c r="AC377" s="26">
        <v>0.64691347576556402</v>
      </c>
      <c r="AD377" s="26">
        <v>2.5876539030622601</v>
      </c>
      <c r="AE377" s="26">
        <v>0.65832521301748603</v>
      </c>
      <c r="AF377" s="26">
        <v>0.65832521301748603</v>
      </c>
      <c r="AG377" s="26">
        <v>0.65832521301748603</v>
      </c>
      <c r="AH377" s="26">
        <v>0.65832521301748603</v>
      </c>
      <c r="AI377" s="26">
        <v>2.6333008520699499</v>
      </c>
      <c r="AJ377" s="26">
        <v>0.66785517223198299</v>
      </c>
      <c r="AK377" s="26">
        <v>0.66785517223198299</v>
      </c>
      <c r="AL377" s="26">
        <v>0.66785517223198299</v>
      </c>
      <c r="AM377" s="26">
        <v>0.66785517223198299</v>
      </c>
      <c r="AN377" s="26">
        <v>2.6714206889279302</v>
      </c>
      <c r="AO377" s="26" t="str">
        <f>IF(AND(AO380="",AO386=""),"",SUM(AO380,AO386))</f>
        <v/>
      </c>
      <c r="AP377" s="26" t="str">
        <f>IF(AND(AP380="",AP386=""),"",SUM(AP380,AP386))</f>
        <v/>
      </c>
      <c r="AQ377" s="26" t="str">
        <f>IF(AND(AQ380="",AQ386=""),"",SUM(AQ380,AQ386))</f>
        <v/>
      </c>
      <c r="AR377" s="26" t="str">
        <f>IF(AND(AR380="",AR386=""),"",SUM(AR380,AR386))</f>
        <v/>
      </c>
      <c r="AS377" s="26" t="str">
        <f>IF(AND(AS380="",AS386=""),"",SUM(AS380,AS386))</f>
        <v/>
      </c>
      <c r="AT377" s="26" t="str">
        <f>IF(AND(AT380="",AT386=""),"",SUM(AT380,AT386))</f>
        <v/>
      </c>
      <c r="AU377" s="26" t="str">
        <f>IF(AND(AU380="",AU386=""),"",SUM(AU380,AU386))</f>
        <v/>
      </c>
      <c r="AV377" s="26" t="str">
        <f>IF(AND(AV380="",AV386=""),"",SUM(AV380,AV386))</f>
        <v/>
      </c>
      <c r="AW377" s="26" t="str">
        <f>IF(AND(AW380="",AW386=""),"",SUM(AW380,AW386))</f>
        <v/>
      </c>
      <c r="AX377" s="26" t="str">
        <f>IF(AND(AX380="",AX386=""),"",SUM(AX380,AX386))</f>
        <v/>
      </c>
      <c r="AY377" s="26" t="str">
        <f>IF(AND(AY380="",AY386=""),"",SUM(AY380,AY386))</f>
        <v/>
      </c>
      <c r="AZ377" s="26" t="str">
        <f>IF(AND(AZ380="",AZ386=""),"",SUM(AZ380,AZ386))</f>
        <v/>
      </c>
      <c r="BA377" s="26" t="str">
        <f>IF(AND(BA380="",BA386=""),"",SUM(BA380,BA386))</f>
        <v/>
      </c>
      <c r="BB377" s="26" t="str">
        <f>IF(AND(BB380="",BB386=""),"",SUM(BB380,BB386))</f>
        <v/>
      </c>
      <c r="BC377" s="26" t="str">
        <f>IF(AND(BC380="",BC386=""),"",SUM(BC380,BC386))</f>
        <v/>
      </c>
      <c r="BD377" s="26" t="str">
        <f>IF(AND(BD380="",BD386=""),"",SUM(BD380,BD386))</f>
        <v/>
      </c>
      <c r="BE377" s="26" t="str">
        <f>IF(AND(BE380="",BE386=""),"",SUM(BE380,BE386))</f>
        <v/>
      </c>
      <c r="BF377" s="26" t="str">
        <f>IF(AND(BF380="",BF386=""),"",SUM(BF380,BF386))</f>
        <v/>
      </c>
      <c r="BG377" s="26" t="str">
        <f>IF(AND(BG380="",BG386=""),"",SUM(BG380,BG386))</f>
        <v/>
      </c>
      <c r="BH377" s="26" t="str">
        <f>IF(AND(BH380="",BH386=""),"",SUM(BH380,BH386))</f>
        <v/>
      </c>
      <c r="BI377" s="26" t="str">
        <f>IF(AND(BI380="",BI386=""),"",SUM(BI380,BI386))</f>
        <v/>
      </c>
      <c r="BJ377" s="26" t="str">
        <f>IF(AND(BJ380="",BJ386=""),"",SUM(BJ380,BJ386))</f>
        <v/>
      </c>
      <c r="BK377" s="26" t="str">
        <f>IF(AND(BK380="",BK386=""),"",SUM(BK380,BK386))</f>
        <v/>
      </c>
      <c r="BL377" s="26" t="str">
        <f>IF(AND(BL380="",BL386=""),"",SUM(BL380,BL386))</f>
        <v/>
      </c>
      <c r="BM377" s="26" t="str">
        <f>IF(AND(BM380="",BM386=""),"",SUM(BM380,BM386))</f>
        <v/>
      </c>
      <c r="BN377" s="26" t="str">
        <f>IF(AND(BN380="",BN386=""),"",SUM(BN380,BN386))</f>
        <v/>
      </c>
      <c r="BO377" s="26" t="str">
        <f>IF(AND(BO380="",BO386=""),"",SUM(BO380,BO386))</f>
        <v/>
      </c>
      <c r="BP377" s="26" t="str">
        <f>IF(AND(BP380="",BP386=""),"",SUM(BP380,BP386))</f>
        <v/>
      </c>
      <c r="BQ377" s="26" t="str">
        <f>IF(AND(BQ380="",BQ386=""),"",SUM(BQ380,BQ386))</f>
        <v/>
      </c>
      <c r="BR377" s="26" t="str">
        <f>IF(AND(BR380="",BR386=""),"",SUM(BR380,BR386))</f>
        <v/>
      </c>
      <c r="BS377" s="26" t="str">
        <f t="shared" si="508" ref="BS377:ED377">IF(AND(BS380="",BS386=""),"",SUM(BS380,BS386))</f>
        <v/>
      </c>
      <c r="BT377" s="26" t="str">
        <f t="shared" si="508"/>
        <v/>
      </c>
      <c r="BU377" s="26" t="str">
        <f t="shared" si="508"/>
        <v/>
      </c>
      <c r="BV377" s="26" t="str">
        <f t="shared" si="508"/>
        <v/>
      </c>
      <c r="BW377" s="26" t="str">
        <f t="shared" si="508"/>
        <v/>
      </c>
      <c r="BX377" s="26" t="str">
        <f t="shared" si="508"/>
        <v/>
      </c>
      <c r="BY377" s="26" t="str">
        <f t="shared" si="508"/>
        <v/>
      </c>
      <c r="BZ377" s="26" t="str">
        <f t="shared" si="508"/>
        <v/>
      </c>
      <c r="CA377" s="26" t="str">
        <f t="shared" si="508"/>
        <v/>
      </c>
      <c r="CB377" s="26" t="str">
        <f t="shared" si="508"/>
        <v/>
      </c>
      <c r="CC377" s="26" t="str">
        <f t="shared" si="508"/>
        <v/>
      </c>
      <c r="CD377" s="26" t="str">
        <f t="shared" si="508"/>
        <v/>
      </c>
      <c r="CE377" s="26" t="str">
        <f t="shared" si="508"/>
        <v/>
      </c>
      <c r="CF377" s="26" t="str">
        <f t="shared" si="508"/>
        <v/>
      </c>
      <c r="CG377" s="26" t="str">
        <f t="shared" si="508"/>
        <v/>
      </c>
      <c r="CH377" s="26" t="str">
        <f t="shared" si="508"/>
        <v/>
      </c>
      <c r="CI377" s="26" t="str">
        <f t="shared" si="508"/>
        <v/>
      </c>
      <c r="CJ377" s="26" t="str">
        <f t="shared" si="508"/>
        <v/>
      </c>
      <c r="CK377" s="26" t="str">
        <f t="shared" si="508"/>
        <v/>
      </c>
      <c r="CL377" s="26" t="str">
        <f t="shared" si="508"/>
        <v/>
      </c>
      <c r="CM377" s="26" t="str">
        <f t="shared" si="508"/>
        <v/>
      </c>
      <c r="CN377" s="26" t="str">
        <f t="shared" si="508"/>
        <v/>
      </c>
      <c r="CO377" s="26" t="str">
        <f t="shared" si="508"/>
        <v/>
      </c>
      <c r="CP377" s="26" t="str">
        <f t="shared" si="508"/>
        <v/>
      </c>
      <c r="CQ377" s="26" t="str">
        <f t="shared" si="508"/>
        <v/>
      </c>
      <c r="CR377" s="26" t="str">
        <f t="shared" si="508"/>
        <v/>
      </c>
      <c r="CS377" s="26" t="str">
        <f t="shared" si="508"/>
        <v/>
      </c>
      <c r="CT377" s="26" t="str">
        <f t="shared" si="508"/>
        <v/>
      </c>
      <c r="CU377" s="26" t="str">
        <f t="shared" si="508"/>
        <v/>
      </c>
      <c r="CV377" s="26" t="str">
        <f t="shared" si="508"/>
        <v/>
      </c>
      <c r="CW377" s="26" t="str">
        <f t="shared" si="508"/>
        <v/>
      </c>
      <c r="CX377" s="26" t="str">
        <f t="shared" si="508"/>
        <v/>
      </c>
      <c r="CY377" s="26" t="str">
        <f t="shared" si="508"/>
        <v/>
      </c>
      <c r="CZ377" s="26" t="str">
        <f t="shared" si="508"/>
        <v/>
      </c>
      <c r="DA377" s="26" t="str">
        <f t="shared" si="508"/>
        <v/>
      </c>
      <c r="DB377" s="26" t="str">
        <f t="shared" si="508"/>
        <v/>
      </c>
      <c r="DC377" s="26" t="str">
        <f t="shared" si="508"/>
        <v/>
      </c>
      <c r="DD377" s="26" t="str">
        <f t="shared" si="508"/>
        <v/>
      </c>
      <c r="DE377" s="26" t="str">
        <f t="shared" si="508"/>
        <v/>
      </c>
      <c r="DF377" s="26" t="str">
        <f t="shared" si="508"/>
        <v/>
      </c>
      <c r="DG377" s="26" t="str">
        <f t="shared" si="508"/>
        <v/>
      </c>
      <c r="DH377" s="26" t="str">
        <f t="shared" si="508"/>
        <v/>
      </c>
      <c r="DI377" s="26" t="str">
        <f t="shared" si="508"/>
        <v/>
      </c>
      <c r="DJ377" s="26" t="str">
        <f t="shared" si="508"/>
        <v/>
      </c>
      <c r="DK377" s="26" t="str">
        <f t="shared" si="508"/>
        <v/>
      </c>
      <c r="DL377" s="26" t="str">
        <f t="shared" si="508"/>
        <v/>
      </c>
      <c r="DM377" s="26" t="str">
        <f t="shared" si="508"/>
        <v/>
      </c>
      <c r="DN377" s="26" t="str">
        <f t="shared" si="508"/>
        <v/>
      </c>
      <c r="DO377" s="26" t="str">
        <f t="shared" si="508"/>
        <v/>
      </c>
      <c r="DP377" s="26" t="str">
        <f t="shared" si="508"/>
        <v/>
      </c>
      <c r="DQ377" s="26" t="str">
        <f t="shared" si="508"/>
        <v/>
      </c>
      <c r="DR377" s="26" t="str">
        <f t="shared" si="508"/>
        <v/>
      </c>
      <c r="DS377" s="26" t="str">
        <f t="shared" si="508"/>
        <v/>
      </c>
      <c r="DT377" s="26" t="str">
        <f t="shared" si="508"/>
        <v/>
      </c>
      <c r="DU377" s="26" t="str">
        <f t="shared" si="508"/>
        <v/>
      </c>
      <c r="DV377" s="26" t="str">
        <f t="shared" si="508"/>
        <v/>
      </c>
      <c r="DW377" s="26" t="str">
        <f t="shared" si="508"/>
        <v/>
      </c>
      <c r="DX377" s="26" t="str">
        <f t="shared" si="508"/>
        <v/>
      </c>
      <c r="DY377" s="26" t="str">
        <f t="shared" si="508"/>
        <v/>
      </c>
      <c r="DZ377" s="26" t="str">
        <f t="shared" si="508"/>
        <v/>
      </c>
      <c r="EA377" s="26" t="str">
        <f t="shared" si="508"/>
        <v/>
      </c>
      <c r="EB377" s="26" t="str">
        <f t="shared" si="508"/>
        <v/>
      </c>
      <c r="EC377" s="26" t="str">
        <f t="shared" si="508"/>
        <v/>
      </c>
      <c r="ED377" s="26" t="str">
        <f t="shared" si="508"/>
        <v/>
      </c>
      <c r="EE377" s="26" t="str">
        <f t="shared" si="509" ref="EE377:FI377">IF(AND(EE380="",EE386=""),"",SUM(EE380,EE386))</f>
        <v/>
      </c>
      <c r="EF377" s="26" t="str">
        <f t="shared" si="509"/>
        <v/>
      </c>
      <c r="EG377" s="26" t="str">
        <f t="shared" si="509"/>
        <v/>
      </c>
      <c r="EH377" s="26" t="str">
        <f t="shared" si="509"/>
        <v/>
      </c>
      <c r="EI377" s="26" t="str">
        <f t="shared" si="509"/>
        <v/>
      </c>
      <c r="EJ377" s="26" t="str">
        <f t="shared" si="509"/>
        <v/>
      </c>
      <c r="EK377" s="26" t="str">
        <f t="shared" si="509"/>
        <v/>
      </c>
      <c r="EL377" s="26" t="str">
        <f t="shared" si="509"/>
        <v/>
      </c>
      <c r="EM377" s="26" t="str">
        <f t="shared" si="509"/>
        <v/>
      </c>
      <c r="EN377" s="26" t="str">
        <f t="shared" si="509"/>
        <v/>
      </c>
      <c r="EO377" s="26" t="str">
        <f t="shared" si="509"/>
        <v/>
      </c>
      <c r="EP377" s="26" t="str">
        <f t="shared" si="509"/>
        <v/>
      </c>
      <c r="EQ377" s="26" t="str">
        <f t="shared" si="509"/>
        <v/>
      </c>
      <c r="ER377" s="26" t="str">
        <f t="shared" si="509"/>
        <v/>
      </c>
      <c r="ES377" s="26" t="str">
        <f t="shared" si="509"/>
        <v/>
      </c>
      <c r="ET377" s="26" t="str">
        <f t="shared" si="509"/>
        <v/>
      </c>
      <c r="EU377" s="26" t="str">
        <f t="shared" si="509"/>
        <v/>
      </c>
      <c r="EV377" s="26" t="str">
        <f t="shared" si="509"/>
        <v/>
      </c>
      <c r="EW377" s="26" t="str">
        <f t="shared" si="509"/>
        <v/>
      </c>
      <c r="EX377" s="26" t="str">
        <f t="shared" si="509"/>
        <v/>
      </c>
      <c r="EY377" s="26" t="str">
        <f t="shared" si="509"/>
        <v/>
      </c>
      <c r="EZ377" s="26" t="str">
        <f t="shared" si="509"/>
        <v/>
      </c>
      <c r="FA377" s="26" t="str">
        <f t="shared" si="509"/>
        <v/>
      </c>
      <c r="FB377" s="26" t="str">
        <f t="shared" si="509"/>
        <v/>
      </c>
      <c r="FC377" s="26" t="str">
        <f t="shared" si="509"/>
        <v/>
      </c>
      <c r="FD377" s="26" t="str">
        <f t="shared" si="509"/>
        <v/>
      </c>
      <c r="FE377" s="26" t="str">
        <f t="shared" si="509"/>
        <v/>
      </c>
      <c r="FF377" s="26" t="str">
        <f t="shared" si="509"/>
        <v/>
      </c>
      <c r="FG377" s="26" t="str">
        <f t="shared" si="509"/>
        <v/>
      </c>
      <c r="FH377" s="26" t="str">
        <f t="shared" si="509"/>
        <v/>
      </c>
      <c r="FI377" s="26" t="str">
        <f t="shared" si="509"/>
        <v/>
      </c>
    </row>
    <row r="378" spans="1:165" s="8" customFormat="1" ht="15" customHeight="1">
      <c r="A378" s="8" t="str">
        <f t="shared" si="462"/>
        <v>BISOPT_BP6_XDC</v>
      </c>
      <c r="B378" s="12" t="s">
        <v>896</v>
      </c>
      <c r="C378" s="13" t="s">
        <v>897</v>
      </c>
      <c r="D378" s="13" t="s">
        <v>898</v>
      </c>
      <c r="E378" s="14" t="str">
        <f>"BISOPT_BP6_"&amp;C3</f>
        <v>BISOPT_BP6_XDC</v>
      </c>
      <c r="F378" s="26">
        <v>1.0125178136852799</v>
      </c>
      <c r="G378" s="26">
        <v>1.0125178136852799</v>
      </c>
      <c r="H378" s="26">
        <v>1.0125178136852799</v>
      </c>
      <c r="I378" s="26">
        <v>1.0125178136852799</v>
      </c>
      <c r="J378" s="26">
        <v>4.0500712547411197</v>
      </c>
      <c r="K378" s="26">
        <v>0.85919054132966899</v>
      </c>
      <c r="L378" s="26">
        <v>0.85919054132966899</v>
      </c>
      <c r="M378" s="26">
        <v>0.85919054132966899</v>
      </c>
      <c r="N378" s="26">
        <v>0.85919054132966899</v>
      </c>
      <c r="O378" s="26">
        <v>3.4367621653186702</v>
      </c>
      <c r="P378" s="26">
        <v>0.42997327181807798</v>
      </c>
      <c r="Q378" s="26">
        <v>0.42997327181807798</v>
      </c>
      <c r="R378" s="26">
        <v>0.42997327181807798</v>
      </c>
      <c r="S378" s="26">
        <v>0.42997327181807798</v>
      </c>
      <c r="T378" s="26">
        <v>1.7198930872723099</v>
      </c>
      <c r="U378" s="26">
        <v>1.1554452561362401</v>
      </c>
      <c r="V378" s="26">
        <v>1.1554452561362401</v>
      </c>
      <c r="W378" s="26">
        <v>1.1554452561362401</v>
      </c>
      <c r="X378" s="26">
        <v>1.1554452561362401</v>
      </c>
      <c r="Y378" s="26">
        <v>4.62178102454497</v>
      </c>
      <c r="Z378" s="26">
        <v>1.5300775300573599</v>
      </c>
      <c r="AA378" s="26">
        <v>1.5300775300573599</v>
      </c>
      <c r="AB378" s="26">
        <v>1.5300775300573599</v>
      </c>
      <c r="AC378" s="26">
        <v>1.5300775300573599</v>
      </c>
      <c r="AD378" s="26">
        <v>6.1203101202294103</v>
      </c>
      <c r="AE378" s="26">
        <v>2.31305168473251</v>
      </c>
      <c r="AF378" s="26">
        <v>2.31305168473251</v>
      </c>
      <c r="AG378" s="26">
        <v>2.31305168473251</v>
      </c>
      <c r="AH378" s="26">
        <v>2.31305168473251</v>
      </c>
      <c r="AI378" s="26">
        <v>9.2522067389300595</v>
      </c>
      <c r="AJ378" s="26">
        <v>2.7045842255180199</v>
      </c>
      <c r="AK378" s="26">
        <v>2.7045842255180199</v>
      </c>
      <c r="AL378" s="26">
        <v>2.7045842255180199</v>
      </c>
      <c r="AM378" s="26">
        <v>2.7045842255180199</v>
      </c>
      <c r="AN378" s="26">
        <v>10.818336902072099</v>
      </c>
      <c r="AO378" s="26" t="str">
        <f>IF(AND(AO379="",AO380=""),"",SUM(AO379)-SUM(AO380))</f>
        <v/>
      </c>
      <c r="AP378" s="26" t="str">
        <f>IF(AND(AP379="",AP380=""),"",SUM(AP379)-SUM(AP380))</f>
        <v/>
      </c>
      <c r="AQ378" s="26" t="str">
        <f>IF(AND(AQ379="",AQ380=""),"",SUM(AQ379)-SUM(AQ380))</f>
        <v/>
      </c>
      <c r="AR378" s="26" t="str">
        <f>IF(AND(AR379="",AR380=""),"",SUM(AR379)-SUM(AR380))</f>
        <v/>
      </c>
      <c r="AS378" s="26" t="str">
        <f>IF(AND(AS379="",AS380=""),"",SUM(AS379)-SUM(AS380))</f>
        <v/>
      </c>
      <c r="AT378" s="26" t="str">
        <f>IF(AND(AT379="",AT380=""),"",SUM(AT379)-SUM(AT380))</f>
        <v/>
      </c>
      <c r="AU378" s="26" t="str">
        <f>IF(AND(AU379="",AU380=""),"",SUM(AU379)-SUM(AU380))</f>
        <v/>
      </c>
      <c r="AV378" s="26" t="str">
        <f>IF(AND(AV379="",AV380=""),"",SUM(AV379)-SUM(AV380))</f>
        <v/>
      </c>
      <c r="AW378" s="26" t="str">
        <f>IF(AND(AW379="",AW380=""),"",SUM(AW379)-SUM(AW380))</f>
        <v/>
      </c>
      <c r="AX378" s="26" t="str">
        <f>IF(AND(AX379="",AX380=""),"",SUM(AX379)-SUM(AX380))</f>
        <v/>
      </c>
      <c r="AY378" s="26" t="str">
        <f>IF(AND(AY379="",AY380=""),"",SUM(AY379)-SUM(AY380))</f>
        <v/>
      </c>
      <c r="AZ378" s="26" t="str">
        <f>IF(AND(AZ379="",AZ380=""),"",SUM(AZ379)-SUM(AZ380))</f>
        <v/>
      </c>
      <c r="BA378" s="26" t="str">
        <f>IF(AND(BA379="",BA380=""),"",SUM(BA379)-SUM(BA380))</f>
        <v/>
      </c>
      <c r="BB378" s="26" t="str">
        <f>IF(AND(BB379="",BB380=""),"",SUM(BB379)-SUM(BB380))</f>
        <v/>
      </c>
      <c r="BC378" s="26" t="str">
        <f>IF(AND(BC379="",BC380=""),"",SUM(BC379)-SUM(BC380))</f>
        <v/>
      </c>
      <c r="BD378" s="26" t="str">
        <f>IF(AND(BD379="",BD380=""),"",SUM(BD379)-SUM(BD380))</f>
        <v/>
      </c>
      <c r="BE378" s="26" t="str">
        <f>IF(AND(BE379="",BE380=""),"",SUM(BE379)-SUM(BE380))</f>
        <v/>
      </c>
      <c r="BF378" s="26" t="str">
        <f>IF(AND(BF379="",BF380=""),"",SUM(BF379)-SUM(BF380))</f>
        <v/>
      </c>
      <c r="BG378" s="26" t="str">
        <f>IF(AND(BG379="",BG380=""),"",SUM(BG379)-SUM(BG380))</f>
        <v/>
      </c>
      <c r="BH378" s="26" t="str">
        <f>IF(AND(BH379="",BH380=""),"",SUM(BH379)-SUM(BH380))</f>
        <v/>
      </c>
      <c r="BI378" s="26" t="str">
        <f>IF(AND(BI379="",BI380=""),"",SUM(BI379)-SUM(BI380))</f>
        <v/>
      </c>
      <c r="BJ378" s="26" t="str">
        <f>IF(AND(BJ379="",BJ380=""),"",SUM(BJ379)-SUM(BJ380))</f>
        <v/>
      </c>
      <c r="BK378" s="26" t="str">
        <f>IF(AND(BK379="",BK380=""),"",SUM(BK379)-SUM(BK380))</f>
        <v/>
      </c>
      <c r="BL378" s="26" t="str">
        <f>IF(AND(BL379="",BL380=""),"",SUM(BL379)-SUM(BL380))</f>
        <v/>
      </c>
      <c r="BM378" s="26" t="str">
        <f>IF(AND(BM379="",BM380=""),"",SUM(BM379)-SUM(BM380))</f>
        <v/>
      </c>
      <c r="BN378" s="26" t="str">
        <f>IF(AND(BN379="",BN380=""),"",SUM(BN379)-SUM(BN380))</f>
        <v/>
      </c>
      <c r="BO378" s="26" t="str">
        <f>IF(AND(BO379="",BO380=""),"",SUM(BO379)-SUM(BO380))</f>
        <v/>
      </c>
      <c r="BP378" s="26" t="str">
        <f>IF(AND(BP379="",BP380=""),"",SUM(BP379)-SUM(BP380))</f>
        <v/>
      </c>
      <c r="BQ378" s="26" t="str">
        <f>IF(AND(BQ379="",BQ380=""),"",SUM(BQ379)-SUM(BQ380))</f>
        <v/>
      </c>
      <c r="BR378" s="26" t="str">
        <f>IF(AND(BR379="",BR380=""),"",SUM(BR379)-SUM(BR380))</f>
        <v/>
      </c>
      <c r="BS378" s="26" t="str">
        <f t="shared" si="510" ref="BS378:ED378">IF(AND(BS379="",BS380=""),"",SUM(BS379)-SUM(BS380))</f>
        <v/>
      </c>
      <c r="BT378" s="26" t="str">
        <f t="shared" si="510"/>
        <v/>
      </c>
      <c r="BU378" s="26" t="str">
        <f t="shared" si="510"/>
        <v/>
      </c>
      <c r="BV378" s="26" t="str">
        <f t="shared" si="510"/>
        <v/>
      </c>
      <c r="BW378" s="26" t="str">
        <f t="shared" si="510"/>
        <v/>
      </c>
      <c r="BX378" s="26" t="str">
        <f t="shared" si="510"/>
        <v/>
      </c>
      <c r="BY378" s="26" t="str">
        <f t="shared" si="510"/>
        <v/>
      </c>
      <c r="BZ378" s="26" t="str">
        <f t="shared" si="510"/>
        <v/>
      </c>
      <c r="CA378" s="26" t="str">
        <f t="shared" si="510"/>
        <v/>
      </c>
      <c r="CB378" s="26" t="str">
        <f t="shared" si="510"/>
        <v/>
      </c>
      <c r="CC378" s="26" t="str">
        <f t="shared" si="510"/>
        <v/>
      </c>
      <c r="CD378" s="26" t="str">
        <f t="shared" si="510"/>
        <v/>
      </c>
      <c r="CE378" s="26" t="str">
        <f t="shared" si="510"/>
        <v/>
      </c>
      <c r="CF378" s="26" t="str">
        <f t="shared" si="510"/>
        <v/>
      </c>
      <c r="CG378" s="26" t="str">
        <f t="shared" si="510"/>
        <v/>
      </c>
      <c r="CH378" s="26" t="str">
        <f t="shared" si="510"/>
        <v/>
      </c>
      <c r="CI378" s="26" t="str">
        <f t="shared" si="510"/>
        <v/>
      </c>
      <c r="CJ378" s="26" t="str">
        <f t="shared" si="510"/>
        <v/>
      </c>
      <c r="CK378" s="26" t="str">
        <f t="shared" si="510"/>
        <v/>
      </c>
      <c r="CL378" s="26" t="str">
        <f t="shared" si="510"/>
        <v/>
      </c>
      <c r="CM378" s="26" t="str">
        <f t="shared" si="510"/>
        <v/>
      </c>
      <c r="CN378" s="26" t="str">
        <f t="shared" si="510"/>
        <v/>
      </c>
      <c r="CO378" s="26" t="str">
        <f t="shared" si="510"/>
        <v/>
      </c>
      <c r="CP378" s="26" t="str">
        <f t="shared" si="510"/>
        <v/>
      </c>
      <c r="CQ378" s="26" t="str">
        <f t="shared" si="510"/>
        <v/>
      </c>
      <c r="CR378" s="26" t="str">
        <f t="shared" si="510"/>
        <v/>
      </c>
      <c r="CS378" s="26" t="str">
        <f t="shared" si="510"/>
        <v/>
      </c>
      <c r="CT378" s="26" t="str">
        <f t="shared" si="510"/>
        <v/>
      </c>
      <c r="CU378" s="26" t="str">
        <f t="shared" si="510"/>
        <v/>
      </c>
      <c r="CV378" s="26" t="str">
        <f t="shared" si="510"/>
        <v/>
      </c>
      <c r="CW378" s="26" t="str">
        <f t="shared" si="510"/>
        <v/>
      </c>
      <c r="CX378" s="26" t="str">
        <f t="shared" si="510"/>
        <v/>
      </c>
      <c r="CY378" s="26" t="str">
        <f t="shared" si="510"/>
        <v/>
      </c>
      <c r="CZ378" s="26" t="str">
        <f t="shared" si="510"/>
        <v/>
      </c>
      <c r="DA378" s="26" t="str">
        <f t="shared" si="510"/>
        <v/>
      </c>
      <c r="DB378" s="26" t="str">
        <f t="shared" si="510"/>
        <v/>
      </c>
      <c r="DC378" s="26" t="str">
        <f t="shared" si="510"/>
        <v/>
      </c>
      <c r="DD378" s="26" t="str">
        <f t="shared" si="510"/>
        <v/>
      </c>
      <c r="DE378" s="26" t="str">
        <f t="shared" si="510"/>
        <v/>
      </c>
      <c r="DF378" s="26" t="str">
        <f t="shared" si="510"/>
        <v/>
      </c>
      <c r="DG378" s="26" t="str">
        <f t="shared" si="510"/>
        <v/>
      </c>
      <c r="DH378" s="26" t="str">
        <f t="shared" si="510"/>
        <v/>
      </c>
      <c r="DI378" s="26" t="str">
        <f t="shared" si="510"/>
        <v/>
      </c>
      <c r="DJ378" s="26" t="str">
        <f t="shared" si="510"/>
        <v/>
      </c>
      <c r="DK378" s="26" t="str">
        <f t="shared" si="510"/>
        <v/>
      </c>
      <c r="DL378" s="26" t="str">
        <f t="shared" si="510"/>
        <v/>
      </c>
      <c r="DM378" s="26" t="str">
        <f t="shared" si="510"/>
        <v/>
      </c>
      <c r="DN378" s="26" t="str">
        <f t="shared" si="510"/>
        <v/>
      </c>
      <c r="DO378" s="26" t="str">
        <f t="shared" si="510"/>
        <v/>
      </c>
      <c r="DP378" s="26" t="str">
        <f t="shared" si="510"/>
        <v/>
      </c>
      <c r="DQ378" s="26" t="str">
        <f t="shared" si="510"/>
        <v/>
      </c>
      <c r="DR378" s="26" t="str">
        <f t="shared" si="510"/>
        <v/>
      </c>
      <c r="DS378" s="26" t="str">
        <f t="shared" si="510"/>
        <v/>
      </c>
      <c r="DT378" s="26" t="str">
        <f t="shared" si="510"/>
        <v/>
      </c>
      <c r="DU378" s="26" t="str">
        <f t="shared" si="510"/>
        <v/>
      </c>
      <c r="DV378" s="26" t="str">
        <f t="shared" si="510"/>
        <v/>
      </c>
      <c r="DW378" s="26" t="str">
        <f t="shared" si="510"/>
        <v/>
      </c>
      <c r="DX378" s="26" t="str">
        <f t="shared" si="510"/>
        <v/>
      </c>
      <c r="DY378" s="26" t="str">
        <f t="shared" si="510"/>
        <v/>
      </c>
      <c r="DZ378" s="26" t="str">
        <f t="shared" si="510"/>
        <v/>
      </c>
      <c r="EA378" s="26" t="str">
        <f t="shared" si="510"/>
        <v/>
      </c>
      <c r="EB378" s="26" t="str">
        <f t="shared" si="510"/>
        <v/>
      </c>
      <c r="EC378" s="26" t="str">
        <f t="shared" si="510"/>
        <v/>
      </c>
      <c r="ED378" s="26" t="str">
        <f t="shared" si="510"/>
        <v/>
      </c>
      <c r="EE378" s="26" t="str">
        <f t="shared" si="511" ref="EE378:FI378">IF(AND(EE379="",EE380=""),"",SUM(EE379)-SUM(EE380))</f>
        <v/>
      </c>
      <c r="EF378" s="26" t="str">
        <f t="shared" si="511"/>
        <v/>
      </c>
      <c r="EG378" s="26" t="str">
        <f t="shared" si="511"/>
        <v/>
      </c>
      <c r="EH378" s="26" t="str">
        <f t="shared" si="511"/>
        <v/>
      </c>
      <c r="EI378" s="26" t="str">
        <f t="shared" si="511"/>
        <v/>
      </c>
      <c r="EJ378" s="26" t="str">
        <f t="shared" si="511"/>
        <v/>
      </c>
      <c r="EK378" s="26" t="str">
        <f t="shared" si="511"/>
        <v/>
      </c>
      <c r="EL378" s="26" t="str">
        <f t="shared" si="511"/>
        <v/>
      </c>
      <c r="EM378" s="26" t="str">
        <f t="shared" si="511"/>
        <v/>
      </c>
      <c r="EN378" s="26" t="str">
        <f t="shared" si="511"/>
        <v/>
      </c>
      <c r="EO378" s="26" t="str">
        <f t="shared" si="511"/>
        <v/>
      </c>
      <c r="EP378" s="26" t="str">
        <f t="shared" si="511"/>
        <v/>
      </c>
      <c r="EQ378" s="26" t="str">
        <f t="shared" si="511"/>
        <v/>
      </c>
      <c r="ER378" s="26" t="str">
        <f t="shared" si="511"/>
        <v/>
      </c>
      <c r="ES378" s="26" t="str">
        <f t="shared" si="511"/>
        <v/>
      </c>
      <c r="ET378" s="26" t="str">
        <f t="shared" si="511"/>
        <v/>
      </c>
      <c r="EU378" s="26" t="str">
        <f t="shared" si="511"/>
        <v/>
      </c>
      <c r="EV378" s="26" t="str">
        <f t="shared" si="511"/>
        <v/>
      </c>
      <c r="EW378" s="26" t="str">
        <f t="shared" si="511"/>
        <v/>
      </c>
      <c r="EX378" s="26" t="str">
        <f t="shared" si="511"/>
        <v/>
      </c>
      <c r="EY378" s="26" t="str">
        <f t="shared" si="511"/>
        <v/>
      </c>
      <c r="EZ378" s="26" t="str">
        <f t="shared" si="511"/>
        <v/>
      </c>
      <c r="FA378" s="26" t="str">
        <f t="shared" si="511"/>
        <v/>
      </c>
      <c r="FB378" s="26" t="str">
        <f t="shared" si="511"/>
        <v/>
      </c>
      <c r="FC378" s="26" t="str">
        <f t="shared" si="511"/>
        <v/>
      </c>
      <c r="FD378" s="26" t="str">
        <f t="shared" si="511"/>
        <v/>
      </c>
      <c r="FE378" s="26" t="str">
        <f t="shared" si="511"/>
        <v/>
      </c>
      <c r="FF378" s="26" t="str">
        <f t="shared" si="511"/>
        <v/>
      </c>
      <c r="FG378" s="26" t="str">
        <f t="shared" si="511"/>
        <v/>
      </c>
      <c r="FH378" s="26" t="str">
        <f t="shared" si="511"/>
        <v/>
      </c>
      <c r="FI378" s="26" t="str">
        <f t="shared" si="511"/>
        <v/>
      </c>
    </row>
    <row r="379" spans="1:165" s="8" customFormat="1" ht="15" customHeight="1">
      <c r="A379" s="8" t="str">
        <f t="shared" si="462"/>
        <v>BXISOPT_BP6_XDC</v>
      </c>
      <c r="B379" s="12" t="s">
        <v>145</v>
      </c>
      <c r="C379" s="13" t="s">
        <v>899</v>
      </c>
      <c r="D379" s="13" t="s">
        <v>900</v>
      </c>
      <c r="E379" s="14" t="str">
        <f>"BXISOPT_BP6_"&amp;C3</f>
        <v>BXISOPT_BP6_XDC</v>
      </c>
      <c r="F379" s="1">
        <v>1.3442653124999999</v>
      </c>
      <c r="G379" s="1">
        <v>1.3442653124999999</v>
      </c>
      <c r="H379" s="1">
        <v>1.3442653124999999</v>
      </c>
      <c r="I379" s="1">
        <v>1.3442653124999999</v>
      </c>
      <c r="J379" s="1">
        <v>5.3770612499999997</v>
      </c>
      <c r="K379" s="1">
        <v>1.20551893229167</v>
      </c>
      <c r="L379" s="1">
        <v>1.20551893229167</v>
      </c>
      <c r="M379" s="1">
        <v>1.20551893229167</v>
      </c>
      <c r="N379" s="1">
        <v>1.20551893229167</v>
      </c>
      <c r="O379" s="1">
        <v>4.82207572916667</v>
      </c>
      <c r="P379" s="1">
        <v>0.77146861458333305</v>
      </c>
      <c r="Q379" s="1">
        <v>0.77146861458333305</v>
      </c>
      <c r="R379" s="1">
        <v>0.77146861458333305</v>
      </c>
      <c r="S379" s="1">
        <v>0.77146861458333305</v>
      </c>
      <c r="T379" s="1">
        <v>3.08587445833333</v>
      </c>
      <c r="U379" s="1">
        <v>1.5034912864583301</v>
      </c>
      <c r="V379" s="1">
        <v>1.5034912864583301</v>
      </c>
      <c r="W379" s="1">
        <v>1.5034912864583301</v>
      </c>
      <c r="X379" s="1">
        <v>1.5034912864583301</v>
      </c>
      <c r="Y379" s="1">
        <v>6.0139651458333301</v>
      </c>
      <c r="Z379" s="1">
        <v>1.87936410807292</v>
      </c>
      <c r="AA379" s="1">
        <v>1.87936410807292</v>
      </c>
      <c r="AB379" s="1">
        <v>1.87936410807292</v>
      </c>
      <c r="AC379" s="1">
        <v>1.87936410807292</v>
      </c>
      <c r="AD379" s="1">
        <v>7.5174564322916702</v>
      </c>
      <c r="AE379" s="1">
        <v>2.67375</v>
      </c>
      <c r="AF379" s="1">
        <v>2.67375</v>
      </c>
      <c r="AG379" s="1">
        <v>2.67375</v>
      </c>
      <c r="AH379" s="1">
        <v>2.67375</v>
      </c>
      <c r="AI379" s="1">
        <v>10.695</v>
      </c>
      <c r="AJ379" s="1">
        <v>3.0748125000000002</v>
      </c>
      <c r="AK379" s="1">
        <v>3.0748125000000002</v>
      </c>
      <c r="AL379" s="1">
        <v>3.0748125000000002</v>
      </c>
      <c r="AM379" s="1">
        <v>3.0748125000000002</v>
      </c>
      <c r="AN379" s="1">
        <v>12.299250000000001</v>
      </c>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165" s="8" customFormat="1" ht="15" customHeight="1">
      <c r="A380" s="8" t="str">
        <f t="shared" si="462"/>
        <v>BMISOPT_BP6_XDC</v>
      </c>
      <c r="B380" s="12" t="s">
        <v>148</v>
      </c>
      <c r="C380" s="13" t="s">
        <v>901</v>
      </c>
      <c r="D380" s="13" t="s">
        <v>902</v>
      </c>
      <c r="E380" s="14" t="str">
        <f>"BMISOPT_BP6_"&amp;C3</f>
        <v>BMISOPT_BP6_XDC</v>
      </c>
      <c r="F380" s="1">
        <v>0.33174749881472099</v>
      </c>
      <c r="G380" s="1">
        <v>0.33174749881472099</v>
      </c>
      <c r="H380" s="1">
        <v>0.33174749881472099</v>
      </c>
      <c r="I380" s="1">
        <v>0.33174749881472099</v>
      </c>
      <c r="J380" s="1">
        <v>1.32698999525888</v>
      </c>
      <c r="K380" s="1">
        <v>0.34632839096200102</v>
      </c>
      <c r="L380" s="1">
        <v>0.34632839096200102</v>
      </c>
      <c r="M380" s="1">
        <v>0.34632839096200102</v>
      </c>
      <c r="N380" s="1">
        <v>0.34632839096200102</v>
      </c>
      <c r="O380" s="1">
        <v>1.3853135638480001</v>
      </c>
      <c r="P380" s="1">
        <v>0.34149534276525501</v>
      </c>
      <c r="Q380" s="1">
        <v>0.34149534276525501</v>
      </c>
      <c r="R380" s="1">
        <v>0.34149534276525501</v>
      </c>
      <c r="S380" s="1">
        <v>0.34149534276525501</v>
      </c>
      <c r="T380" s="1">
        <v>1.36598137106102</v>
      </c>
      <c r="U380" s="1">
        <v>0.34804603032209103</v>
      </c>
      <c r="V380" s="1">
        <v>0.34804603032209103</v>
      </c>
      <c r="W380" s="1">
        <v>0.34804603032209103</v>
      </c>
      <c r="X380" s="1">
        <v>0.34804603032209103</v>
      </c>
      <c r="Y380" s="1">
        <v>1.3921841212883601</v>
      </c>
      <c r="Z380" s="1">
        <v>0.34928657801556401</v>
      </c>
      <c r="AA380" s="1">
        <v>0.34928657801556401</v>
      </c>
      <c r="AB380" s="1">
        <v>0.34928657801556401</v>
      </c>
      <c r="AC380" s="1">
        <v>0.34928657801556401</v>
      </c>
      <c r="AD380" s="1">
        <v>1.39714631206226</v>
      </c>
      <c r="AE380" s="1">
        <v>0.36069831526748602</v>
      </c>
      <c r="AF380" s="1">
        <v>0.36069831526748602</v>
      </c>
      <c r="AG380" s="1">
        <v>0.36069831526748602</v>
      </c>
      <c r="AH380" s="1">
        <v>0.36069831526748602</v>
      </c>
      <c r="AI380" s="1">
        <v>1.4427932610699501</v>
      </c>
      <c r="AJ380" s="1">
        <v>0.37022827448198298</v>
      </c>
      <c r="AK380" s="1">
        <v>0.37022827448198298</v>
      </c>
      <c r="AL380" s="1">
        <v>0.37022827448198298</v>
      </c>
      <c r="AM380" s="1">
        <v>0.37022827448198298</v>
      </c>
      <c r="AN380" s="1">
        <v>1.4809130979279299</v>
      </c>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165" s="8" customFormat="1" ht="15" customHeight="1">
      <c r="A381" s="8" t="str">
        <f t="shared" si="462"/>
        <v>BISOPTWR_BP6_XDC</v>
      </c>
      <c r="B381" s="15" t="s">
        <v>903</v>
      </c>
      <c r="C381" s="13" t="s">
        <v>904</v>
      </c>
      <c r="D381" s="13" t="s">
        <v>905</v>
      </c>
      <c r="E381" s="14" t="str">
        <f>"BISOPTWR_BP6_"&amp;C3</f>
        <v>BISOPTWR_BP6_XDC</v>
      </c>
      <c r="F381" s="26" t="str">
        <f>IF(AND(F382="",F383=""),"",SUM(F382)-SUM(F383))</f>
        <v/>
      </c>
      <c r="G381" s="26" t="str">
        <f t="shared" si="512" ref="G381:BR381">IF(AND(G382="",G383=""),"",SUM(G382)-SUM(G383))</f>
        <v/>
      </c>
      <c r="H381" s="26" t="str">
        <f t="shared" si="512"/>
        <v/>
      </c>
      <c r="I381" s="26" t="str">
        <f t="shared" si="512"/>
        <v/>
      </c>
      <c r="J381" s="26" t="str">
        <f t="shared" si="512"/>
        <v/>
      </c>
      <c r="K381" s="26" t="str">
        <f t="shared" si="512"/>
        <v/>
      </c>
      <c r="L381" s="26" t="str">
        <f t="shared" si="512"/>
        <v/>
      </c>
      <c r="M381" s="26" t="str">
        <f t="shared" si="512"/>
        <v/>
      </c>
      <c r="N381" s="26" t="str">
        <f t="shared" si="512"/>
        <v/>
      </c>
      <c r="O381" s="26" t="str">
        <f t="shared" si="512"/>
        <v/>
      </c>
      <c r="P381" s="26" t="str">
        <f t="shared" si="512"/>
        <v/>
      </c>
      <c r="Q381" s="26" t="str">
        <f t="shared" si="512"/>
        <v/>
      </c>
      <c r="R381" s="26" t="str">
        <f t="shared" si="512"/>
        <v/>
      </c>
      <c r="S381" s="26" t="str">
        <f t="shared" si="512"/>
        <v/>
      </c>
      <c r="T381" s="26" t="str">
        <f t="shared" si="512"/>
        <v/>
      </c>
      <c r="U381" s="26" t="str">
        <f t="shared" si="512"/>
        <v/>
      </c>
      <c r="V381" s="26" t="str">
        <f t="shared" si="512"/>
        <v/>
      </c>
      <c r="W381" s="26" t="str">
        <f t="shared" si="512"/>
        <v/>
      </c>
      <c r="X381" s="26" t="str">
        <f t="shared" si="512"/>
        <v/>
      </c>
      <c r="Y381" s="26" t="str">
        <f t="shared" si="512"/>
        <v/>
      </c>
      <c r="Z381" s="26" t="str">
        <f t="shared" si="512"/>
        <v/>
      </c>
      <c r="AA381" s="26" t="str">
        <f t="shared" si="512"/>
        <v/>
      </c>
      <c r="AB381" s="26" t="str">
        <f t="shared" si="512"/>
        <v/>
      </c>
      <c r="AC381" s="26" t="str">
        <f t="shared" si="512"/>
        <v/>
      </c>
      <c r="AD381" s="26" t="str">
        <f t="shared" si="512"/>
        <v/>
      </c>
      <c r="AE381" s="26" t="str">
        <f t="shared" si="512"/>
        <v/>
      </c>
      <c r="AF381" s="26" t="str">
        <f t="shared" si="512"/>
        <v/>
      </c>
      <c r="AG381" s="26" t="str">
        <f t="shared" si="512"/>
        <v/>
      </c>
      <c r="AH381" s="26" t="str">
        <f t="shared" si="512"/>
        <v/>
      </c>
      <c r="AI381" s="26" t="str">
        <f t="shared" si="512"/>
        <v/>
      </c>
      <c r="AJ381" s="26" t="str">
        <f t="shared" si="512"/>
        <v/>
      </c>
      <c r="AK381" s="26" t="str">
        <f t="shared" si="512"/>
        <v/>
      </c>
      <c r="AL381" s="26" t="str">
        <f t="shared" si="512"/>
        <v/>
      </c>
      <c r="AM381" s="26" t="str">
        <f t="shared" si="512"/>
        <v/>
      </c>
      <c r="AN381" s="26" t="str">
        <f t="shared" si="512"/>
        <v/>
      </c>
      <c r="AO381" s="26" t="str">
        <f t="shared" si="512"/>
        <v/>
      </c>
      <c r="AP381" s="26" t="str">
        <f t="shared" si="512"/>
        <v/>
      </c>
      <c r="AQ381" s="26" t="str">
        <f t="shared" si="512"/>
        <v/>
      </c>
      <c r="AR381" s="26" t="str">
        <f t="shared" si="512"/>
        <v/>
      </c>
      <c r="AS381" s="26" t="str">
        <f t="shared" si="512"/>
        <v/>
      </c>
      <c r="AT381" s="26" t="str">
        <f t="shared" si="512"/>
        <v/>
      </c>
      <c r="AU381" s="26" t="str">
        <f t="shared" si="512"/>
        <v/>
      </c>
      <c r="AV381" s="26" t="str">
        <f t="shared" si="512"/>
        <v/>
      </c>
      <c r="AW381" s="26" t="str">
        <f t="shared" si="512"/>
        <v/>
      </c>
      <c r="AX381" s="26" t="str">
        <f t="shared" si="512"/>
        <v/>
      </c>
      <c r="AY381" s="26" t="str">
        <f t="shared" si="512"/>
        <v/>
      </c>
      <c r="AZ381" s="26" t="str">
        <f t="shared" si="512"/>
        <v/>
      </c>
      <c r="BA381" s="26" t="str">
        <f t="shared" si="512"/>
        <v/>
      </c>
      <c r="BB381" s="26" t="str">
        <f t="shared" si="512"/>
        <v/>
      </c>
      <c r="BC381" s="26" t="str">
        <f t="shared" si="512"/>
        <v/>
      </c>
      <c r="BD381" s="26" t="str">
        <f t="shared" si="512"/>
        <v/>
      </c>
      <c r="BE381" s="26" t="str">
        <f t="shared" si="512"/>
        <v/>
      </c>
      <c r="BF381" s="26" t="str">
        <f t="shared" si="512"/>
        <v/>
      </c>
      <c r="BG381" s="26" t="str">
        <f t="shared" si="512"/>
        <v/>
      </c>
      <c r="BH381" s="26" t="str">
        <f t="shared" si="512"/>
        <v/>
      </c>
      <c r="BI381" s="26" t="str">
        <f t="shared" si="512"/>
        <v/>
      </c>
      <c r="BJ381" s="26" t="str">
        <f t="shared" si="512"/>
        <v/>
      </c>
      <c r="BK381" s="26" t="str">
        <f t="shared" si="512"/>
        <v/>
      </c>
      <c r="BL381" s="26" t="str">
        <f t="shared" si="512"/>
        <v/>
      </c>
      <c r="BM381" s="26" t="str">
        <f t="shared" si="512"/>
        <v/>
      </c>
      <c r="BN381" s="26" t="str">
        <f t="shared" si="512"/>
        <v/>
      </c>
      <c r="BO381" s="26" t="str">
        <f t="shared" si="512"/>
        <v/>
      </c>
      <c r="BP381" s="26" t="str">
        <f t="shared" si="512"/>
        <v/>
      </c>
      <c r="BQ381" s="26" t="str">
        <f t="shared" si="512"/>
        <v/>
      </c>
      <c r="BR381" s="26" t="str">
        <f t="shared" si="512"/>
        <v/>
      </c>
      <c r="BS381" s="26" t="str">
        <f t="shared" si="513" ref="BS381:ED381">IF(AND(BS382="",BS383=""),"",SUM(BS382)-SUM(BS383))</f>
        <v/>
      </c>
      <c r="BT381" s="26" t="str">
        <f t="shared" si="513"/>
        <v/>
      </c>
      <c r="BU381" s="26" t="str">
        <f t="shared" si="513"/>
        <v/>
      </c>
      <c r="BV381" s="26" t="str">
        <f t="shared" si="513"/>
        <v/>
      </c>
      <c r="BW381" s="26" t="str">
        <f t="shared" si="513"/>
        <v/>
      </c>
      <c r="BX381" s="26" t="str">
        <f t="shared" si="513"/>
        <v/>
      </c>
      <c r="BY381" s="26" t="str">
        <f t="shared" si="513"/>
        <v/>
      </c>
      <c r="BZ381" s="26" t="str">
        <f t="shared" si="513"/>
        <v/>
      </c>
      <c r="CA381" s="26" t="str">
        <f t="shared" si="513"/>
        <v/>
      </c>
      <c r="CB381" s="26" t="str">
        <f t="shared" si="513"/>
        <v/>
      </c>
      <c r="CC381" s="26" t="str">
        <f t="shared" si="513"/>
        <v/>
      </c>
      <c r="CD381" s="26" t="str">
        <f t="shared" si="513"/>
        <v/>
      </c>
      <c r="CE381" s="26" t="str">
        <f t="shared" si="513"/>
        <v/>
      </c>
      <c r="CF381" s="26" t="str">
        <f t="shared" si="513"/>
        <v/>
      </c>
      <c r="CG381" s="26" t="str">
        <f t="shared" si="513"/>
        <v/>
      </c>
      <c r="CH381" s="26" t="str">
        <f t="shared" si="513"/>
        <v/>
      </c>
      <c r="CI381" s="26" t="str">
        <f t="shared" si="513"/>
        <v/>
      </c>
      <c r="CJ381" s="26" t="str">
        <f t="shared" si="513"/>
        <v/>
      </c>
      <c r="CK381" s="26" t="str">
        <f t="shared" si="513"/>
        <v/>
      </c>
      <c r="CL381" s="26" t="str">
        <f t="shared" si="513"/>
        <v/>
      </c>
      <c r="CM381" s="26" t="str">
        <f t="shared" si="513"/>
        <v/>
      </c>
      <c r="CN381" s="26" t="str">
        <f t="shared" si="513"/>
        <v/>
      </c>
      <c r="CO381" s="26" t="str">
        <f t="shared" si="513"/>
        <v/>
      </c>
      <c r="CP381" s="26" t="str">
        <f t="shared" si="513"/>
        <v/>
      </c>
      <c r="CQ381" s="26" t="str">
        <f t="shared" si="513"/>
        <v/>
      </c>
      <c r="CR381" s="26" t="str">
        <f t="shared" si="513"/>
        <v/>
      </c>
      <c r="CS381" s="26" t="str">
        <f t="shared" si="513"/>
        <v/>
      </c>
      <c r="CT381" s="26" t="str">
        <f t="shared" si="513"/>
        <v/>
      </c>
      <c r="CU381" s="26" t="str">
        <f t="shared" si="513"/>
        <v/>
      </c>
      <c r="CV381" s="26" t="str">
        <f t="shared" si="513"/>
        <v/>
      </c>
      <c r="CW381" s="26" t="str">
        <f t="shared" si="513"/>
        <v/>
      </c>
      <c r="CX381" s="26" t="str">
        <f t="shared" si="513"/>
        <v/>
      </c>
      <c r="CY381" s="26" t="str">
        <f t="shared" si="513"/>
        <v/>
      </c>
      <c r="CZ381" s="26" t="str">
        <f t="shared" si="513"/>
        <v/>
      </c>
      <c r="DA381" s="26" t="str">
        <f t="shared" si="513"/>
        <v/>
      </c>
      <c r="DB381" s="26" t="str">
        <f t="shared" si="513"/>
        <v/>
      </c>
      <c r="DC381" s="26" t="str">
        <f t="shared" si="513"/>
        <v/>
      </c>
      <c r="DD381" s="26" t="str">
        <f t="shared" si="513"/>
        <v/>
      </c>
      <c r="DE381" s="26" t="str">
        <f t="shared" si="513"/>
        <v/>
      </c>
      <c r="DF381" s="26" t="str">
        <f t="shared" si="513"/>
        <v/>
      </c>
      <c r="DG381" s="26" t="str">
        <f t="shared" si="513"/>
        <v/>
      </c>
      <c r="DH381" s="26" t="str">
        <f t="shared" si="513"/>
        <v/>
      </c>
      <c r="DI381" s="26" t="str">
        <f t="shared" si="513"/>
        <v/>
      </c>
      <c r="DJ381" s="26" t="str">
        <f t="shared" si="513"/>
        <v/>
      </c>
      <c r="DK381" s="26" t="str">
        <f t="shared" si="513"/>
        <v/>
      </c>
      <c r="DL381" s="26" t="str">
        <f t="shared" si="513"/>
        <v/>
      </c>
      <c r="DM381" s="26" t="str">
        <f t="shared" si="513"/>
        <v/>
      </c>
      <c r="DN381" s="26" t="str">
        <f t="shared" si="513"/>
        <v/>
      </c>
      <c r="DO381" s="26" t="str">
        <f t="shared" si="513"/>
        <v/>
      </c>
      <c r="DP381" s="26" t="str">
        <f t="shared" si="513"/>
        <v/>
      </c>
      <c r="DQ381" s="26" t="str">
        <f t="shared" si="513"/>
        <v/>
      </c>
      <c r="DR381" s="26" t="str">
        <f t="shared" si="513"/>
        <v/>
      </c>
      <c r="DS381" s="26" t="str">
        <f t="shared" si="513"/>
        <v/>
      </c>
      <c r="DT381" s="26" t="str">
        <f t="shared" si="513"/>
        <v/>
      </c>
      <c r="DU381" s="26" t="str">
        <f t="shared" si="513"/>
        <v/>
      </c>
      <c r="DV381" s="26" t="str">
        <f t="shared" si="513"/>
        <v/>
      </c>
      <c r="DW381" s="26" t="str">
        <f t="shared" si="513"/>
        <v/>
      </c>
      <c r="DX381" s="26" t="str">
        <f t="shared" si="513"/>
        <v/>
      </c>
      <c r="DY381" s="26" t="str">
        <f t="shared" si="513"/>
        <v/>
      </c>
      <c r="DZ381" s="26" t="str">
        <f t="shared" si="513"/>
        <v/>
      </c>
      <c r="EA381" s="26" t="str">
        <f t="shared" si="513"/>
        <v/>
      </c>
      <c r="EB381" s="26" t="str">
        <f t="shared" si="513"/>
        <v/>
      </c>
      <c r="EC381" s="26" t="str">
        <f t="shared" si="513"/>
        <v/>
      </c>
      <c r="ED381" s="26" t="str">
        <f t="shared" si="513"/>
        <v/>
      </c>
      <c r="EE381" s="26" t="str">
        <f t="shared" si="514" ref="EE381:FI381">IF(AND(EE382="",EE383=""),"",SUM(EE382)-SUM(EE383))</f>
        <v/>
      </c>
      <c r="EF381" s="26" t="str">
        <f t="shared" si="514"/>
        <v/>
      </c>
      <c r="EG381" s="26" t="str">
        <f t="shared" si="514"/>
        <v/>
      </c>
      <c r="EH381" s="26" t="str">
        <f t="shared" si="514"/>
        <v/>
      </c>
      <c r="EI381" s="26" t="str">
        <f t="shared" si="514"/>
        <v/>
      </c>
      <c r="EJ381" s="26" t="str">
        <f t="shared" si="514"/>
        <v/>
      </c>
      <c r="EK381" s="26" t="str">
        <f t="shared" si="514"/>
        <v/>
      </c>
      <c r="EL381" s="26" t="str">
        <f t="shared" si="514"/>
        <v/>
      </c>
      <c r="EM381" s="26" t="str">
        <f t="shared" si="514"/>
        <v/>
      </c>
      <c r="EN381" s="26" t="str">
        <f t="shared" si="514"/>
        <v/>
      </c>
      <c r="EO381" s="26" t="str">
        <f t="shared" si="514"/>
        <v/>
      </c>
      <c r="EP381" s="26" t="str">
        <f t="shared" si="514"/>
        <v/>
      </c>
      <c r="EQ381" s="26" t="str">
        <f t="shared" si="514"/>
        <v/>
      </c>
      <c r="ER381" s="26" t="str">
        <f t="shared" si="514"/>
        <v/>
      </c>
      <c r="ES381" s="26" t="str">
        <f t="shared" si="514"/>
        <v/>
      </c>
      <c r="ET381" s="26" t="str">
        <f t="shared" si="514"/>
        <v/>
      </c>
      <c r="EU381" s="26" t="str">
        <f t="shared" si="514"/>
        <v/>
      </c>
      <c r="EV381" s="26" t="str">
        <f t="shared" si="514"/>
        <v/>
      </c>
      <c r="EW381" s="26" t="str">
        <f t="shared" si="514"/>
        <v/>
      </c>
      <c r="EX381" s="26" t="str">
        <f t="shared" si="514"/>
        <v/>
      </c>
      <c r="EY381" s="26" t="str">
        <f t="shared" si="514"/>
        <v/>
      </c>
      <c r="EZ381" s="26" t="str">
        <f t="shared" si="514"/>
        <v/>
      </c>
      <c r="FA381" s="26" t="str">
        <f t="shared" si="514"/>
        <v/>
      </c>
      <c r="FB381" s="26" t="str">
        <f t="shared" si="514"/>
        <v/>
      </c>
      <c r="FC381" s="26" t="str">
        <f t="shared" si="514"/>
        <v/>
      </c>
      <c r="FD381" s="26" t="str">
        <f t="shared" si="514"/>
        <v/>
      </c>
      <c r="FE381" s="26" t="str">
        <f t="shared" si="514"/>
        <v/>
      </c>
      <c r="FF381" s="26" t="str">
        <f t="shared" si="514"/>
        <v/>
      </c>
      <c r="FG381" s="26" t="str">
        <f t="shared" si="514"/>
        <v/>
      </c>
      <c r="FH381" s="26" t="str">
        <f t="shared" si="514"/>
        <v/>
      </c>
      <c r="FI381" s="26" t="str">
        <f t="shared" si="514"/>
        <v/>
      </c>
    </row>
    <row r="382" spans="1:165" s="8" customFormat="1" ht="15" customHeight="1">
      <c r="A382" s="8" t="str">
        <f t="shared" si="462"/>
        <v>BXISOPTWR_BP6_XDC</v>
      </c>
      <c r="B382" s="15" t="s">
        <v>145</v>
      </c>
      <c r="C382" s="13" t="s">
        <v>906</v>
      </c>
      <c r="D382" s="13" t="s">
        <v>907</v>
      </c>
      <c r="E382" s="14" t="str">
        <f>"BXISOPTWR_BP6_"&amp;C3</f>
        <v>BXISOPTWR_BP6_XDC</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165" s="8" customFormat="1" ht="15" customHeight="1">
      <c r="A383" s="8" t="str">
        <f t="shared" si="462"/>
        <v>BMISOPTWR_BP6_XDC</v>
      </c>
      <c r="B383" s="15" t="s">
        <v>148</v>
      </c>
      <c r="C383" s="13" t="s">
        <v>908</v>
      </c>
      <c r="D383" s="13" t="s">
        <v>909</v>
      </c>
      <c r="E383" s="14" t="str">
        <f>"BMISOPTWR_BP6_"&amp;C3</f>
        <v>BMISOPTWR_BP6_XDC</v>
      </c>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165" s="8" customFormat="1" ht="15" customHeight="1">
      <c r="A384" s="8" t="str">
        <f t="shared" si="462"/>
        <v>BISOOT_BP6_XDC</v>
      </c>
      <c r="B384" s="12" t="s">
        <v>910</v>
      </c>
      <c r="C384" s="13" t="s">
        <v>911</v>
      </c>
      <c r="D384" s="13" t="s">
        <v>912</v>
      </c>
      <c r="E384" s="14" t="str">
        <f>"BISOOT_BP6_"&amp;C3</f>
        <v>BISOOT_BP6_XDC</v>
      </c>
      <c r="F384" s="26">
        <v>-0.23333403057079999</v>
      </c>
      <c r="G384" s="26">
        <v>-0.24311744720959999</v>
      </c>
      <c r="H384" s="26">
        <v>-0.23897170187479999</v>
      </c>
      <c r="I384" s="26">
        <v>-0.2212488173504</v>
      </c>
      <c r="J384" s="26">
        <v>-0.9366719970056</v>
      </c>
      <c r="K384" s="26">
        <v>-0.2493435081524</v>
      </c>
      <c r="L384" s="26">
        <v>-0.205980035738</v>
      </c>
      <c r="M384" s="26">
        <v>-0.19760280354679999</v>
      </c>
      <c r="N384" s="26">
        <v>-0.1292166625616</v>
      </c>
      <c r="O384" s="26">
        <v>-0.78214300999880004</v>
      </c>
      <c r="P384" s="26">
        <v>-0.26535298573400001</v>
      </c>
      <c r="Q384" s="26">
        <v>-0.16884262426640001</v>
      </c>
      <c r="R384" s="26">
        <v>-0.15623390521880001</v>
      </c>
      <c r="S384" s="26">
        <v>-0.037184507772800003</v>
      </c>
      <c r="T384" s="26">
        <v>-0.62761402299200097</v>
      </c>
      <c r="U384" s="26">
        <v>-0.1878438265124</v>
      </c>
      <c r="V384" s="26">
        <v>-0.20709329603240001</v>
      </c>
      <c r="W384" s="26">
        <v>-0.1618174837976</v>
      </c>
      <c r="X384" s="26">
        <v>-0.21887198219840001</v>
      </c>
      <c r="Y384" s="26">
        <v>-0.77562658854080002</v>
      </c>
      <c r="Z384" s="26">
        <v>-0.22962539801835299</v>
      </c>
      <c r="AA384" s="26">
        <v>-0.22410559052498</v>
      </c>
      <c r="AB384" s="26">
        <v>-0.216953773751036</v>
      </c>
      <c r="AC384" s="26">
        <v>-0.173255615495192</v>
      </c>
      <c r="AD384" s="26">
        <v>-0.84394037778956099</v>
      </c>
      <c r="AE384" s="26">
        <v>-0.216728155847601</v>
      </c>
      <c r="AF384" s="26">
        <v>-0.22497227455159999</v>
      </c>
      <c r="AG384" s="26">
        <v>-0.218825535884</v>
      </c>
      <c r="AH384" s="26">
        <v>-0.2269645518092</v>
      </c>
      <c r="AI384" s="26">
        <v>-0.88749051809239998</v>
      </c>
      <c r="AJ384" s="26">
        <v>-0.19762689775</v>
      </c>
      <c r="AK384" s="26">
        <v>-0.158083095926108</v>
      </c>
      <c r="AL384" s="26">
        <v>-0.19859870651250799</v>
      </c>
      <c r="AM384" s="26">
        <v>-0.22751712088899301</v>
      </c>
      <c r="AN384" s="26">
        <v>-0.78182582107760901</v>
      </c>
      <c r="AO384" s="26" t="str">
        <f>IF(AND(AO385="",AO386=""),"",SUM(AO385)-SUM(AO386))</f>
        <v/>
      </c>
      <c r="AP384" s="26" t="str">
        <f>IF(AND(AP385="",AP386=""),"",SUM(AP385)-SUM(AP386))</f>
        <v/>
      </c>
      <c r="AQ384" s="26" t="str">
        <f>IF(AND(AQ385="",AQ386=""),"",SUM(AQ385)-SUM(AQ386))</f>
        <v/>
      </c>
      <c r="AR384" s="26" t="str">
        <f>IF(AND(AR385="",AR386=""),"",SUM(AR385)-SUM(AR386))</f>
        <v/>
      </c>
      <c r="AS384" s="26" t="str">
        <f>IF(AND(AS385="",AS386=""),"",SUM(AS385)-SUM(AS386))</f>
        <v/>
      </c>
      <c r="AT384" s="26" t="str">
        <f>IF(AND(AT385="",AT386=""),"",SUM(AT385)-SUM(AT386))</f>
        <v/>
      </c>
      <c r="AU384" s="26" t="str">
        <f>IF(AND(AU385="",AU386=""),"",SUM(AU385)-SUM(AU386))</f>
        <v/>
      </c>
      <c r="AV384" s="26" t="str">
        <f>IF(AND(AV385="",AV386=""),"",SUM(AV385)-SUM(AV386))</f>
        <v/>
      </c>
      <c r="AW384" s="26" t="str">
        <f>IF(AND(AW385="",AW386=""),"",SUM(AW385)-SUM(AW386))</f>
        <v/>
      </c>
      <c r="AX384" s="26" t="str">
        <f>IF(AND(AX385="",AX386=""),"",SUM(AX385)-SUM(AX386))</f>
        <v/>
      </c>
      <c r="AY384" s="26" t="str">
        <f>IF(AND(AY385="",AY386=""),"",SUM(AY385)-SUM(AY386))</f>
        <v/>
      </c>
      <c r="AZ384" s="26" t="str">
        <f>IF(AND(AZ385="",AZ386=""),"",SUM(AZ385)-SUM(AZ386))</f>
        <v/>
      </c>
      <c r="BA384" s="26" t="str">
        <f>IF(AND(BA385="",BA386=""),"",SUM(BA385)-SUM(BA386))</f>
        <v/>
      </c>
      <c r="BB384" s="26" t="str">
        <f>IF(AND(BB385="",BB386=""),"",SUM(BB385)-SUM(BB386))</f>
        <v/>
      </c>
      <c r="BC384" s="26" t="str">
        <f>IF(AND(BC385="",BC386=""),"",SUM(BC385)-SUM(BC386))</f>
        <v/>
      </c>
      <c r="BD384" s="26" t="str">
        <f>IF(AND(BD385="",BD386=""),"",SUM(BD385)-SUM(BD386))</f>
        <v/>
      </c>
      <c r="BE384" s="26" t="str">
        <f>IF(AND(BE385="",BE386=""),"",SUM(BE385)-SUM(BE386))</f>
        <v/>
      </c>
      <c r="BF384" s="26" t="str">
        <f>IF(AND(BF385="",BF386=""),"",SUM(BF385)-SUM(BF386))</f>
        <v/>
      </c>
      <c r="BG384" s="26" t="str">
        <f>IF(AND(BG385="",BG386=""),"",SUM(BG385)-SUM(BG386))</f>
        <v/>
      </c>
      <c r="BH384" s="26" t="str">
        <f>IF(AND(BH385="",BH386=""),"",SUM(BH385)-SUM(BH386))</f>
        <v/>
      </c>
      <c r="BI384" s="26" t="str">
        <f>IF(AND(BI385="",BI386=""),"",SUM(BI385)-SUM(BI386))</f>
        <v/>
      </c>
      <c r="BJ384" s="26" t="str">
        <f>IF(AND(BJ385="",BJ386=""),"",SUM(BJ385)-SUM(BJ386))</f>
        <v/>
      </c>
      <c r="BK384" s="26" t="str">
        <f>IF(AND(BK385="",BK386=""),"",SUM(BK385)-SUM(BK386))</f>
        <v/>
      </c>
      <c r="BL384" s="26" t="str">
        <f>IF(AND(BL385="",BL386=""),"",SUM(BL385)-SUM(BL386))</f>
        <v/>
      </c>
      <c r="BM384" s="26" t="str">
        <f>IF(AND(BM385="",BM386=""),"",SUM(BM385)-SUM(BM386))</f>
        <v/>
      </c>
      <c r="BN384" s="26" t="str">
        <f>IF(AND(BN385="",BN386=""),"",SUM(BN385)-SUM(BN386))</f>
        <v/>
      </c>
      <c r="BO384" s="26" t="str">
        <f>IF(AND(BO385="",BO386=""),"",SUM(BO385)-SUM(BO386))</f>
        <v/>
      </c>
      <c r="BP384" s="26" t="str">
        <f>IF(AND(BP385="",BP386=""),"",SUM(BP385)-SUM(BP386))</f>
        <v/>
      </c>
      <c r="BQ384" s="26" t="str">
        <f>IF(AND(BQ385="",BQ386=""),"",SUM(BQ385)-SUM(BQ386))</f>
        <v/>
      </c>
      <c r="BR384" s="26" t="str">
        <f>IF(AND(BR385="",BR386=""),"",SUM(BR385)-SUM(BR386))</f>
        <v/>
      </c>
      <c r="BS384" s="26" t="str">
        <f t="shared" si="515" ref="BS384:ED384">IF(AND(BS385="",BS386=""),"",SUM(BS385)-SUM(BS386))</f>
        <v/>
      </c>
      <c r="BT384" s="26" t="str">
        <f t="shared" si="515"/>
        <v/>
      </c>
      <c r="BU384" s="26" t="str">
        <f t="shared" si="515"/>
        <v/>
      </c>
      <c r="BV384" s="26" t="str">
        <f t="shared" si="515"/>
        <v/>
      </c>
      <c r="BW384" s="26" t="str">
        <f t="shared" si="515"/>
        <v/>
      </c>
      <c r="BX384" s="26" t="str">
        <f t="shared" si="515"/>
        <v/>
      </c>
      <c r="BY384" s="26" t="str">
        <f t="shared" si="515"/>
        <v/>
      </c>
      <c r="BZ384" s="26" t="str">
        <f t="shared" si="515"/>
        <v/>
      </c>
      <c r="CA384" s="26" t="str">
        <f t="shared" si="515"/>
        <v/>
      </c>
      <c r="CB384" s="26" t="str">
        <f t="shared" si="515"/>
        <v/>
      </c>
      <c r="CC384" s="26" t="str">
        <f t="shared" si="515"/>
        <v/>
      </c>
      <c r="CD384" s="26" t="str">
        <f t="shared" si="515"/>
        <v/>
      </c>
      <c r="CE384" s="26" t="str">
        <f t="shared" si="515"/>
        <v/>
      </c>
      <c r="CF384" s="26" t="str">
        <f t="shared" si="515"/>
        <v/>
      </c>
      <c r="CG384" s="26" t="str">
        <f t="shared" si="515"/>
        <v/>
      </c>
      <c r="CH384" s="26" t="str">
        <f t="shared" si="515"/>
        <v/>
      </c>
      <c r="CI384" s="26" t="str">
        <f t="shared" si="515"/>
        <v/>
      </c>
      <c r="CJ384" s="26" t="str">
        <f t="shared" si="515"/>
        <v/>
      </c>
      <c r="CK384" s="26" t="str">
        <f t="shared" si="515"/>
        <v/>
      </c>
      <c r="CL384" s="26" t="str">
        <f t="shared" si="515"/>
        <v/>
      </c>
      <c r="CM384" s="26" t="str">
        <f t="shared" si="515"/>
        <v/>
      </c>
      <c r="CN384" s="26" t="str">
        <f t="shared" si="515"/>
        <v/>
      </c>
      <c r="CO384" s="26" t="str">
        <f t="shared" si="515"/>
        <v/>
      </c>
      <c r="CP384" s="26" t="str">
        <f t="shared" si="515"/>
        <v/>
      </c>
      <c r="CQ384" s="26" t="str">
        <f t="shared" si="515"/>
        <v/>
      </c>
      <c r="CR384" s="26" t="str">
        <f t="shared" si="515"/>
        <v/>
      </c>
      <c r="CS384" s="26" t="str">
        <f t="shared" si="515"/>
        <v/>
      </c>
      <c r="CT384" s="26" t="str">
        <f t="shared" si="515"/>
        <v/>
      </c>
      <c r="CU384" s="26" t="str">
        <f t="shared" si="515"/>
        <v/>
      </c>
      <c r="CV384" s="26" t="str">
        <f t="shared" si="515"/>
        <v/>
      </c>
      <c r="CW384" s="26" t="str">
        <f t="shared" si="515"/>
        <v/>
      </c>
      <c r="CX384" s="26" t="str">
        <f t="shared" si="515"/>
        <v/>
      </c>
      <c r="CY384" s="26" t="str">
        <f t="shared" si="515"/>
        <v/>
      </c>
      <c r="CZ384" s="26" t="str">
        <f t="shared" si="515"/>
        <v/>
      </c>
      <c r="DA384" s="26" t="str">
        <f t="shared" si="515"/>
        <v/>
      </c>
      <c r="DB384" s="26" t="str">
        <f t="shared" si="515"/>
        <v/>
      </c>
      <c r="DC384" s="26" t="str">
        <f t="shared" si="515"/>
        <v/>
      </c>
      <c r="DD384" s="26" t="str">
        <f t="shared" si="515"/>
        <v/>
      </c>
      <c r="DE384" s="26" t="str">
        <f t="shared" si="515"/>
        <v/>
      </c>
      <c r="DF384" s="26" t="str">
        <f t="shared" si="515"/>
        <v/>
      </c>
      <c r="DG384" s="26" t="str">
        <f t="shared" si="515"/>
        <v/>
      </c>
      <c r="DH384" s="26" t="str">
        <f t="shared" si="515"/>
        <v/>
      </c>
      <c r="DI384" s="26" t="str">
        <f t="shared" si="515"/>
        <v/>
      </c>
      <c r="DJ384" s="26" t="str">
        <f t="shared" si="515"/>
        <v/>
      </c>
      <c r="DK384" s="26" t="str">
        <f t="shared" si="515"/>
        <v/>
      </c>
      <c r="DL384" s="26" t="str">
        <f t="shared" si="515"/>
        <v/>
      </c>
      <c r="DM384" s="26" t="str">
        <f t="shared" si="515"/>
        <v/>
      </c>
      <c r="DN384" s="26" t="str">
        <f t="shared" si="515"/>
        <v/>
      </c>
      <c r="DO384" s="26" t="str">
        <f t="shared" si="515"/>
        <v/>
      </c>
      <c r="DP384" s="26" t="str">
        <f t="shared" si="515"/>
        <v/>
      </c>
      <c r="DQ384" s="26" t="str">
        <f t="shared" si="515"/>
        <v/>
      </c>
      <c r="DR384" s="26" t="str">
        <f t="shared" si="515"/>
        <v/>
      </c>
      <c r="DS384" s="26" t="str">
        <f t="shared" si="515"/>
        <v/>
      </c>
      <c r="DT384" s="26" t="str">
        <f t="shared" si="515"/>
        <v/>
      </c>
      <c r="DU384" s="26" t="str">
        <f t="shared" si="515"/>
        <v/>
      </c>
      <c r="DV384" s="26" t="str">
        <f t="shared" si="515"/>
        <v/>
      </c>
      <c r="DW384" s="26" t="str">
        <f t="shared" si="515"/>
        <v/>
      </c>
      <c r="DX384" s="26" t="str">
        <f t="shared" si="515"/>
        <v/>
      </c>
      <c r="DY384" s="26" t="str">
        <f t="shared" si="515"/>
        <v/>
      </c>
      <c r="DZ384" s="26" t="str">
        <f t="shared" si="515"/>
        <v/>
      </c>
      <c r="EA384" s="26" t="str">
        <f t="shared" si="515"/>
        <v/>
      </c>
      <c r="EB384" s="26" t="str">
        <f t="shared" si="515"/>
        <v/>
      </c>
      <c r="EC384" s="26" t="str">
        <f t="shared" si="515"/>
        <v/>
      </c>
      <c r="ED384" s="26" t="str">
        <f t="shared" si="515"/>
        <v/>
      </c>
      <c r="EE384" s="26" t="str">
        <f t="shared" si="516" ref="EE384:FI384">IF(AND(EE385="",EE386=""),"",SUM(EE385)-SUM(EE386))</f>
        <v/>
      </c>
      <c r="EF384" s="26" t="str">
        <f t="shared" si="516"/>
        <v/>
      </c>
      <c r="EG384" s="26" t="str">
        <f t="shared" si="516"/>
        <v/>
      </c>
      <c r="EH384" s="26" t="str">
        <f t="shared" si="516"/>
        <v/>
      </c>
      <c r="EI384" s="26" t="str">
        <f t="shared" si="516"/>
        <v/>
      </c>
      <c r="EJ384" s="26" t="str">
        <f t="shared" si="516"/>
        <v/>
      </c>
      <c r="EK384" s="26" t="str">
        <f t="shared" si="516"/>
        <v/>
      </c>
      <c r="EL384" s="26" t="str">
        <f t="shared" si="516"/>
        <v/>
      </c>
      <c r="EM384" s="26" t="str">
        <f t="shared" si="516"/>
        <v/>
      </c>
      <c r="EN384" s="26" t="str">
        <f t="shared" si="516"/>
        <v/>
      </c>
      <c r="EO384" s="26" t="str">
        <f t="shared" si="516"/>
        <v/>
      </c>
      <c r="EP384" s="26" t="str">
        <f t="shared" si="516"/>
        <v/>
      </c>
      <c r="EQ384" s="26" t="str">
        <f t="shared" si="516"/>
        <v/>
      </c>
      <c r="ER384" s="26" t="str">
        <f t="shared" si="516"/>
        <v/>
      </c>
      <c r="ES384" s="26" t="str">
        <f t="shared" si="516"/>
        <v/>
      </c>
      <c r="ET384" s="26" t="str">
        <f t="shared" si="516"/>
        <v/>
      </c>
      <c r="EU384" s="26" t="str">
        <f t="shared" si="516"/>
        <v/>
      </c>
      <c r="EV384" s="26" t="str">
        <f t="shared" si="516"/>
        <v/>
      </c>
      <c r="EW384" s="26" t="str">
        <f t="shared" si="516"/>
        <v/>
      </c>
      <c r="EX384" s="26" t="str">
        <f t="shared" si="516"/>
        <v/>
      </c>
      <c r="EY384" s="26" t="str">
        <f t="shared" si="516"/>
        <v/>
      </c>
      <c r="EZ384" s="26" t="str">
        <f t="shared" si="516"/>
        <v/>
      </c>
      <c r="FA384" s="26" t="str">
        <f t="shared" si="516"/>
        <v/>
      </c>
      <c r="FB384" s="26" t="str">
        <f t="shared" si="516"/>
        <v/>
      </c>
      <c r="FC384" s="26" t="str">
        <f t="shared" si="516"/>
        <v/>
      </c>
      <c r="FD384" s="26" t="str">
        <f t="shared" si="516"/>
        <v/>
      </c>
      <c r="FE384" s="26" t="str">
        <f t="shared" si="516"/>
        <v/>
      </c>
      <c r="FF384" s="26" t="str">
        <f t="shared" si="516"/>
        <v/>
      </c>
      <c r="FG384" s="26" t="str">
        <f t="shared" si="516"/>
        <v/>
      </c>
      <c r="FH384" s="26" t="str">
        <f t="shared" si="516"/>
        <v/>
      </c>
      <c r="FI384" s="26" t="str">
        <f t="shared" si="516"/>
        <v/>
      </c>
    </row>
    <row r="385" spans="1:165" s="8" customFormat="1" ht="15" customHeight="1">
      <c r="A385" s="8" t="str">
        <f t="shared" si="462"/>
        <v>BXISOOT_BP6_XDC</v>
      </c>
      <c r="B385" s="12" t="s">
        <v>145</v>
      </c>
      <c r="C385" s="13" t="s">
        <v>913</v>
      </c>
      <c r="D385" s="13" t="s">
        <v>914</v>
      </c>
      <c r="E385" s="14" t="str">
        <f>"BXISOOT_BP6_"&amp;C3</f>
        <v>BXISOOT_BP6_XDC</v>
      </c>
      <c r="F385" s="1">
        <v>0.064292867179200006</v>
      </c>
      <c r="G385" s="1">
        <v>0.054509450540400003</v>
      </c>
      <c r="H385" s="1">
        <v>0.058655195875200003</v>
      </c>
      <c r="I385" s="1">
        <v>0.076378080399600007</v>
      </c>
      <c r="J385" s="1">
        <v>0.25383559399439998</v>
      </c>
      <c r="K385" s="1">
        <v>0.0482833895976</v>
      </c>
      <c r="L385" s="1">
        <v>0.091646862012000105</v>
      </c>
      <c r="M385" s="1">
        <v>0.10002409420320001</v>
      </c>
      <c r="N385" s="1">
        <v>0.16841023518840001</v>
      </c>
      <c r="O385" s="1">
        <v>0.40836458100119999</v>
      </c>
      <c r="P385" s="1">
        <v>0.032273912016000002</v>
      </c>
      <c r="Q385" s="1">
        <v>0.1287842734836</v>
      </c>
      <c r="R385" s="1">
        <v>0.1413929925312</v>
      </c>
      <c r="S385" s="1">
        <v>0.26044238997719998</v>
      </c>
      <c r="T385" s="1">
        <v>0.56289356800799895</v>
      </c>
      <c r="U385" s="1">
        <v>0.10978307123760001</v>
      </c>
      <c r="V385" s="1">
        <v>0.090533601717600096</v>
      </c>
      <c r="W385" s="1">
        <v>0.13580941395240001</v>
      </c>
      <c r="X385" s="1">
        <v>0.078754915551599997</v>
      </c>
      <c r="Y385" s="1">
        <v>0.41488100245920001</v>
      </c>
      <c r="Z385" s="1">
        <v>0.068001499731646903</v>
      </c>
      <c r="AA385" s="1">
        <v>0.073521307225020094</v>
      </c>
      <c r="AB385" s="1">
        <v>0.080673123998963994</v>
      </c>
      <c r="AC385" s="1">
        <v>0.12437128225480799</v>
      </c>
      <c r="AD385" s="1">
        <v>0.34656721321043898</v>
      </c>
      <c r="AE385" s="1">
        <v>0.080898741902399401</v>
      </c>
      <c r="AF385" s="1">
        <v>0.072654623198400506</v>
      </c>
      <c r="AG385" s="1">
        <v>0.078801361865999703</v>
      </c>
      <c r="AH385" s="1">
        <v>0.070662345940800106</v>
      </c>
      <c r="AI385" s="1">
        <v>0.30301707290759999</v>
      </c>
      <c r="AJ385" s="1">
        <v>0.10</v>
      </c>
      <c r="AK385" s="1">
        <v>0.13954380182389201</v>
      </c>
      <c r="AL385" s="1">
        <v>0.099028191237492097</v>
      </c>
      <c r="AM385" s="1">
        <v>0.070109776861007306</v>
      </c>
      <c r="AN385" s="1">
        <v>0.40868176992239102</v>
      </c>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165" s="8" customFormat="1" ht="15" customHeight="1">
      <c r="A386" s="8" t="str">
        <f t="shared" si="462"/>
        <v>BMISOOT_BP6_XDC</v>
      </c>
      <c r="B386" s="12" t="s">
        <v>148</v>
      </c>
      <c r="C386" s="13" t="s">
        <v>915</v>
      </c>
      <c r="D386" s="13" t="s">
        <v>916</v>
      </c>
      <c r="E386" s="14" t="str">
        <f>"BMISOOT_BP6_"&amp;C3</f>
        <v>BMISOOT_BP6_XDC</v>
      </c>
      <c r="F386" s="1">
        <v>0.29762689775000001</v>
      </c>
      <c r="G386" s="1">
        <v>0.29762689775000001</v>
      </c>
      <c r="H386" s="1">
        <v>0.29762689775000001</v>
      </c>
      <c r="I386" s="1">
        <v>0.29762689775000001</v>
      </c>
      <c r="J386" s="1">
        <v>1.190507591</v>
      </c>
      <c r="K386" s="1">
        <v>0.29762689775000001</v>
      </c>
      <c r="L386" s="1">
        <v>0.29762689775000001</v>
      </c>
      <c r="M386" s="1">
        <v>0.29762689775000001</v>
      </c>
      <c r="N386" s="1">
        <v>0.29762689775000001</v>
      </c>
      <c r="O386" s="1">
        <v>1.190507591</v>
      </c>
      <c r="P386" s="1">
        <v>0.29762689775000001</v>
      </c>
      <c r="Q386" s="1">
        <v>0.29762689775000001</v>
      </c>
      <c r="R386" s="1">
        <v>0.29762689775000001</v>
      </c>
      <c r="S386" s="1">
        <v>0.29762689775000001</v>
      </c>
      <c r="T386" s="1">
        <v>1.190507591</v>
      </c>
      <c r="U386" s="1">
        <v>0.29762689775000001</v>
      </c>
      <c r="V386" s="1">
        <v>0.29762689775000001</v>
      </c>
      <c r="W386" s="1">
        <v>0.29762689775000001</v>
      </c>
      <c r="X386" s="1">
        <v>0.29762689775000001</v>
      </c>
      <c r="Y386" s="1">
        <v>1.190507591</v>
      </c>
      <c r="Z386" s="1">
        <v>0.29762689775000001</v>
      </c>
      <c r="AA386" s="1">
        <v>0.29762689775000001</v>
      </c>
      <c r="AB386" s="1">
        <v>0.29762689775000001</v>
      </c>
      <c r="AC386" s="1">
        <v>0.29762689775000001</v>
      </c>
      <c r="AD386" s="1">
        <v>1.190507591</v>
      </c>
      <c r="AE386" s="1">
        <v>0.29762689775000001</v>
      </c>
      <c r="AF386" s="1">
        <v>0.29762689775000001</v>
      </c>
      <c r="AG386" s="1">
        <v>0.29762689775000001</v>
      </c>
      <c r="AH386" s="1">
        <v>0.29762689775000001</v>
      </c>
      <c r="AI386" s="1">
        <v>1.190507591</v>
      </c>
      <c r="AJ386" s="1">
        <v>0.29762689775000001</v>
      </c>
      <c r="AK386" s="1">
        <v>0.29762689775000001</v>
      </c>
      <c r="AL386" s="1">
        <v>0.29762689775000001</v>
      </c>
      <c r="AM386" s="1">
        <v>0.29762689775000001</v>
      </c>
      <c r="AN386" s="1">
        <v>1.190507591</v>
      </c>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165" s="8" customFormat="1" ht="15" customHeight="1">
      <c r="A387" s="8" t="str">
        <f t="shared" si="462"/>
        <v>BMISOCTX_BP6_XDC</v>
      </c>
      <c r="B387" s="15" t="s">
        <v>917</v>
      </c>
      <c r="C387" s="13" t="s">
        <v>918</v>
      </c>
      <c r="D387" s="13" t="s">
        <v>919</v>
      </c>
      <c r="E387" s="14" t="str">
        <f>"BMISOCTX_BP6_"&amp;C3</f>
        <v>BMISOCTX_BP6_XDC</v>
      </c>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165" s="8" customFormat="1" ht="15" customHeight="1">
      <c r="A388" s="8" t="str">
        <f t="shared" si="462"/>
        <v>BISOSC_BP6_XDC</v>
      </c>
      <c r="B388" s="15" t="s">
        <v>920</v>
      </c>
      <c r="C388" s="13" t="s">
        <v>921</v>
      </c>
      <c r="D388" s="13" t="s">
        <v>922</v>
      </c>
      <c r="E388" s="14" t="str">
        <f>"BISOSC_BP6_"&amp;C3</f>
        <v>BISOSC_BP6_XDC</v>
      </c>
      <c r="F388" s="26" t="str">
        <f>IF(AND(F389="",F390=""),"",SUM(F389)-SUM(F390))</f>
        <v/>
      </c>
      <c r="G388" s="26" t="str">
        <f t="shared" si="517" ref="G388:BR388">IF(AND(G389="",G390=""),"",SUM(G389)-SUM(G390))</f>
        <v/>
      </c>
      <c r="H388" s="26" t="str">
        <f t="shared" si="517"/>
        <v/>
      </c>
      <c r="I388" s="26" t="str">
        <f t="shared" si="517"/>
        <v/>
      </c>
      <c r="J388" s="26" t="str">
        <f t="shared" si="517"/>
        <v/>
      </c>
      <c r="K388" s="26" t="str">
        <f t="shared" si="517"/>
        <v/>
      </c>
      <c r="L388" s="26" t="str">
        <f t="shared" si="517"/>
        <v/>
      </c>
      <c r="M388" s="26" t="str">
        <f t="shared" si="517"/>
        <v/>
      </c>
      <c r="N388" s="26" t="str">
        <f t="shared" si="517"/>
        <v/>
      </c>
      <c r="O388" s="26" t="str">
        <f t="shared" si="517"/>
        <v/>
      </c>
      <c r="P388" s="26" t="str">
        <f t="shared" si="517"/>
        <v/>
      </c>
      <c r="Q388" s="26" t="str">
        <f t="shared" si="517"/>
        <v/>
      </c>
      <c r="R388" s="26" t="str">
        <f t="shared" si="517"/>
        <v/>
      </c>
      <c r="S388" s="26" t="str">
        <f t="shared" si="517"/>
        <v/>
      </c>
      <c r="T388" s="26" t="str">
        <f t="shared" si="517"/>
        <v/>
      </c>
      <c r="U388" s="26" t="str">
        <f t="shared" si="517"/>
        <v/>
      </c>
      <c r="V388" s="26" t="str">
        <f t="shared" si="517"/>
        <v/>
      </c>
      <c r="W388" s="26" t="str">
        <f t="shared" si="517"/>
        <v/>
      </c>
      <c r="X388" s="26" t="str">
        <f t="shared" si="517"/>
        <v/>
      </c>
      <c r="Y388" s="26" t="str">
        <f t="shared" si="517"/>
        <v/>
      </c>
      <c r="Z388" s="26" t="str">
        <f t="shared" si="517"/>
        <v/>
      </c>
      <c r="AA388" s="26" t="str">
        <f t="shared" si="517"/>
        <v/>
      </c>
      <c r="AB388" s="26" t="str">
        <f t="shared" si="517"/>
        <v/>
      </c>
      <c r="AC388" s="26" t="str">
        <f t="shared" si="517"/>
        <v/>
      </c>
      <c r="AD388" s="26" t="str">
        <f t="shared" si="517"/>
        <v/>
      </c>
      <c r="AE388" s="26" t="str">
        <f t="shared" si="517"/>
        <v/>
      </c>
      <c r="AF388" s="26" t="str">
        <f t="shared" si="517"/>
        <v/>
      </c>
      <c r="AG388" s="26" t="str">
        <f t="shared" si="517"/>
        <v/>
      </c>
      <c r="AH388" s="26" t="str">
        <f t="shared" si="517"/>
        <v/>
      </c>
      <c r="AI388" s="26" t="str">
        <f t="shared" si="517"/>
        <v/>
      </c>
      <c r="AJ388" s="26" t="str">
        <f t="shared" si="517"/>
        <v/>
      </c>
      <c r="AK388" s="26" t="str">
        <f t="shared" si="517"/>
        <v/>
      </c>
      <c r="AL388" s="26" t="str">
        <f t="shared" si="517"/>
        <v/>
      </c>
      <c r="AM388" s="26" t="str">
        <f t="shared" si="517"/>
        <v/>
      </c>
      <c r="AN388" s="26" t="str">
        <f t="shared" si="517"/>
        <v/>
      </c>
      <c r="AO388" s="26" t="str">
        <f t="shared" si="517"/>
        <v/>
      </c>
      <c r="AP388" s="26" t="str">
        <f t="shared" si="517"/>
        <v/>
      </c>
      <c r="AQ388" s="26" t="str">
        <f t="shared" si="517"/>
        <v/>
      </c>
      <c r="AR388" s="26" t="str">
        <f t="shared" si="517"/>
        <v/>
      </c>
      <c r="AS388" s="26" t="str">
        <f t="shared" si="517"/>
        <v/>
      </c>
      <c r="AT388" s="26" t="str">
        <f t="shared" si="517"/>
        <v/>
      </c>
      <c r="AU388" s="26" t="str">
        <f t="shared" si="517"/>
        <v/>
      </c>
      <c r="AV388" s="26" t="str">
        <f t="shared" si="517"/>
        <v/>
      </c>
      <c r="AW388" s="26" t="str">
        <f t="shared" si="517"/>
        <v/>
      </c>
      <c r="AX388" s="26" t="str">
        <f t="shared" si="517"/>
        <v/>
      </c>
      <c r="AY388" s="26" t="str">
        <f t="shared" si="517"/>
        <v/>
      </c>
      <c r="AZ388" s="26" t="str">
        <f t="shared" si="517"/>
        <v/>
      </c>
      <c r="BA388" s="26" t="str">
        <f t="shared" si="517"/>
        <v/>
      </c>
      <c r="BB388" s="26" t="str">
        <f t="shared" si="517"/>
        <v/>
      </c>
      <c r="BC388" s="26" t="str">
        <f t="shared" si="517"/>
        <v/>
      </c>
      <c r="BD388" s="26" t="str">
        <f t="shared" si="517"/>
        <v/>
      </c>
      <c r="BE388" s="26" t="str">
        <f t="shared" si="517"/>
        <v/>
      </c>
      <c r="BF388" s="26" t="str">
        <f t="shared" si="517"/>
        <v/>
      </c>
      <c r="BG388" s="26" t="str">
        <f t="shared" si="517"/>
        <v/>
      </c>
      <c r="BH388" s="26" t="str">
        <f t="shared" si="517"/>
        <v/>
      </c>
      <c r="BI388" s="26" t="str">
        <f t="shared" si="517"/>
        <v/>
      </c>
      <c r="BJ388" s="26" t="str">
        <f t="shared" si="517"/>
        <v/>
      </c>
      <c r="BK388" s="26" t="str">
        <f t="shared" si="517"/>
        <v/>
      </c>
      <c r="BL388" s="26" t="str">
        <f t="shared" si="517"/>
        <v/>
      </c>
      <c r="BM388" s="26" t="str">
        <f t="shared" si="517"/>
        <v/>
      </c>
      <c r="BN388" s="26" t="str">
        <f t="shared" si="517"/>
        <v/>
      </c>
      <c r="BO388" s="26" t="str">
        <f t="shared" si="517"/>
        <v/>
      </c>
      <c r="BP388" s="26" t="str">
        <f t="shared" si="517"/>
        <v/>
      </c>
      <c r="BQ388" s="26" t="str">
        <f t="shared" si="517"/>
        <v/>
      </c>
      <c r="BR388" s="26" t="str">
        <f t="shared" si="517"/>
        <v/>
      </c>
      <c r="BS388" s="26" t="str">
        <f t="shared" si="518" ref="BS388:ED388">IF(AND(BS389="",BS390=""),"",SUM(BS389)-SUM(BS390))</f>
        <v/>
      </c>
      <c r="BT388" s="26" t="str">
        <f t="shared" si="518"/>
        <v/>
      </c>
      <c r="BU388" s="26" t="str">
        <f t="shared" si="518"/>
        <v/>
      </c>
      <c r="BV388" s="26" t="str">
        <f t="shared" si="518"/>
        <v/>
      </c>
      <c r="BW388" s="26" t="str">
        <f t="shared" si="518"/>
        <v/>
      </c>
      <c r="BX388" s="26" t="str">
        <f t="shared" si="518"/>
        <v/>
      </c>
      <c r="BY388" s="26" t="str">
        <f t="shared" si="518"/>
        <v/>
      </c>
      <c r="BZ388" s="26" t="str">
        <f t="shared" si="518"/>
        <v/>
      </c>
      <c r="CA388" s="26" t="str">
        <f t="shared" si="518"/>
        <v/>
      </c>
      <c r="CB388" s="26" t="str">
        <f t="shared" si="518"/>
        <v/>
      </c>
      <c r="CC388" s="26" t="str">
        <f t="shared" si="518"/>
        <v/>
      </c>
      <c r="CD388" s="26" t="str">
        <f t="shared" si="518"/>
        <v/>
      </c>
      <c r="CE388" s="26" t="str">
        <f t="shared" si="518"/>
        <v/>
      </c>
      <c r="CF388" s="26" t="str">
        <f t="shared" si="518"/>
        <v/>
      </c>
      <c r="CG388" s="26" t="str">
        <f t="shared" si="518"/>
        <v/>
      </c>
      <c r="CH388" s="26" t="str">
        <f t="shared" si="518"/>
        <v/>
      </c>
      <c r="CI388" s="26" t="str">
        <f t="shared" si="518"/>
        <v/>
      </c>
      <c r="CJ388" s="26" t="str">
        <f t="shared" si="518"/>
        <v/>
      </c>
      <c r="CK388" s="26" t="str">
        <f t="shared" si="518"/>
        <v/>
      </c>
      <c r="CL388" s="26" t="str">
        <f t="shared" si="518"/>
        <v/>
      </c>
      <c r="CM388" s="26" t="str">
        <f t="shared" si="518"/>
        <v/>
      </c>
      <c r="CN388" s="26" t="str">
        <f t="shared" si="518"/>
        <v/>
      </c>
      <c r="CO388" s="26" t="str">
        <f t="shared" si="518"/>
        <v/>
      </c>
      <c r="CP388" s="26" t="str">
        <f t="shared" si="518"/>
        <v/>
      </c>
      <c r="CQ388" s="26" t="str">
        <f t="shared" si="518"/>
        <v/>
      </c>
      <c r="CR388" s="26" t="str">
        <f t="shared" si="518"/>
        <v/>
      </c>
      <c r="CS388" s="26" t="str">
        <f t="shared" si="518"/>
        <v/>
      </c>
      <c r="CT388" s="26" t="str">
        <f t="shared" si="518"/>
        <v/>
      </c>
      <c r="CU388" s="26" t="str">
        <f t="shared" si="518"/>
        <v/>
      </c>
      <c r="CV388" s="26" t="str">
        <f t="shared" si="518"/>
        <v/>
      </c>
      <c r="CW388" s="26" t="str">
        <f t="shared" si="518"/>
        <v/>
      </c>
      <c r="CX388" s="26" t="str">
        <f t="shared" si="518"/>
        <v/>
      </c>
      <c r="CY388" s="26" t="str">
        <f t="shared" si="518"/>
        <v/>
      </c>
      <c r="CZ388" s="26" t="str">
        <f t="shared" si="518"/>
        <v/>
      </c>
      <c r="DA388" s="26" t="str">
        <f t="shared" si="518"/>
        <v/>
      </c>
      <c r="DB388" s="26" t="str">
        <f t="shared" si="518"/>
        <v/>
      </c>
      <c r="DC388" s="26" t="str">
        <f t="shared" si="518"/>
        <v/>
      </c>
      <c r="DD388" s="26" t="str">
        <f t="shared" si="518"/>
        <v/>
      </c>
      <c r="DE388" s="26" t="str">
        <f t="shared" si="518"/>
        <v/>
      </c>
      <c r="DF388" s="26" t="str">
        <f t="shared" si="518"/>
        <v/>
      </c>
      <c r="DG388" s="26" t="str">
        <f t="shared" si="518"/>
        <v/>
      </c>
      <c r="DH388" s="26" t="str">
        <f t="shared" si="518"/>
        <v/>
      </c>
      <c r="DI388" s="26" t="str">
        <f t="shared" si="518"/>
        <v/>
      </c>
      <c r="DJ388" s="26" t="str">
        <f t="shared" si="518"/>
        <v/>
      </c>
      <c r="DK388" s="26" t="str">
        <f t="shared" si="518"/>
        <v/>
      </c>
      <c r="DL388" s="26" t="str">
        <f t="shared" si="518"/>
        <v/>
      </c>
      <c r="DM388" s="26" t="str">
        <f t="shared" si="518"/>
        <v/>
      </c>
      <c r="DN388" s="26" t="str">
        <f t="shared" si="518"/>
        <v/>
      </c>
      <c r="DO388" s="26" t="str">
        <f t="shared" si="518"/>
        <v/>
      </c>
      <c r="DP388" s="26" t="str">
        <f t="shared" si="518"/>
        <v/>
      </c>
      <c r="DQ388" s="26" t="str">
        <f t="shared" si="518"/>
        <v/>
      </c>
      <c r="DR388" s="26" t="str">
        <f t="shared" si="518"/>
        <v/>
      </c>
      <c r="DS388" s="26" t="str">
        <f t="shared" si="518"/>
        <v/>
      </c>
      <c r="DT388" s="26" t="str">
        <f t="shared" si="518"/>
        <v/>
      </c>
      <c r="DU388" s="26" t="str">
        <f t="shared" si="518"/>
        <v/>
      </c>
      <c r="DV388" s="26" t="str">
        <f t="shared" si="518"/>
        <v/>
      </c>
      <c r="DW388" s="26" t="str">
        <f t="shared" si="518"/>
        <v/>
      </c>
      <c r="DX388" s="26" t="str">
        <f t="shared" si="518"/>
        <v/>
      </c>
      <c r="DY388" s="26" t="str">
        <f t="shared" si="518"/>
        <v/>
      </c>
      <c r="DZ388" s="26" t="str">
        <f t="shared" si="518"/>
        <v/>
      </c>
      <c r="EA388" s="26" t="str">
        <f t="shared" si="518"/>
        <v/>
      </c>
      <c r="EB388" s="26" t="str">
        <f t="shared" si="518"/>
        <v/>
      </c>
      <c r="EC388" s="26" t="str">
        <f t="shared" si="518"/>
        <v/>
      </c>
      <c r="ED388" s="26" t="str">
        <f t="shared" si="518"/>
        <v/>
      </c>
      <c r="EE388" s="26" t="str">
        <f t="shared" si="519" ref="EE388:FI388">IF(AND(EE389="",EE390=""),"",SUM(EE389)-SUM(EE390))</f>
        <v/>
      </c>
      <c r="EF388" s="26" t="str">
        <f t="shared" si="519"/>
        <v/>
      </c>
      <c r="EG388" s="26" t="str">
        <f t="shared" si="519"/>
        <v/>
      </c>
      <c r="EH388" s="26" t="str">
        <f t="shared" si="519"/>
        <v/>
      </c>
      <c r="EI388" s="26" t="str">
        <f t="shared" si="519"/>
        <v/>
      </c>
      <c r="EJ388" s="26" t="str">
        <f t="shared" si="519"/>
        <v/>
      </c>
      <c r="EK388" s="26" t="str">
        <f t="shared" si="519"/>
        <v/>
      </c>
      <c r="EL388" s="26" t="str">
        <f t="shared" si="519"/>
        <v/>
      </c>
      <c r="EM388" s="26" t="str">
        <f t="shared" si="519"/>
        <v/>
      </c>
      <c r="EN388" s="26" t="str">
        <f t="shared" si="519"/>
        <v/>
      </c>
      <c r="EO388" s="26" t="str">
        <f t="shared" si="519"/>
        <v/>
      </c>
      <c r="EP388" s="26" t="str">
        <f t="shared" si="519"/>
        <v/>
      </c>
      <c r="EQ388" s="26" t="str">
        <f t="shared" si="519"/>
        <v/>
      </c>
      <c r="ER388" s="26" t="str">
        <f t="shared" si="519"/>
        <v/>
      </c>
      <c r="ES388" s="26" t="str">
        <f t="shared" si="519"/>
        <v/>
      </c>
      <c r="ET388" s="26" t="str">
        <f t="shared" si="519"/>
        <v/>
      </c>
      <c r="EU388" s="26" t="str">
        <f t="shared" si="519"/>
        <v/>
      </c>
      <c r="EV388" s="26" t="str">
        <f t="shared" si="519"/>
        <v/>
      </c>
      <c r="EW388" s="26" t="str">
        <f t="shared" si="519"/>
        <v/>
      </c>
      <c r="EX388" s="26" t="str">
        <f t="shared" si="519"/>
        <v/>
      </c>
      <c r="EY388" s="26" t="str">
        <f t="shared" si="519"/>
        <v/>
      </c>
      <c r="EZ388" s="26" t="str">
        <f t="shared" si="519"/>
        <v/>
      </c>
      <c r="FA388" s="26" t="str">
        <f t="shared" si="519"/>
        <v/>
      </c>
      <c r="FB388" s="26" t="str">
        <f t="shared" si="519"/>
        <v/>
      </c>
      <c r="FC388" s="26" t="str">
        <f t="shared" si="519"/>
        <v/>
      </c>
      <c r="FD388" s="26" t="str">
        <f t="shared" si="519"/>
        <v/>
      </c>
      <c r="FE388" s="26" t="str">
        <f t="shared" si="519"/>
        <v/>
      </c>
      <c r="FF388" s="26" t="str">
        <f t="shared" si="519"/>
        <v/>
      </c>
      <c r="FG388" s="26" t="str">
        <f t="shared" si="519"/>
        <v/>
      </c>
      <c r="FH388" s="26" t="str">
        <f t="shared" si="519"/>
        <v/>
      </c>
      <c r="FI388" s="26" t="str">
        <f t="shared" si="519"/>
        <v/>
      </c>
    </row>
    <row r="389" spans="1:165" s="8" customFormat="1" ht="15" customHeight="1">
      <c r="A389" s="8" t="str">
        <f t="shared" si="462"/>
        <v>BXISOSC_BP6_XDC</v>
      </c>
      <c r="B389" s="15" t="s">
        <v>145</v>
      </c>
      <c r="C389" s="13" t="s">
        <v>923</v>
      </c>
      <c r="D389" s="13" t="s">
        <v>924</v>
      </c>
      <c r="E389" s="14" t="str">
        <f>"BXISOSC_BP6_"&amp;C3</f>
        <v>BXISOSC_BP6_XDC</v>
      </c>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165" s="8" customFormat="1" ht="15" customHeight="1">
      <c r="A390" s="8" t="str">
        <f t="shared" si="462"/>
        <v>BMISOSC_BP6_XDC</v>
      </c>
      <c r="B390" s="15" t="s">
        <v>148</v>
      </c>
      <c r="C390" s="13" t="s">
        <v>925</v>
      </c>
      <c r="D390" s="13" t="s">
        <v>926</v>
      </c>
      <c r="E390" s="14" t="str">
        <f>"BMISOSC_BP6_"&amp;C3</f>
        <v>BMISOSC_BP6_XDC</v>
      </c>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165" s="8" customFormat="1" ht="15" customHeight="1">
      <c r="A391" s="8" t="str">
        <f t="shared" si="462"/>
        <v>BISOSB_BP6_XDC</v>
      </c>
      <c r="B391" s="15" t="s">
        <v>927</v>
      </c>
      <c r="C391" s="13" t="s">
        <v>928</v>
      </c>
      <c r="D391" s="13" t="s">
        <v>929</v>
      </c>
      <c r="E391" s="14" t="str">
        <f>"BISOSB_BP6_"&amp;C3</f>
        <v>BISOSB_BP6_XDC</v>
      </c>
      <c r="F391" s="26" t="str">
        <f>IF(AND(F392="",F393=""),"",SUM(F392)-SUM(F393))</f>
        <v/>
      </c>
      <c r="G391" s="26" t="str">
        <f t="shared" si="520" ref="G391:BR391">IF(AND(G392="",G393=""),"",SUM(G392)-SUM(G393))</f>
        <v/>
      </c>
      <c r="H391" s="26" t="str">
        <f t="shared" si="520"/>
        <v/>
      </c>
      <c r="I391" s="26" t="str">
        <f t="shared" si="520"/>
        <v/>
      </c>
      <c r="J391" s="26" t="str">
        <f t="shared" si="520"/>
        <v/>
      </c>
      <c r="K391" s="26" t="str">
        <f t="shared" si="520"/>
        <v/>
      </c>
      <c r="L391" s="26" t="str">
        <f t="shared" si="520"/>
        <v/>
      </c>
      <c r="M391" s="26" t="str">
        <f t="shared" si="520"/>
        <v/>
      </c>
      <c r="N391" s="26" t="str">
        <f t="shared" si="520"/>
        <v/>
      </c>
      <c r="O391" s="26" t="str">
        <f t="shared" si="520"/>
        <v/>
      </c>
      <c r="P391" s="26" t="str">
        <f t="shared" si="520"/>
        <v/>
      </c>
      <c r="Q391" s="26" t="str">
        <f t="shared" si="520"/>
        <v/>
      </c>
      <c r="R391" s="26" t="str">
        <f t="shared" si="520"/>
        <v/>
      </c>
      <c r="S391" s="26" t="str">
        <f t="shared" si="520"/>
        <v/>
      </c>
      <c r="T391" s="26" t="str">
        <f t="shared" si="520"/>
        <v/>
      </c>
      <c r="U391" s="26" t="str">
        <f t="shared" si="520"/>
        <v/>
      </c>
      <c r="V391" s="26" t="str">
        <f t="shared" si="520"/>
        <v/>
      </c>
      <c r="W391" s="26" t="str">
        <f t="shared" si="520"/>
        <v/>
      </c>
      <c r="X391" s="26" t="str">
        <f t="shared" si="520"/>
        <v/>
      </c>
      <c r="Y391" s="26" t="str">
        <f t="shared" si="520"/>
        <v/>
      </c>
      <c r="Z391" s="26" t="str">
        <f t="shared" si="520"/>
        <v/>
      </c>
      <c r="AA391" s="26" t="str">
        <f t="shared" si="520"/>
        <v/>
      </c>
      <c r="AB391" s="26" t="str">
        <f t="shared" si="520"/>
        <v/>
      </c>
      <c r="AC391" s="26" t="str">
        <f t="shared" si="520"/>
        <v/>
      </c>
      <c r="AD391" s="26" t="str">
        <f t="shared" si="520"/>
        <v/>
      </c>
      <c r="AE391" s="26" t="str">
        <f t="shared" si="520"/>
        <v/>
      </c>
      <c r="AF391" s="26" t="str">
        <f t="shared" si="520"/>
        <v/>
      </c>
      <c r="AG391" s="26" t="str">
        <f t="shared" si="520"/>
        <v/>
      </c>
      <c r="AH391" s="26" t="str">
        <f t="shared" si="520"/>
        <v/>
      </c>
      <c r="AI391" s="26" t="str">
        <f t="shared" si="520"/>
        <v/>
      </c>
      <c r="AJ391" s="26" t="str">
        <f t="shared" si="520"/>
        <v/>
      </c>
      <c r="AK391" s="26" t="str">
        <f t="shared" si="520"/>
        <v/>
      </c>
      <c r="AL391" s="26" t="str">
        <f t="shared" si="520"/>
        <v/>
      </c>
      <c r="AM391" s="26" t="str">
        <f t="shared" si="520"/>
        <v/>
      </c>
      <c r="AN391" s="26" t="str">
        <f t="shared" si="520"/>
        <v/>
      </c>
      <c r="AO391" s="26" t="str">
        <f t="shared" si="520"/>
        <v/>
      </c>
      <c r="AP391" s="26" t="str">
        <f t="shared" si="520"/>
        <v/>
      </c>
      <c r="AQ391" s="26" t="str">
        <f t="shared" si="520"/>
        <v/>
      </c>
      <c r="AR391" s="26" t="str">
        <f t="shared" si="520"/>
        <v/>
      </c>
      <c r="AS391" s="26" t="str">
        <f t="shared" si="520"/>
        <v/>
      </c>
      <c r="AT391" s="26" t="str">
        <f t="shared" si="520"/>
        <v/>
      </c>
      <c r="AU391" s="26" t="str">
        <f t="shared" si="520"/>
        <v/>
      </c>
      <c r="AV391" s="26" t="str">
        <f t="shared" si="520"/>
        <v/>
      </c>
      <c r="AW391" s="26" t="str">
        <f t="shared" si="520"/>
        <v/>
      </c>
      <c r="AX391" s="26" t="str">
        <f t="shared" si="520"/>
        <v/>
      </c>
      <c r="AY391" s="26" t="str">
        <f t="shared" si="520"/>
        <v/>
      </c>
      <c r="AZ391" s="26" t="str">
        <f t="shared" si="520"/>
        <v/>
      </c>
      <c r="BA391" s="26" t="str">
        <f t="shared" si="520"/>
        <v/>
      </c>
      <c r="BB391" s="26" t="str">
        <f t="shared" si="520"/>
        <v/>
      </c>
      <c r="BC391" s="26" t="str">
        <f t="shared" si="520"/>
        <v/>
      </c>
      <c r="BD391" s="26" t="str">
        <f t="shared" si="520"/>
        <v/>
      </c>
      <c r="BE391" s="26" t="str">
        <f t="shared" si="520"/>
        <v/>
      </c>
      <c r="BF391" s="26" t="str">
        <f t="shared" si="520"/>
        <v/>
      </c>
      <c r="BG391" s="26" t="str">
        <f t="shared" si="520"/>
        <v/>
      </c>
      <c r="BH391" s="26" t="str">
        <f t="shared" si="520"/>
        <v/>
      </c>
      <c r="BI391" s="26" t="str">
        <f t="shared" si="520"/>
        <v/>
      </c>
      <c r="BJ391" s="26" t="str">
        <f t="shared" si="520"/>
        <v/>
      </c>
      <c r="BK391" s="26" t="str">
        <f t="shared" si="520"/>
        <v/>
      </c>
      <c r="BL391" s="26" t="str">
        <f t="shared" si="520"/>
        <v/>
      </c>
      <c r="BM391" s="26" t="str">
        <f t="shared" si="520"/>
        <v/>
      </c>
      <c r="BN391" s="26" t="str">
        <f t="shared" si="520"/>
        <v/>
      </c>
      <c r="BO391" s="26" t="str">
        <f t="shared" si="520"/>
        <v/>
      </c>
      <c r="BP391" s="26" t="str">
        <f t="shared" si="520"/>
        <v/>
      </c>
      <c r="BQ391" s="26" t="str">
        <f t="shared" si="520"/>
        <v/>
      </c>
      <c r="BR391" s="26" t="str">
        <f t="shared" si="520"/>
        <v/>
      </c>
      <c r="BS391" s="26" t="str">
        <f t="shared" si="521" ref="BS391:ED391">IF(AND(BS392="",BS393=""),"",SUM(BS392)-SUM(BS393))</f>
        <v/>
      </c>
      <c r="BT391" s="26" t="str">
        <f t="shared" si="521"/>
        <v/>
      </c>
      <c r="BU391" s="26" t="str">
        <f t="shared" si="521"/>
        <v/>
      </c>
      <c r="BV391" s="26" t="str">
        <f t="shared" si="521"/>
        <v/>
      </c>
      <c r="BW391" s="26" t="str">
        <f t="shared" si="521"/>
        <v/>
      </c>
      <c r="BX391" s="26" t="str">
        <f t="shared" si="521"/>
        <v/>
      </c>
      <c r="BY391" s="26" t="str">
        <f t="shared" si="521"/>
        <v/>
      </c>
      <c r="BZ391" s="26" t="str">
        <f t="shared" si="521"/>
        <v/>
      </c>
      <c r="CA391" s="26" t="str">
        <f t="shared" si="521"/>
        <v/>
      </c>
      <c r="CB391" s="26" t="str">
        <f t="shared" si="521"/>
        <v/>
      </c>
      <c r="CC391" s="26" t="str">
        <f t="shared" si="521"/>
        <v/>
      </c>
      <c r="CD391" s="26" t="str">
        <f t="shared" si="521"/>
        <v/>
      </c>
      <c r="CE391" s="26" t="str">
        <f t="shared" si="521"/>
        <v/>
      </c>
      <c r="CF391" s="26" t="str">
        <f t="shared" si="521"/>
        <v/>
      </c>
      <c r="CG391" s="26" t="str">
        <f t="shared" si="521"/>
        <v/>
      </c>
      <c r="CH391" s="26" t="str">
        <f t="shared" si="521"/>
        <v/>
      </c>
      <c r="CI391" s="26" t="str">
        <f t="shared" si="521"/>
        <v/>
      </c>
      <c r="CJ391" s="26" t="str">
        <f t="shared" si="521"/>
        <v/>
      </c>
      <c r="CK391" s="26" t="str">
        <f t="shared" si="521"/>
        <v/>
      </c>
      <c r="CL391" s="26" t="str">
        <f t="shared" si="521"/>
        <v/>
      </c>
      <c r="CM391" s="26" t="str">
        <f t="shared" si="521"/>
        <v/>
      </c>
      <c r="CN391" s="26" t="str">
        <f t="shared" si="521"/>
        <v/>
      </c>
      <c r="CO391" s="26" t="str">
        <f t="shared" si="521"/>
        <v/>
      </c>
      <c r="CP391" s="26" t="str">
        <f t="shared" si="521"/>
        <v/>
      </c>
      <c r="CQ391" s="26" t="str">
        <f t="shared" si="521"/>
        <v/>
      </c>
      <c r="CR391" s="26" t="str">
        <f t="shared" si="521"/>
        <v/>
      </c>
      <c r="CS391" s="26" t="str">
        <f t="shared" si="521"/>
        <v/>
      </c>
      <c r="CT391" s="26" t="str">
        <f t="shared" si="521"/>
        <v/>
      </c>
      <c r="CU391" s="26" t="str">
        <f t="shared" si="521"/>
        <v/>
      </c>
      <c r="CV391" s="26" t="str">
        <f t="shared" si="521"/>
        <v/>
      </c>
      <c r="CW391" s="26" t="str">
        <f t="shared" si="521"/>
        <v/>
      </c>
      <c r="CX391" s="26" t="str">
        <f t="shared" si="521"/>
        <v/>
      </c>
      <c r="CY391" s="26" t="str">
        <f t="shared" si="521"/>
        <v/>
      </c>
      <c r="CZ391" s="26" t="str">
        <f t="shared" si="521"/>
        <v/>
      </c>
      <c r="DA391" s="26" t="str">
        <f t="shared" si="521"/>
        <v/>
      </c>
      <c r="DB391" s="26" t="str">
        <f t="shared" si="521"/>
        <v/>
      </c>
      <c r="DC391" s="26" t="str">
        <f t="shared" si="521"/>
        <v/>
      </c>
      <c r="DD391" s="26" t="str">
        <f t="shared" si="521"/>
        <v/>
      </c>
      <c r="DE391" s="26" t="str">
        <f t="shared" si="521"/>
        <v/>
      </c>
      <c r="DF391" s="26" t="str">
        <f t="shared" si="521"/>
        <v/>
      </c>
      <c r="DG391" s="26" t="str">
        <f t="shared" si="521"/>
        <v/>
      </c>
      <c r="DH391" s="26" t="str">
        <f t="shared" si="521"/>
        <v/>
      </c>
      <c r="DI391" s="26" t="str">
        <f t="shared" si="521"/>
        <v/>
      </c>
      <c r="DJ391" s="26" t="str">
        <f t="shared" si="521"/>
        <v/>
      </c>
      <c r="DK391" s="26" t="str">
        <f t="shared" si="521"/>
        <v/>
      </c>
      <c r="DL391" s="26" t="str">
        <f t="shared" si="521"/>
        <v/>
      </c>
      <c r="DM391" s="26" t="str">
        <f t="shared" si="521"/>
        <v/>
      </c>
      <c r="DN391" s="26" t="str">
        <f t="shared" si="521"/>
        <v/>
      </c>
      <c r="DO391" s="26" t="str">
        <f t="shared" si="521"/>
        <v/>
      </c>
      <c r="DP391" s="26" t="str">
        <f t="shared" si="521"/>
        <v/>
      </c>
      <c r="DQ391" s="26" t="str">
        <f t="shared" si="521"/>
        <v/>
      </c>
      <c r="DR391" s="26" t="str">
        <f t="shared" si="521"/>
        <v/>
      </c>
      <c r="DS391" s="26" t="str">
        <f t="shared" si="521"/>
        <v/>
      </c>
      <c r="DT391" s="26" t="str">
        <f t="shared" si="521"/>
        <v/>
      </c>
      <c r="DU391" s="26" t="str">
        <f t="shared" si="521"/>
        <v/>
      </c>
      <c r="DV391" s="26" t="str">
        <f t="shared" si="521"/>
        <v/>
      </c>
      <c r="DW391" s="26" t="str">
        <f t="shared" si="521"/>
        <v/>
      </c>
      <c r="DX391" s="26" t="str">
        <f t="shared" si="521"/>
        <v/>
      </c>
      <c r="DY391" s="26" t="str">
        <f t="shared" si="521"/>
        <v/>
      </c>
      <c r="DZ391" s="26" t="str">
        <f t="shared" si="521"/>
        <v/>
      </c>
      <c r="EA391" s="26" t="str">
        <f t="shared" si="521"/>
        <v/>
      </c>
      <c r="EB391" s="26" t="str">
        <f t="shared" si="521"/>
        <v/>
      </c>
      <c r="EC391" s="26" t="str">
        <f t="shared" si="521"/>
        <v/>
      </c>
      <c r="ED391" s="26" t="str">
        <f t="shared" si="521"/>
        <v/>
      </c>
      <c r="EE391" s="26" t="str">
        <f t="shared" si="522" ref="EE391:FI391">IF(AND(EE392="",EE393=""),"",SUM(EE392)-SUM(EE393))</f>
        <v/>
      </c>
      <c r="EF391" s="26" t="str">
        <f t="shared" si="522"/>
        <v/>
      </c>
      <c r="EG391" s="26" t="str">
        <f t="shared" si="522"/>
        <v/>
      </c>
      <c r="EH391" s="26" t="str">
        <f t="shared" si="522"/>
        <v/>
      </c>
      <c r="EI391" s="26" t="str">
        <f t="shared" si="522"/>
        <v/>
      </c>
      <c r="EJ391" s="26" t="str">
        <f t="shared" si="522"/>
        <v/>
      </c>
      <c r="EK391" s="26" t="str">
        <f t="shared" si="522"/>
        <v/>
      </c>
      <c r="EL391" s="26" t="str">
        <f t="shared" si="522"/>
        <v/>
      </c>
      <c r="EM391" s="26" t="str">
        <f t="shared" si="522"/>
        <v/>
      </c>
      <c r="EN391" s="26" t="str">
        <f t="shared" si="522"/>
        <v/>
      </c>
      <c r="EO391" s="26" t="str">
        <f t="shared" si="522"/>
        <v/>
      </c>
      <c r="EP391" s="26" t="str">
        <f t="shared" si="522"/>
        <v/>
      </c>
      <c r="EQ391" s="26" t="str">
        <f t="shared" si="522"/>
        <v/>
      </c>
      <c r="ER391" s="26" t="str">
        <f t="shared" si="522"/>
        <v/>
      </c>
      <c r="ES391" s="26" t="str">
        <f t="shared" si="522"/>
        <v/>
      </c>
      <c r="ET391" s="26" t="str">
        <f t="shared" si="522"/>
        <v/>
      </c>
      <c r="EU391" s="26" t="str">
        <f t="shared" si="522"/>
        <v/>
      </c>
      <c r="EV391" s="26" t="str">
        <f t="shared" si="522"/>
        <v/>
      </c>
      <c r="EW391" s="26" t="str">
        <f t="shared" si="522"/>
        <v/>
      </c>
      <c r="EX391" s="26" t="str">
        <f t="shared" si="522"/>
        <v/>
      </c>
      <c r="EY391" s="26" t="str">
        <f t="shared" si="522"/>
        <v/>
      </c>
      <c r="EZ391" s="26" t="str">
        <f t="shared" si="522"/>
        <v/>
      </c>
      <c r="FA391" s="26" t="str">
        <f t="shared" si="522"/>
        <v/>
      </c>
      <c r="FB391" s="26" t="str">
        <f t="shared" si="522"/>
        <v/>
      </c>
      <c r="FC391" s="26" t="str">
        <f t="shared" si="522"/>
        <v/>
      </c>
      <c r="FD391" s="26" t="str">
        <f t="shared" si="522"/>
        <v/>
      </c>
      <c r="FE391" s="26" t="str">
        <f t="shared" si="522"/>
        <v/>
      </c>
      <c r="FF391" s="26" t="str">
        <f t="shared" si="522"/>
        <v/>
      </c>
      <c r="FG391" s="26" t="str">
        <f t="shared" si="522"/>
        <v/>
      </c>
      <c r="FH391" s="26" t="str">
        <f t="shared" si="522"/>
        <v/>
      </c>
      <c r="FI391" s="26" t="str">
        <f t="shared" si="522"/>
        <v/>
      </c>
    </row>
    <row r="392" spans="1:165" s="8" customFormat="1" ht="15" customHeight="1">
      <c r="A392" s="8" t="str">
        <f t="shared" si="462"/>
        <v>BXISOSB_BP6_XDC</v>
      </c>
      <c r="B392" s="15" t="s">
        <v>145</v>
      </c>
      <c r="C392" s="13" t="s">
        <v>930</v>
      </c>
      <c r="D392" s="13" t="s">
        <v>931</v>
      </c>
      <c r="E392" s="14" t="str">
        <f>"BXISOSB_BP6_"&amp;C3</f>
        <v>BXISOSB_BP6_XDC</v>
      </c>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165" s="8" customFormat="1" ht="15" customHeight="1">
      <c r="A393" s="8" t="str">
        <f t="shared" si="462"/>
        <v>BMISOSB_BP6_XDC</v>
      </c>
      <c r="B393" s="15" t="s">
        <v>148</v>
      </c>
      <c r="C393" s="13" t="s">
        <v>932</v>
      </c>
      <c r="D393" s="13" t="s">
        <v>933</v>
      </c>
      <c r="E393" s="18" t="str">
        <f>"BMISOSB_BP6_"&amp;C3</f>
        <v>BMISOSB_BP6_XDC</v>
      </c>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165" s="8" customFormat="1" ht="15" customHeight="1">
      <c r="A394" s="8" t="str">
        <f t="shared" si="523" ref="A394:A457">E394</f>
        <v>BISONP_BP6_XDC</v>
      </c>
      <c r="B394" s="15" t="s">
        <v>934</v>
      </c>
      <c r="C394" s="13" t="s">
        <v>935</v>
      </c>
      <c r="D394" s="13" t="s">
        <v>936</v>
      </c>
      <c r="E394" s="14" t="str">
        <f>"BISONP_BP6_"&amp;C3</f>
        <v>BISONP_BP6_XDC</v>
      </c>
      <c r="F394" s="26" t="str">
        <f>IF(AND(F395="",F396=""),"",SUM(F395)-SUM(F396))</f>
        <v/>
      </c>
      <c r="G394" s="26" t="str">
        <f t="shared" si="524" ref="G394:BR394">IF(AND(G395="",G396=""),"",SUM(G395)-SUM(G396))</f>
        <v/>
      </c>
      <c r="H394" s="26" t="str">
        <f t="shared" si="524"/>
        <v/>
      </c>
      <c r="I394" s="26" t="str">
        <f t="shared" si="524"/>
        <v/>
      </c>
      <c r="J394" s="26" t="str">
        <f t="shared" si="524"/>
        <v/>
      </c>
      <c r="K394" s="26" t="str">
        <f t="shared" si="524"/>
        <v/>
      </c>
      <c r="L394" s="26" t="str">
        <f t="shared" si="524"/>
        <v/>
      </c>
      <c r="M394" s="26" t="str">
        <f t="shared" si="524"/>
        <v/>
      </c>
      <c r="N394" s="26" t="str">
        <f t="shared" si="524"/>
        <v/>
      </c>
      <c r="O394" s="26" t="str">
        <f t="shared" si="524"/>
        <v/>
      </c>
      <c r="P394" s="26" t="str">
        <f t="shared" si="524"/>
        <v/>
      </c>
      <c r="Q394" s="26" t="str">
        <f t="shared" si="524"/>
        <v/>
      </c>
      <c r="R394" s="26" t="str">
        <f t="shared" si="524"/>
        <v/>
      </c>
      <c r="S394" s="26" t="str">
        <f t="shared" si="524"/>
        <v/>
      </c>
      <c r="T394" s="26" t="str">
        <f t="shared" si="524"/>
        <v/>
      </c>
      <c r="U394" s="26" t="str">
        <f t="shared" si="524"/>
        <v/>
      </c>
      <c r="V394" s="26" t="str">
        <f t="shared" si="524"/>
        <v/>
      </c>
      <c r="W394" s="26" t="str">
        <f t="shared" si="524"/>
        <v/>
      </c>
      <c r="X394" s="26" t="str">
        <f t="shared" si="524"/>
        <v/>
      </c>
      <c r="Y394" s="26" t="str">
        <f t="shared" si="524"/>
        <v/>
      </c>
      <c r="Z394" s="26" t="str">
        <f t="shared" si="524"/>
        <v/>
      </c>
      <c r="AA394" s="26" t="str">
        <f t="shared" si="524"/>
        <v/>
      </c>
      <c r="AB394" s="26" t="str">
        <f t="shared" si="524"/>
        <v/>
      </c>
      <c r="AC394" s="26" t="str">
        <f t="shared" si="524"/>
        <v/>
      </c>
      <c r="AD394" s="26" t="str">
        <f t="shared" si="524"/>
        <v/>
      </c>
      <c r="AE394" s="26" t="str">
        <f t="shared" si="524"/>
        <v/>
      </c>
      <c r="AF394" s="26" t="str">
        <f t="shared" si="524"/>
        <v/>
      </c>
      <c r="AG394" s="26" t="str">
        <f t="shared" si="524"/>
        <v/>
      </c>
      <c r="AH394" s="26" t="str">
        <f t="shared" si="524"/>
        <v/>
      </c>
      <c r="AI394" s="26" t="str">
        <f t="shared" si="524"/>
        <v/>
      </c>
      <c r="AJ394" s="26" t="str">
        <f t="shared" si="524"/>
        <v/>
      </c>
      <c r="AK394" s="26" t="str">
        <f t="shared" si="524"/>
        <v/>
      </c>
      <c r="AL394" s="26" t="str">
        <f t="shared" si="524"/>
        <v/>
      </c>
      <c r="AM394" s="26" t="str">
        <f t="shared" si="524"/>
        <v/>
      </c>
      <c r="AN394" s="26" t="str">
        <f t="shared" si="524"/>
        <v/>
      </c>
      <c r="AO394" s="26" t="str">
        <f t="shared" si="524"/>
        <v/>
      </c>
      <c r="AP394" s="26" t="str">
        <f t="shared" si="524"/>
        <v/>
      </c>
      <c r="AQ394" s="26" t="str">
        <f t="shared" si="524"/>
        <v/>
      </c>
      <c r="AR394" s="26" t="str">
        <f t="shared" si="524"/>
        <v/>
      </c>
      <c r="AS394" s="26" t="str">
        <f t="shared" si="524"/>
        <v/>
      </c>
      <c r="AT394" s="26" t="str">
        <f t="shared" si="524"/>
        <v/>
      </c>
      <c r="AU394" s="26" t="str">
        <f t="shared" si="524"/>
        <v/>
      </c>
      <c r="AV394" s="26" t="str">
        <f t="shared" si="524"/>
        <v/>
      </c>
      <c r="AW394" s="26" t="str">
        <f t="shared" si="524"/>
        <v/>
      </c>
      <c r="AX394" s="26" t="str">
        <f t="shared" si="524"/>
        <v/>
      </c>
      <c r="AY394" s="26" t="str">
        <f t="shared" si="524"/>
        <v/>
      </c>
      <c r="AZ394" s="26" t="str">
        <f t="shared" si="524"/>
        <v/>
      </c>
      <c r="BA394" s="26" t="str">
        <f t="shared" si="524"/>
        <v/>
      </c>
      <c r="BB394" s="26" t="str">
        <f t="shared" si="524"/>
        <v/>
      </c>
      <c r="BC394" s="26" t="str">
        <f t="shared" si="524"/>
        <v/>
      </c>
      <c r="BD394" s="26" t="str">
        <f t="shared" si="524"/>
        <v/>
      </c>
      <c r="BE394" s="26" t="str">
        <f t="shared" si="524"/>
        <v/>
      </c>
      <c r="BF394" s="26" t="str">
        <f t="shared" si="524"/>
        <v/>
      </c>
      <c r="BG394" s="26" t="str">
        <f t="shared" si="524"/>
        <v/>
      </c>
      <c r="BH394" s="26" t="str">
        <f t="shared" si="524"/>
        <v/>
      </c>
      <c r="BI394" s="26" t="str">
        <f t="shared" si="524"/>
        <v/>
      </c>
      <c r="BJ394" s="26" t="str">
        <f t="shared" si="524"/>
        <v/>
      </c>
      <c r="BK394" s="26" t="str">
        <f t="shared" si="524"/>
        <v/>
      </c>
      <c r="BL394" s="26" t="str">
        <f t="shared" si="524"/>
        <v/>
      </c>
      <c r="BM394" s="26" t="str">
        <f t="shared" si="524"/>
        <v/>
      </c>
      <c r="BN394" s="26" t="str">
        <f t="shared" si="524"/>
        <v/>
      </c>
      <c r="BO394" s="26" t="str">
        <f t="shared" si="524"/>
        <v/>
      </c>
      <c r="BP394" s="26" t="str">
        <f t="shared" si="524"/>
        <v/>
      </c>
      <c r="BQ394" s="26" t="str">
        <f t="shared" si="524"/>
        <v/>
      </c>
      <c r="BR394" s="26" t="str">
        <f t="shared" si="524"/>
        <v/>
      </c>
      <c r="BS394" s="26" t="str">
        <f t="shared" si="525" ref="BS394:ED394">IF(AND(BS395="",BS396=""),"",SUM(BS395)-SUM(BS396))</f>
        <v/>
      </c>
      <c r="BT394" s="26" t="str">
        <f t="shared" si="525"/>
        <v/>
      </c>
      <c r="BU394" s="26" t="str">
        <f t="shared" si="525"/>
        <v/>
      </c>
      <c r="BV394" s="26" t="str">
        <f t="shared" si="525"/>
        <v/>
      </c>
      <c r="BW394" s="26" t="str">
        <f t="shared" si="525"/>
        <v/>
      </c>
      <c r="BX394" s="26" t="str">
        <f t="shared" si="525"/>
        <v/>
      </c>
      <c r="BY394" s="26" t="str">
        <f t="shared" si="525"/>
        <v/>
      </c>
      <c r="BZ394" s="26" t="str">
        <f t="shared" si="525"/>
        <v/>
      </c>
      <c r="CA394" s="26" t="str">
        <f t="shared" si="525"/>
        <v/>
      </c>
      <c r="CB394" s="26" t="str">
        <f t="shared" si="525"/>
        <v/>
      </c>
      <c r="CC394" s="26" t="str">
        <f t="shared" si="525"/>
        <v/>
      </c>
      <c r="CD394" s="26" t="str">
        <f t="shared" si="525"/>
        <v/>
      </c>
      <c r="CE394" s="26" t="str">
        <f t="shared" si="525"/>
        <v/>
      </c>
      <c r="CF394" s="26" t="str">
        <f t="shared" si="525"/>
        <v/>
      </c>
      <c r="CG394" s="26" t="str">
        <f t="shared" si="525"/>
        <v/>
      </c>
      <c r="CH394" s="26" t="str">
        <f t="shared" si="525"/>
        <v/>
      </c>
      <c r="CI394" s="26" t="str">
        <f t="shared" si="525"/>
        <v/>
      </c>
      <c r="CJ394" s="26" t="str">
        <f t="shared" si="525"/>
        <v/>
      </c>
      <c r="CK394" s="26" t="str">
        <f t="shared" si="525"/>
        <v/>
      </c>
      <c r="CL394" s="26" t="str">
        <f t="shared" si="525"/>
        <v/>
      </c>
      <c r="CM394" s="26" t="str">
        <f t="shared" si="525"/>
        <v/>
      </c>
      <c r="CN394" s="26" t="str">
        <f t="shared" si="525"/>
        <v/>
      </c>
      <c r="CO394" s="26" t="str">
        <f t="shared" si="525"/>
        <v/>
      </c>
      <c r="CP394" s="26" t="str">
        <f t="shared" si="525"/>
        <v/>
      </c>
      <c r="CQ394" s="26" t="str">
        <f t="shared" si="525"/>
        <v/>
      </c>
      <c r="CR394" s="26" t="str">
        <f t="shared" si="525"/>
        <v/>
      </c>
      <c r="CS394" s="26" t="str">
        <f t="shared" si="525"/>
        <v/>
      </c>
      <c r="CT394" s="26" t="str">
        <f t="shared" si="525"/>
        <v/>
      </c>
      <c r="CU394" s="26" t="str">
        <f t="shared" si="525"/>
        <v/>
      </c>
      <c r="CV394" s="26" t="str">
        <f t="shared" si="525"/>
        <v/>
      </c>
      <c r="CW394" s="26" t="str">
        <f t="shared" si="525"/>
        <v/>
      </c>
      <c r="CX394" s="26" t="str">
        <f t="shared" si="525"/>
        <v/>
      </c>
      <c r="CY394" s="26" t="str">
        <f t="shared" si="525"/>
        <v/>
      </c>
      <c r="CZ394" s="26" t="str">
        <f t="shared" si="525"/>
        <v/>
      </c>
      <c r="DA394" s="26" t="str">
        <f t="shared" si="525"/>
        <v/>
      </c>
      <c r="DB394" s="26" t="str">
        <f t="shared" si="525"/>
        <v/>
      </c>
      <c r="DC394" s="26" t="str">
        <f t="shared" si="525"/>
        <v/>
      </c>
      <c r="DD394" s="26" t="str">
        <f t="shared" si="525"/>
        <v/>
      </c>
      <c r="DE394" s="26" t="str">
        <f t="shared" si="525"/>
        <v/>
      </c>
      <c r="DF394" s="26" t="str">
        <f t="shared" si="525"/>
        <v/>
      </c>
      <c r="DG394" s="26" t="str">
        <f t="shared" si="525"/>
        <v/>
      </c>
      <c r="DH394" s="26" t="str">
        <f t="shared" si="525"/>
        <v/>
      </c>
      <c r="DI394" s="26" t="str">
        <f t="shared" si="525"/>
        <v/>
      </c>
      <c r="DJ394" s="26" t="str">
        <f t="shared" si="525"/>
        <v/>
      </c>
      <c r="DK394" s="26" t="str">
        <f t="shared" si="525"/>
        <v/>
      </c>
      <c r="DL394" s="26" t="str">
        <f t="shared" si="525"/>
        <v/>
      </c>
      <c r="DM394" s="26" t="str">
        <f t="shared" si="525"/>
        <v/>
      </c>
      <c r="DN394" s="26" t="str">
        <f t="shared" si="525"/>
        <v/>
      </c>
      <c r="DO394" s="26" t="str">
        <f t="shared" si="525"/>
        <v/>
      </c>
      <c r="DP394" s="26" t="str">
        <f t="shared" si="525"/>
        <v/>
      </c>
      <c r="DQ394" s="26" t="str">
        <f t="shared" si="525"/>
        <v/>
      </c>
      <c r="DR394" s="26" t="str">
        <f t="shared" si="525"/>
        <v/>
      </c>
      <c r="DS394" s="26" t="str">
        <f t="shared" si="525"/>
        <v/>
      </c>
      <c r="DT394" s="26" t="str">
        <f t="shared" si="525"/>
        <v/>
      </c>
      <c r="DU394" s="26" t="str">
        <f t="shared" si="525"/>
        <v/>
      </c>
      <c r="DV394" s="26" t="str">
        <f t="shared" si="525"/>
        <v/>
      </c>
      <c r="DW394" s="26" t="str">
        <f t="shared" si="525"/>
        <v/>
      </c>
      <c r="DX394" s="26" t="str">
        <f t="shared" si="525"/>
        <v/>
      </c>
      <c r="DY394" s="26" t="str">
        <f t="shared" si="525"/>
        <v/>
      </c>
      <c r="DZ394" s="26" t="str">
        <f t="shared" si="525"/>
        <v/>
      </c>
      <c r="EA394" s="26" t="str">
        <f t="shared" si="525"/>
        <v/>
      </c>
      <c r="EB394" s="26" t="str">
        <f t="shared" si="525"/>
        <v/>
      </c>
      <c r="EC394" s="26" t="str">
        <f t="shared" si="525"/>
        <v/>
      </c>
      <c r="ED394" s="26" t="str">
        <f t="shared" si="525"/>
        <v/>
      </c>
      <c r="EE394" s="26" t="str">
        <f t="shared" si="526" ref="EE394:FI394">IF(AND(EE395="",EE396=""),"",SUM(EE395)-SUM(EE396))</f>
        <v/>
      </c>
      <c r="EF394" s="26" t="str">
        <f t="shared" si="526"/>
        <v/>
      </c>
      <c r="EG394" s="26" t="str">
        <f t="shared" si="526"/>
        <v/>
      </c>
      <c r="EH394" s="26" t="str">
        <f t="shared" si="526"/>
        <v/>
      </c>
      <c r="EI394" s="26" t="str">
        <f t="shared" si="526"/>
        <v/>
      </c>
      <c r="EJ394" s="26" t="str">
        <f t="shared" si="526"/>
        <v/>
      </c>
      <c r="EK394" s="26" t="str">
        <f t="shared" si="526"/>
        <v/>
      </c>
      <c r="EL394" s="26" t="str">
        <f t="shared" si="526"/>
        <v/>
      </c>
      <c r="EM394" s="26" t="str">
        <f t="shared" si="526"/>
        <v/>
      </c>
      <c r="EN394" s="26" t="str">
        <f t="shared" si="526"/>
        <v/>
      </c>
      <c r="EO394" s="26" t="str">
        <f t="shared" si="526"/>
        <v/>
      </c>
      <c r="EP394" s="26" t="str">
        <f t="shared" si="526"/>
        <v/>
      </c>
      <c r="EQ394" s="26" t="str">
        <f t="shared" si="526"/>
        <v/>
      </c>
      <c r="ER394" s="26" t="str">
        <f t="shared" si="526"/>
        <v/>
      </c>
      <c r="ES394" s="26" t="str">
        <f t="shared" si="526"/>
        <v/>
      </c>
      <c r="ET394" s="26" t="str">
        <f t="shared" si="526"/>
        <v/>
      </c>
      <c r="EU394" s="26" t="str">
        <f t="shared" si="526"/>
        <v/>
      </c>
      <c r="EV394" s="26" t="str">
        <f t="shared" si="526"/>
        <v/>
      </c>
      <c r="EW394" s="26" t="str">
        <f t="shared" si="526"/>
        <v/>
      </c>
      <c r="EX394" s="26" t="str">
        <f t="shared" si="526"/>
        <v/>
      </c>
      <c r="EY394" s="26" t="str">
        <f t="shared" si="526"/>
        <v/>
      </c>
      <c r="EZ394" s="26" t="str">
        <f t="shared" si="526"/>
        <v/>
      </c>
      <c r="FA394" s="26" t="str">
        <f t="shared" si="526"/>
        <v/>
      </c>
      <c r="FB394" s="26" t="str">
        <f t="shared" si="526"/>
        <v/>
      </c>
      <c r="FC394" s="26" t="str">
        <f t="shared" si="526"/>
        <v/>
      </c>
      <c r="FD394" s="26" t="str">
        <f t="shared" si="526"/>
        <v/>
      </c>
      <c r="FE394" s="26" t="str">
        <f t="shared" si="526"/>
        <v/>
      </c>
      <c r="FF394" s="26" t="str">
        <f t="shared" si="526"/>
        <v/>
      </c>
      <c r="FG394" s="26" t="str">
        <f t="shared" si="526"/>
        <v/>
      </c>
      <c r="FH394" s="26" t="str">
        <f t="shared" si="526"/>
        <v/>
      </c>
      <c r="FI394" s="26" t="str">
        <f t="shared" si="526"/>
        <v/>
      </c>
    </row>
    <row r="395" spans="1:165" s="8" customFormat="1" ht="15" customHeight="1">
      <c r="A395" s="8" t="str">
        <f t="shared" si="523"/>
        <v>BXISONP_BP6_XDC</v>
      </c>
      <c r="B395" s="15" t="s">
        <v>145</v>
      </c>
      <c r="C395" s="13" t="s">
        <v>937</v>
      </c>
      <c r="D395" s="13" t="s">
        <v>938</v>
      </c>
      <c r="E395" s="14" t="str">
        <f>"BXISONP_BP6_"&amp;C3</f>
        <v>BXISONP_BP6_XDC</v>
      </c>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165" s="8" customFormat="1" ht="15" customHeight="1">
      <c r="A396" s="8" t="str">
        <f t="shared" si="523"/>
        <v>BMISONP_BP6_XDC</v>
      </c>
      <c r="B396" s="15" t="s">
        <v>148</v>
      </c>
      <c r="C396" s="13" t="s">
        <v>939</v>
      </c>
      <c r="D396" s="13" t="s">
        <v>940</v>
      </c>
      <c r="E396" s="14" t="str">
        <f>"BMISONP_BP6_"&amp;C3</f>
        <v>BMISONP_BP6_XDC</v>
      </c>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165" s="8" customFormat="1" ht="15" customHeight="1">
      <c r="A397" s="8" t="str">
        <f t="shared" si="523"/>
        <v>BISONC_BP6_XDC</v>
      </c>
      <c r="B397" s="15" t="s">
        <v>941</v>
      </c>
      <c r="C397" s="13" t="s">
        <v>942</v>
      </c>
      <c r="D397" s="13" t="s">
        <v>943</v>
      </c>
      <c r="E397" s="14" t="str">
        <f>"BISONC_BP6_"&amp;C3</f>
        <v>BISONC_BP6_XDC</v>
      </c>
      <c r="F397" s="26" t="str">
        <f>IF(AND(F398="",F399=""),"",SUM(F398)-SUM(F399))</f>
        <v/>
      </c>
      <c r="G397" s="26" t="str">
        <f t="shared" si="527" ref="G397:BR397">IF(AND(G398="",G399=""),"",SUM(G398)-SUM(G399))</f>
        <v/>
      </c>
      <c r="H397" s="26" t="str">
        <f t="shared" si="527"/>
        <v/>
      </c>
      <c r="I397" s="26" t="str">
        <f t="shared" si="527"/>
        <v/>
      </c>
      <c r="J397" s="26" t="str">
        <f t="shared" si="527"/>
        <v/>
      </c>
      <c r="K397" s="26" t="str">
        <f t="shared" si="527"/>
        <v/>
      </c>
      <c r="L397" s="26" t="str">
        <f t="shared" si="527"/>
        <v/>
      </c>
      <c r="M397" s="26" t="str">
        <f t="shared" si="527"/>
        <v/>
      </c>
      <c r="N397" s="26" t="str">
        <f t="shared" si="527"/>
        <v/>
      </c>
      <c r="O397" s="26" t="str">
        <f t="shared" si="527"/>
        <v/>
      </c>
      <c r="P397" s="26" t="str">
        <f t="shared" si="527"/>
        <v/>
      </c>
      <c r="Q397" s="26" t="str">
        <f t="shared" si="527"/>
        <v/>
      </c>
      <c r="R397" s="26" t="str">
        <f t="shared" si="527"/>
        <v/>
      </c>
      <c r="S397" s="26" t="str">
        <f t="shared" si="527"/>
        <v/>
      </c>
      <c r="T397" s="26" t="str">
        <f t="shared" si="527"/>
        <v/>
      </c>
      <c r="U397" s="26" t="str">
        <f t="shared" si="527"/>
        <v/>
      </c>
      <c r="V397" s="26" t="str">
        <f t="shared" si="527"/>
        <v/>
      </c>
      <c r="W397" s="26" t="str">
        <f t="shared" si="527"/>
        <v/>
      </c>
      <c r="X397" s="26" t="str">
        <f t="shared" si="527"/>
        <v/>
      </c>
      <c r="Y397" s="26" t="str">
        <f t="shared" si="527"/>
        <v/>
      </c>
      <c r="Z397" s="26" t="str">
        <f t="shared" si="527"/>
        <v/>
      </c>
      <c r="AA397" s="26" t="str">
        <f t="shared" si="527"/>
        <v/>
      </c>
      <c r="AB397" s="26" t="str">
        <f t="shared" si="527"/>
        <v/>
      </c>
      <c r="AC397" s="26" t="str">
        <f t="shared" si="527"/>
        <v/>
      </c>
      <c r="AD397" s="26" t="str">
        <f t="shared" si="527"/>
        <v/>
      </c>
      <c r="AE397" s="26" t="str">
        <f t="shared" si="527"/>
        <v/>
      </c>
      <c r="AF397" s="26" t="str">
        <f t="shared" si="527"/>
        <v/>
      </c>
      <c r="AG397" s="26" t="str">
        <f t="shared" si="527"/>
        <v/>
      </c>
      <c r="AH397" s="26" t="str">
        <f t="shared" si="527"/>
        <v/>
      </c>
      <c r="AI397" s="26" t="str">
        <f t="shared" si="527"/>
        <v/>
      </c>
      <c r="AJ397" s="26" t="str">
        <f t="shared" si="527"/>
        <v/>
      </c>
      <c r="AK397" s="26" t="str">
        <f t="shared" si="527"/>
        <v/>
      </c>
      <c r="AL397" s="26" t="str">
        <f t="shared" si="527"/>
        <v/>
      </c>
      <c r="AM397" s="26" t="str">
        <f t="shared" si="527"/>
        <v/>
      </c>
      <c r="AN397" s="26" t="str">
        <f t="shared" si="527"/>
        <v/>
      </c>
      <c r="AO397" s="26" t="str">
        <f t="shared" si="527"/>
        <v/>
      </c>
      <c r="AP397" s="26" t="str">
        <f t="shared" si="527"/>
        <v/>
      </c>
      <c r="AQ397" s="26" t="str">
        <f t="shared" si="527"/>
        <v/>
      </c>
      <c r="AR397" s="26" t="str">
        <f t="shared" si="527"/>
        <v/>
      </c>
      <c r="AS397" s="26" t="str">
        <f t="shared" si="527"/>
        <v/>
      </c>
      <c r="AT397" s="26" t="str">
        <f t="shared" si="527"/>
        <v/>
      </c>
      <c r="AU397" s="26" t="str">
        <f t="shared" si="527"/>
        <v/>
      </c>
      <c r="AV397" s="26" t="str">
        <f t="shared" si="527"/>
        <v/>
      </c>
      <c r="AW397" s="26" t="str">
        <f t="shared" si="527"/>
        <v/>
      </c>
      <c r="AX397" s="26" t="str">
        <f t="shared" si="527"/>
        <v/>
      </c>
      <c r="AY397" s="26" t="str">
        <f t="shared" si="527"/>
        <v/>
      </c>
      <c r="AZ397" s="26" t="str">
        <f t="shared" si="527"/>
        <v/>
      </c>
      <c r="BA397" s="26" t="str">
        <f t="shared" si="527"/>
        <v/>
      </c>
      <c r="BB397" s="26" t="str">
        <f t="shared" si="527"/>
        <v/>
      </c>
      <c r="BC397" s="26" t="str">
        <f t="shared" si="527"/>
        <v/>
      </c>
      <c r="BD397" s="26" t="str">
        <f t="shared" si="527"/>
        <v/>
      </c>
      <c r="BE397" s="26" t="str">
        <f t="shared" si="527"/>
        <v/>
      </c>
      <c r="BF397" s="26" t="str">
        <f t="shared" si="527"/>
        <v/>
      </c>
      <c r="BG397" s="26" t="str">
        <f t="shared" si="527"/>
        <v/>
      </c>
      <c r="BH397" s="26" t="str">
        <f t="shared" si="527"/>
        <v/>
      </c>
      <c r="BI397" s="26" t="str">
        <f t="shared" si="527"/>
        <v/>
      </c>
      <c r="BJ397" s="26" t="str">
        <f t="shared" si="527"/>
        <v/>
      </c>
      <c r="BK397" s="26" t="str">
        <f t="shared" si="527"/>
        <v/>
      </c>
      <c r="BL397" s="26" t="str">
        <f t="shared" si="527"/>
        <v/>
      </c>
      <c r="BM397" s="26" t="str">
        <f t="shared" si="527"/>
        <v/>
      </c>
      <c r="BN397" s="26" t="str">
        <f t="shared" si="527"/>
        <v/>
      </c>
      <c r="BO397" s="26" t="str">
        <f t="shared" si="527"/>
        <v/>
      </c>
      <c r="BP397" s="26" t="str">
        <f t="shared" si="527"/>
        <v/>
      </c>
      <c r="BQ397" s="26" t="str">
        <f t="shared" si="527"/>
        <v/>
      </c>
      <c r="BR397" s="26" t="str">
        <f t="shared" si="527"/>
        <v/>
      </c>
      <c r="BS397" s="26" t="str">
        <f t="shared" si="528" ref="BS397:ED397">IF(AND(BS398="",BS399=""),"",SUM(BS398)-SUM(BS399))</f>
        <v/>
      </c>
      <c r="BT397" s="26" t="str">
        <f t="shared" si="528"/>
        <v/>
      </c>
      <c r="BU397" s="26" t="str">
        <f t="shared" si="528"/>
        <v/>
      </c>
      <c r="BV397" s="26" t="str">
        <f t="shared" si="528"/>
        <v/>
      </c>
      <c r="BW397" s="26" t="str">
        <f t="shared" si="528"/>
        <v/>
      </c>
      <c r="BX397" s="26" t="str">
        <f t="shared" si="528"/>
        <v/>
      </c>
      <c r="BY397" s="26" t="str">
        <f t="shared" si="528"/>
        <v/>
      </c>
      <c r="BZ397" s="26" t="str">
        <f t="shared" si="528"/>
        <v/>
      </c>
      <c r="CA397" s="26" t="str">
        <f t="shared" si="528"/>
        <v/>
      </c>
      <c r="CB397" s="26" t="str">
        <f t="shared" si="528"/>
        <v/>
      </c>
      <c r="CC397" s="26" t="str">
        <f t="shared" si="528"/>
        <v/>
      </c>
      <c r="CD397" s="26" t="str">
        <f t="shared" si="528"/>
        <v/>
      </c>
      <c r="CE397" s="26" t="str">
        <f t="shared" si="528"/>
        <v/>
      </c>
      <c r="CF397" s="26" t="str">
        <f t="shared" si="528"/>
        <v/>
      </c>
      <c r="CG397" s="26" t="str">
        <f t="shared" si="528"/>
        <v/>
      </c>
      <c r="CH397" s="26" t="str">
        <f t="shared" si="528"/>
        <v/>
      </c>
      <c r="CI397" s="26" t="str">
        <f t="shared" si="528"/>
        <v/>
      </c>
      <c r="CJ397" s="26" t="str">
        <f t="shared" si="528"/>
        <v/>
      </c>
      <c r="CK397" s="26" t="str">
        <f t="shared" si="528"/>
        <v/>
      </c>
      <c r="CL397" s="26" t="str">
        <f t="shared" si="528"/>
        <v/>
      </c>
      <c r="CM397" s="26" t="str">
        <f t="shared" si="528"/>
        <v/>
      </c>
      <c r="CN397" s="26" t="str">
        <f t="shared" si="528"/>
        <v/>
      </c>
      <c r="CO397" s="26" t="str">
        <f t="shared" si="528"/>
        <v/>
      </c>
      <c r="CP397" s="26" t="str">
        <f t="shared" si="528"/>
        <v/>
      </c>
      <c r="CQ397" s="26" t="str">
        <f t="shared" si="528"/>
        <v/>
      </c>
      <c r="CR397" s="26" t="str">
        <f t="shared" si="528"/>
        <v/>
      </c>
      <c r="CS397" s="26" t="str">
        <f t="shared" si="528"/>
        <v/>
      </c>
      <c r="CT397" s="26" t="str">
        <f t="shared" si="528"/>
        <v/>
      </c>
      <c r="CU397" s="26" t="str">
        <f t="shared" si="528"/>
        <v/>
      </c>
      <c r="CV397" s="26" t="str">
        <f t="shared" si="528"/>
        <v/>
      </c>
      <c r="CW397" s="26" t="str">
        <f t="shared" si="528"/>
        <v/>
      </c>
      <c r="CX397" s="26" t="str">
        <f t="shared" si="528"/>
        <v/>
      </c>
      <c r="CY397" s="26" t="str">
        <f t="shared" si="528"/>
        <v/>
      </c>
      <c r="CZ397" s="26" t="str">
        <f t="shared" si="528"/>
        <v/>
      </c>
      <c r="DA397" s="26" t="str">
        <f t="shared" si="528"/>
        <v/>
      </c>
      <c r="DB397" s="26" t="str">
        <f t="shared" si="528"/>
        <v/>
      </c>
      <c r="DC397" s="26" t="str">
        <f t="shared" si="528"/>
        <v/>
      </c>
      <c r="DD397" s="26" t="str">
        <f t="shared" si="528"/>
        <v/>
      </c>
      <c r="DE397" s="26" t="str">
        <f t="shared" si="528"/>
        <v/>
      </c>
      <c r="DF397" s="26" t="str">
        <f t="shared" si="528"/>
        <v/>
      </c>
      <c r="DG397" s="26" t="str">
        <f t="shared" si="528"/>
        <v/>
      </c>
      <c r="DH397" s="26" t="str">
        <f t="shared" si="528"/>
        <v/>
      </c>
      <c r="DI397" s="26" t="str">
        <f t="shared" si="528"/>
        <v/>
      </c>
      <c r="DJ397" s="26" t="str">
        <f t="shared" si="528"/>
        <v/>
      </c>
      <c r="DK397" s="26" t="str">
        <f t="shared" si="528"/>
        <v/>
      </c>
      <c r="DL397" s="26" t="str">
        <f t="shared" si="528"/>
        <v/>
      </c>
      <c r="DM397" s="26" t="str">
        <f t="shared" si="528"/>
        <v/>
      </c>
      <c r="DN397" s="26" t="str">
        <f t="shared" si="528"/>
        <v/>
      </c>
      <c r="DO397" s="26" t="str">
        <f t="shared" si="528"/>
        <v/>
      </c>
      <c r="DP397" s="26" t="str">
        <f t="shared" si="528"/>
        <v/>
      </c>
      <c r="DQ397" s="26" t="str">
        <f t="shared" si="528"/>
        <v/>
      </c>
      <c r="DR397" s="26" t="str">
        <f t="shared" si="528"/>
        <v/>
      </c>
      <c r="DS397" s="26" t="str">
        <f t="shared" si="528"/>
        <v/>
      </c>
      <c r="DT397" s="26" t="str">
        <f t="shared" si="528"/>
        <v/>
      </c>
      <c r="DU397" s="26" t="str">
        <f t="shared" si="528"/>
        <v/>
      </c>
      <c r="DV397" s="26" t="str">
        <f t="shared" si="528"/>
        <v/>
      </c>
      <c r="DW397" s="26" t="str">
        <f t="shared" si="528"/>
        <v/>
      </c>
      <c r="DX397" s="26" t="str">
        <f t="shared" si="528"/>
        <v/>
      </c>
      <c r="DY397" s="26" t="str">
        <f t="shared" si="528"/>
        <v/>
      </c>
      <c r="DZ397" s="26" t="str">
        <f t="shared" si="528"/>
        <v/>
      </c>
      <c r="EA397" s="26" t="str">
        <f t="shared" si="528"/>
        <v/>
      </c>
      <c r="EB397" s="26" t="str">
        <f t="shared" si="528"/>
        <v/>
      </c>
      <c r="EC397" s="26" t="str">
        <f t="shared" si="528"/>
        <v/>
      </c>
      <c r="ED397" s="26" t="str">
        <f t="shared" si="528"/>
        <v/>
      </c>
      <c r="EE397" s="26" t="str">
        <f t="shared" si="529" ref="EE397:FI397">IF(AND(EE398="",EE399=""),"",SUM(EE398)-SUM(EE399))</f>
        <v/>
      </c>
      <c r="EF397" s="26" t="str">
        <f t="shared" si="529"/>
        <v/>
      </c>
      <c r="EG397" s="26" t="str">
        <f t="shared" si="529"/>
        <v/>
      </c>
      <c r="EH397" s="26" t="str">
        <f t="shared" si="529"/>
        <v/>
      </c>
      <c r="EI397" s="26" t="str">
        <f t="shared" si="529"/>
        <v/>
      </c>
      <c r="EJ397" s="26" t="str">
        <f t="shared" si="529"/>
        <v/>
      </c>
      <c r="EK397" s="26" t="str">
        <f t="shared" si="529"/>
        <v/>
      </c>
      <c r="EL397" s="26" t="str">
        <f t="shared" si="529"/>
        <v/>
      </c>
      <c r="EM397" s="26" t="str">
        <f t="shared" si="529"/>
        <v/>
      </c>
      <c r="EN397" s="26" t="str">
        <f t="shared" si="529"/>
        <v/>
      </c>
      <c r="EO397" s="26" t="str">
        <f t="shared" si="529"/>
        <v/>
      </c>
      <c r="EP397" s="26" t="str">
        <f t="shared" si="529"/>
        <v/>
      </c>
      <c r="EQ397" s="26" t="str">
        <f t="shared" si="529"/>
        <v/>
      </c>
      <c r="ER397" s="26" t="str">
        <f t="shared" si="529"/>
        <v/>
      </c>
      <c r="ES397" s="26" t="str">
        <f t="shared" si="529"/>
        <v/>
      </c>
      <c r="ET397" s="26" t="str">
        <f t="shared" si="529"/>
        <v/>
      </c>
      <c r="EU397" s="26" t="str">
        <f t="shared" si="529"/>
        <v/>
      </c>
      <c r="EV397" s="26" t="str">
        <f t="shared" si="529"/>
        <v/>
      </c>
      <c r="EW397" s="26" t="str">
        <f t="shared" si="529"/>
        <v/>
      </c>
      <c r="EX397" s="26" t="str">
        <f t="shared" si="529"/>
        <v/>
      </c>
      <c r="EY397" s="26" t="str">
        <f t="shared" si="529"/>
        <v/>
      </c>
      <c r="EZ397" s="26" t="str">
        <f t="shared" si="529"/>
        <v/>
      </c>
      <c r="FA397" s="26" t="str">
        <f t="shared" si="529"/>
        <v/>
      </c>
      <c r="FB397" s="26" t="str">
        <f t="shared" si="529"/>
        <v/>
      </c>
      <c r="FC397" s="26" t="str">
        <f t="shared" si="529"/>
        <v/>
      </c>
      <c r="FD397" s="26" t="str">
        <f t="shared" si="529"/>
        <v/>
      </c>
      <c r="FE397" s="26" t="str">
        <f t="shared" si="529"/>
        <v/>
      </c>
      <c r="FF397" s="26" t="str">
        <f t="shared" si="529"/>
        <v/>
      </c>
      <c r="FG397" s="26" t="str">
        <f t="shared" si="529"/>
        <v/>
      </c>
      <c r="FH397" s="26" t="str">
        <f t="shared" si="529"/>
        <v/>
      </c>
      <c r="FI397" s="26" t="str">
        <f t="shared" si="529"/>
        <v/>
      </c>
    </row>
    <row r="398" spans="1:165" s="8" customFormat="1" ht="15" customHeight="1">
      <c r="A398" s="8" t="str">
        <f t="shared" si="523"/>
        <v>BXISONC_BP6_XDC</v>
      </c>
      <c r="B398" s="15" t="s">
        <v>145</v>
      </c>
      <c r="C398" s="13" t="s">
        <v>944</v>
      </c>
      <c r="D398" s="13" t="s">
        <v>945</v>
      </c>
      <c r="E398" s="14" t="str">
        <f>"BXISONC_BP6_"&amp;C3</f>
        <v>BXISONC_BP6_XDC</v>
      </c>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165" s="8" customFormat="1" ht="15" customHeight="1">
      <c r="A399" s="8" t="str">
        <f t="shared" si="523"/>
        <v>BMISONC_BP6_XDC</v>
      </c>
      <c r="B399" s="15" t="s">
        <v>148</v>
      </c>
      <c r="C399" s="13" t="s">
        <v>946</v>
      </c>
      <c r="D399" s="13" t="s">
        <v>947</v>
      </c>
      <c r="E399" s="14" t="str">
        <f>"BMISONC_BP6_"&amp;C3</f>
        <v>BMISONC_BP6_XDC</v>
      </c>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165" s="8" customFormat="1" ht="15" customHeight="1">
      <c r="A400" s="8" t="str">
        <f t="shared" si="523"/>
        <v>BISOC_BP6_XDC</v>
      </c>
      <c r="B400" s="15" t="s">
        <v>868</v>
      </c>
      <c r="C400" s="13" t="s">
        <v>948</v>
      </c>
      <c r="D400" s="13" t="s">
        <v>949</v>
      </c>
      <c r="E400" s="14" t="str">
        <f>"BISOC_BP6_"&amp;C3</f>
        <v>BISOC_BP6_XDC</v>
      </c>
      <c r="F400" s="26" t="str">
        <f>IF(AND(F401="",F402=""),"",SUM(F401)-SUM(F402))</f>
        <v/>
      </c>
      <c r="G400" s="26" t="str">
        <f t="shared" si="530" ref="G400:BR400">IF(AND(G401="",G402=""),"",SUM(G401)-SUM(G402))</f>
        <v/>
      </c>
      <c r="H400" s="26" t="str">
        <f t="shared" si="530"/>
        <v/>
      </c>
      <c r="I400" s="26" t="str">
        <f t="shared" si="530"/>
        <v/>
      </c>
      <c r="J400" s="26" t="str">
        <f t="shared" si="530"/>
        <v/>
      </c>
      <c r="K400" s="26" t="str">
        <f t="shared" si="530"/>
        <v/>
      </c>
      <c r="L400" s="26" t="str">
        <f t="shared" si="530"/>
        <v/>
      </c>
      <c r="M400" s="26" t="str">
        <f t="shared" si="530"/>
        <v/>
      </c>
      <c r="N400" s="26" t="str">
        <f t="shared" si="530"/>
        <v/>
      </c>
      <c r="O400" s="26" t="str">
        <f t="shared" si="530"/>
        <v/>
      </c>
      <c r="P400" s="26" t="str">
        <f t="shared" si="530"/>
        <v/>
      </c>
      <c r="Q400" s="26" t="str">
        <f t="shared" si="530"/>
        <v/>
      </c>
      <c r="R400" s="26" t="str">
        <f t="shared" si="530"/>
        <v/>
      </c>
      <c r="S400" s="26" t="str">
        <f t="shared" si="530"/>
        <v/>
      </c>
      <c r="T400" s="26" t="str">
        <f t="shared" si="530"/>
        <v/>
      </c>
      <c r="U400" s="26" t="str">
        <f t="shared" si="530"/>
        <v/>
      </c>
      <c r="V400" s="26" t="str">
        <f t="shared" si="530"/>
        <v/>
      </c>
      <c r="W400" s="26" t="str">
        <f t="shared" si="530"/>
        <v/>
      </c>
      <c r="X400" s="26" t="str">
        <f t="shared" si="530"/>
        <v/>
      </c>
      <c r="Y400" s="26" t="str">
        <f t="shared" si="530"/>
        <v/>
      </c>
      <c r="Z400" s="26" t="str">
        <f t="shared" si="530"/>
        <v/>
      </c>
      <c r="AA400" s="26" t="str">
        <f t="shared" si="530"/>
        <v/>
      </c>
      <c r="AB400" s="26" t="str">
        <f t="shared" si="530"/>
        <v/>
      </c>
      <c r="AC400" s="26" t="str">
        <f t="shared" si="530"/>
        <v/>
      </c>
      <c r="AD400" s="26" t="str">
        <f t="shared" si="530"/>
        <v/>
      </c>
      <c r="AE400" s="26" t="str">
        <f t="shared" si="530"/>
        <v/>
      </c>
      <c r="AF400" s="26" t="str">
        <f t="shared" si="530"/>
        <v/>
      </c>
      <c r="AG400" s="26" t="str">
        <f t="shared" si="530"/>
        <v/>
      </c>
      <c r="AH400" s="26" t="str">
        <f t="shared" si="530"/>
        <v/>
      </c>
      <c r="AI400" s="26" t="str">
        <f t="shared" si="530"/>
        <v/>
      </c>
      <c r="AJ400" s="26" t="str">
        <f t="shared" si="530"/>
        <v/>
      </c>
      <c r="AK400" s="26" t="str">
        <f t="shared" si="530"/>
        <v/>
      </c>
      <c r="AL400" s="26" t="str">
        <f t="shared" si="530"/>
        <v/>
      </c>
      <c r="AM400" s="26" t="str">
        <f t="shared" si="530"/>
        <v/>
      </c>
      <c r="AN400" s="26" t="str">
        <f t="shared" si="530"/>
        <v/>
      </c>
      <c r="AO400" s="26" t="str">
        <f t="shared" si="530"/>
        <v/>
      </c>
      <c r="AP400" s="26" t="str">
        <f t="shared" si="530"/>
        <v/>
      </c>
      <c r="AQ400" s="26" t="str">
        <f t="shared" si="530"/>
        <v/>
      </c>
      <c r="AR400" s="26" t="str">
        <f t="shared" si="530"/>
        <v/>
      </c>
      <c r="AS400" s="26" t="str">
        <f t="shared" si="530"/>
        <v/>
      </c>
      <c r="AT400" s="26" t="str">
        <f t="shared" si="530"/>
        <v/>
      </c>
      <c r="AU400" s="26" t="str">
        <f t="shared" si="530"/>
        <v/>
      </c>
      <c r="AV400" s="26" t="str">
        <f t="shared" si="530"/>
        <v/>
      </c>
      <c r="AW400" s="26" t="str">
        <f t="shared" si="530"/>
        <v/>
      </c>
      <c r="AX400" s="26" t="str">
        <f t="shared" si="530"/>
        <v/>
      </c>
      <c r="AY400" s="26" t="str">
        <f t="shared" si="530"/>
        <v/>
      </c>
      <c r="AZ400" s="26" t="str">
        <f t="shared" si="530"/>
        <v/>
      </c>
      <c r="BA400" s="26" t="str">
        <f t="shared" si="530"/>
        <v/>
      </c>
      <c r="BB400" s="26" t="str">
        <f t="shared" si="530"/>
        <v/>
      </c>
      <c r="BC400" s="26" t="str">
        <f t="shared" si="530"/>
        <v/>
      </c>
      <c r="BD400" s="26" t="str">
        <f t="shared" si="530"/>
        <v/>
      </c>
      <c r="BE400" s="26" t="str">
        <f t="shared" si="530"/>
        <v/>
      </c>
      <c r="BF400" s="26" t="str">
        <f t="shared" si="530"/>
        <v/>
      </c>
      <c r="BG400" s="26" t="str">
        <f t="shared" si="530"/>
        <v/>
      </c>
      <c r="BH400" s="26" t="str">
        <f t="shared" si="530"/>
        <v/>
      </c>
      <c r="BI400" s="26" t="str">
        <f t="shared" si="530"/>
        <v/>
      </c>
      <c r="BJ400" s="26" t="str">
        <f t="shared" si="530"/>
        <v/>
      </c>
      <c r="BK400" s="26" t="str">
        <f t="shared" si="530"/>
        <v/>
      </c>
      <c r="BL400" s="26" t="str">
        <f t="shared" si="530"/>
        <v/>
      </c>
      <c r="BM400" s="26" t="str">
        <f t="shared" si="530"/>
        <v/>
      </c>
      <c r="BN400" s="26" t="str">
        <f t="shared" si="530"/>
        <v/>
      </c>
      <c r="BO400" s="26" t="str">
        <f t="shared" si="530"/>
        <v/>
      </c>
      <c r="BP400" s="26" t="str">
        <f t="shared" si="530"/>
        <v/>
      </c>
      <c r="BQ400" s="26" t="str">
        <f t="shared" si="530"/>
        <v/>
      </c>
      <c r="BR400" s="26" t="str">
        <f t="shared" si="530"/>
        <v/>
      </c>
      <c r="BS400" s="26" t="str">
        <f t="shared" si="531" ref="BS400:ED400">IF(AND(BS401="",BS402=""),"",SUM(BS401)-SUM(BS402))</f>
        <v/>
      </c>
      <c r="BT400" s="26" t="str">
        <f t="shared" si="531"/>
        <v/>
      </c>
      <c r="BU400" s="26" t="str">
        <f t="shared" si="531"/>
        <v/>
      </c>
      <c r="BV400" s="26" t="str">
        <f t="shared" si="531"/>
        <v/>
      </c>
      <c r="BW400" s="26" t="str">
        <f t="shared" si="531"/>
        <v/>
      </c>
      <c r="BX400" s="26" t="str">
        <f t="shared" si="531"/>
        <v/>
      </c>
      <c r="BY400" s="26" t="str">
        <f t="shared" si="531"/>
        <v/>
      </c>
      <c r="BZ400" s="26" t="str">
        <f t="shared" si="531"/>
        <v/>
      </c>
      <c r="CA400" s="26" t="str">
        <f t="shared" si="531"/>
        <v/>
      </c>
      <c r="CB400" s="26" t="str">
        <f t="shared" si="531"/>
        <v/>
      </c>
      <c r="CC400" s="26" t="str">
        <f t="shared" si="531"/>
        <v/>
      </c>
      <c r="CD400" s="26" t="str">
        <f t="shared" si="531"/>
        <v/>
      </c>
      <c r="CE400" s="26" t="str">
        <f t="shared" si="531"/>
        <v/>
      </c>
      <c r="CF400" s="26" t="str">
        <f t="shared" si="531"/>
        <v/>
      </c>
      <c r="CG400" s="26" t="str">
        <f t="shared" si="531"/>
        <v/>
      </c>
      <c r="CH400" s="26" t="str">
        <f t="shared" si="531"/>
        <v/>
      </c>
      <c r="CI400" s="26" t="str">
        <f t="shared" si="531"/>
        <v/>
      </c>
      <c r="CJ400" s="26" t="str">
        <f t="shared" si="531"/>
        <v/>
      </c>
      <c r="CK400" s="26" t="str">
        <f t="shared" si="531"/>
        <v/>
      </c>
      <c r="CL400" s="26" t="str">
        <f t="shared" si="531"/>
        <v/>
      </c>
      <c r="CM400" s="26" t="str">
        <f t="shared" si="531"/>
        <v/>
      </c>
      <c r="CN400" s="26" t="str">
        <f t="shared" si="531"/>
        <v/>
      </c>
      <c r="CO400" s="26" t="str">
        <f t="shared" si="531"/>
        <v/>
      </c>
      <c r="CP400" s="26" t="str">
        <f t="shared" si="531"/>
        <v/>
      </c>
      <c r="CQ400" s="26" t="str">
        <f t="shared" si="531"/>
        <v/>
      </c>
      <c r="CR400" s="26" t="str">
        <f t="shared" si="531"/>
        <v/>
      </c>
      <c r="CS400" s="26" t="str">
        <f t="shared" si="531"/>
        <v/>
      </c>
      <c r="CT400" s="26" t="str">
        <f t="shared" si="531"/>
        <v/>
      </c>
      <c r="CU400" s="26" t="str">
        <f t="shared" si="531"/>
        <v/>
      </c>
      <c r="CV400" s="26" t="str">
        <f t="shared" si="531"/>
        <v/>
      </c>
      <c r="CW400" s="26" t="str">
        <f t="shared" si="531"/>
        <v/>
      </c>
      <c r="CX400" s="26" t="str">
        <f t="shared" si="531"/>
        <v/>
      </c>
      <c r="CY400" s="26" t="str">
        <f t="shared" si="531"/>
        <v/>
      </c>
      <c r="CZ400" s="26" t="str">
        <f t="shared" si="531"/>
        <v/>
      </c>
      <c r="DA400" s="26" t="str">
        <f t="shared" si="531"/>
        <v/>
      </c>
      <c r="DB400" s="26" t="str">
        <f t="shared" si="531"/>
        <v/>
      </c>
      <c r="DC400" s="26" t="str">
        <f t="shared" si="531"/>
        <v/>
      </c>
      <c r="DD400" s="26" t="str">
        <f t="shared" si="531"/>
        <v/>
      </c>
      <c r="DE400" s="26" t="str">
        <f t="shared" si="531"/>
        <v/>
      </c>
      <c r="DF400" s="26" t="str">
        <f t="shared" si="531"/>
        <v/>
      </c>
      <c r="DG400" s="26" t="str">
        <f t="shared" si="531"/>
        <v/>
      </c>
      <c r="DH400" s="26" t="str">
        <f t="shared" si="531"/>
        <v/>
      </c>
      <c r="DI400" s="26" t="str">
        <f t="shared" si="531"/>
        <v/>
      </c>
      <c r="DJ400" s="26" t="str">
        <f t="shared" si="531"/>
        <v/>
      </c>
      <c r="DK400" s="26" t="str">
        <f t="shared" si="531"/>
        <v/>
      </c>
      <c r="DL400" s="26" t="str">
        <f t="shared" si="531"/>
        <v/>
      </c>
      <c r="DM400" s="26" t="str">
        <f t="shared" si="531"/>
        <v/>
      </c>
      <c r="DN400" s="26" t="str">
        <f t="shared" si="531"/>
        <v/>
      </c>
      <c r="DO400" s="26" t="str">
        <f t="shared" si="531"/>
        <v/>
      </c>
      <c r="DP400" s="26" t="str">
        <f t="shared" si="531"/>
        <v/>
      </c>
      <c r="DQ400" s="26" t="str">
        <f t="shared" si="531"/>
        <v/>
      </c>
      <c r="DR400" s="26" t="str">
        <f t="shared" si="531"/>
        <v/>
      </c>
      <c r="DS400" s="26" t="str">
        <f t="shared" si="531"/>
        <v/>
      </c>
      <c r="DT400" s="26" t="str">
        <f t="shared" si="531"/>
        <v/>
      </c>
      <c r="DU400" s="26" t="str">
        <f t="shared" si="531"/>
        <v/>
      </c>
      <c r="DV400" s="26" t="str">
        <f t="shared" si="531"/>
        <v/>
      </c>
      <c r="DW400" s="26" t="str">
        <f t="shared" si="531"/>
        <v/>
      </c>
      <c r="DX400" s="26" t="str">
        <f t="shared" si="531"/>
        <v/>
      </c>
      <c r="DY400" s="26" t="str">
        <f t="shared" si="531"/>
        <v/>
      </c>
      <c r="DZ400" s="26" t="str">
        <f t="shared" si="531"/>
        <v/>
      </c>
      <c r="EA400" s="26" t="str">
        <f t="shared" si="531"/>
        <v/>
      </c>
      <c r="EB400" s="26" t="str">
        <f t="shared" si="531"/>
        <v/>
      </c>
      <c r="EC400" s="26" t="str">
        <f t="shared" si="531"/>
        <v/>
      </c>
      <c r="ED400" s="26" t="str">
        <f t="shared" si="531"/>
        <v/>
      </c>
      <c r="EE400" s="26" t="str">
        <f t="shared" si="532" ref="EE400:FI400">IF(AND(EE401="",EE402=""),"",SUM(EE401)-SUM(EE402))</f>
        <v/>
      </c>
      <c r="EF400" s="26" t="str">
        <f t="shared" si="532"/>
        <v/>
      </c>
      <c r="EG400" s="26" t="str">
        <f t="shared" si="532"/>
        <v/>
      </c>
      <c r="EH400" s="26" t="str">
        <f t="shared" si="532"/>
        <v/>
      </c>
      <c r="EI400" s="26" t="str">
        <f t="shared" si="532"/>
        <v/>
      </c>
      <c r="EJ400" s="26" t="str">
        <f t="shared" si="532"/>
        <v/>
      </c>
      <c r="EK400" s="26" t="str">
        <f t="shared" si="532"/>
        <v/>
      </c>
      <c r="EL400" s="26" t="str">
        <f t="shared" si="532"/>
        <v/>
      </c>
      <c r="EM400" s="26" t="str">
        <f t="shared" si="532"/>
        <v/>
      </c>
      <c r="EN400" s="26" t="str">
        <f t="shared" si="532"/>
        <v/>
      </c>
      <c r="EO400" s="26" t="str">
        <f t="shared" si="532"/>
        <v/>
      </c>
      <c r="EP400" s="26" t="str">
        <f t="shared" si="532"/>
        <v/>
      </c>
      <c r="EQ400" s="26" t="str">
        <f t="shared" si="532"/>
        <v/>
      </c>
      <c r="ER400" s="26" t="str">
        <f t="shared" si="532"/>
        <v/>
      </c>
      <c r="ES400" s="26" t="str">
        <f t="shared" si="532"/>
        <v/>
      </c>
      <c r="ET400" s="26" t="str">
        <f t="shared" si="532"/>
        <v/>
      </c>
      <c r="EU400" s="26" t="str">
        <f t="shared" si="532"/>
        <v/>
      </c>
      <c r="EV400" s="26" t="str">
        <f t="shared" si="532"/>
        <v/>
      </c>
      <c r="EW400" s="26" t="str">
        <f t="shared" si="532"/>
        <v/>
      </c>
      <c r="EX400" s="26" t="str">
        <f t="shared" si="532"/>
        <v/>
      </c>
      <c r="EY400" s="26" t="str">
        <f t="shared" si="532"/>
        <v/>
      </c>
      <c r="EZ400" s="26" t="str">
        <f t="shared" si="532"/>
        <v/>
      </c>
      <c r="FA400" s="26" t="str">
        <f t="shared" si="532"/>
        <v/>
      </c>
      <c r="FB400" s="26" t="str">
        <f t="shared" si="532"/>
        <v/>
      </c>
      <c r="FC400" s="26" t="str">
        <f t="shared" si="532"/>
        <v/>
      </c>
      <c r="FD400" s="26" t="str">
        <f t="shared" si="532"/>
        <v/>
      </c>
      <c r="FE400" s="26" t="str">
        <f t="shared" si="532"/>
        <v/>
      </c>
      <c r="FF400" s="26" t="str">
        <f t="shared" si="532"/>
        <v/>
      </c>
      <c r="FG400" s="26" t="str">
        <f t="shared" si="532"/>
        <v/>
      </c>
      <c r="FH400" s="26" t="str">
        <f t="shared" si="532"/>
        <v/>
      </c>
      <c r="FI400" s="26" t="str">
        <f t="shared" si="532"/>
        <v/>
      </c>
    </row>
    <row r="401" spans="1:165" s="8" customFormat="1" ht="15" customHeight="1">
      <c r="A401" s="8" t="str">
        <f t="shared" si="523"/>
        <v>BXISOC_BP6_XDC</v>
      </c>
      <c r="B401" s="15" t="s">
        <v>145</v>
      </c>
      <c r="C401" s="13" t="s">
        <v>950</v>
      </c>
      <c r="D401" s="13" t="s">
        <v>951</v>
      </c>
      <c r="E401" s="14" t="str">
        <f>"BXISOC_BP6_"&amp;C3</f>
        <v>BXISOC_BP6_XDC</v>
      </c>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165" s="8" customFormat="1" ht="15" customHeight="1">
      <c r="A402" s="8" t="str">
        <f t="shared" si="523"/>
        <v>BMISOC_BP6_XDC</v>
      </c>
      <c r="B402" s="15" t="s">
        <v>148</v>
      </c>
      <c r="C402" s="13" t="s">
        <v>952</v>
      </c>
      <c r="D402" s="13" t="s">
        <v>953</v>
      </c>
      <c r="E402" s="14" t="str">
        <f>"BMISOC_BP6_"&amp;C3</f>
        <v>BMISOC_BP6_XDC</v>
      </c>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165" s="8" customFormat="1" ht="15" customHeight="1">
      <c r="A403" s="8" t="str">
        <f t="shared" si="523"/>
        <v>BISOMT_BP6_XDC</v>
      </c>
      <c r="B403" s="15" t="s">
        <v>954</v>
      </c>
      <c r="C403" s="13" t="s">
        <v>955</v>
      </c>
      <c r="D403" s="13" t="s">
        <v>956</v>
      </c>
      <c r="E403" s="14" t="str">
        <f>"BISOMT_BP6_"&amp;C3</f>
        <v>BISOMT_BP6_XDC</v>
      </c>
      <c r="F403" s="26" t="str">
        <f>IF(AND(F404="",F405=""),"",SUM(F404)-SUM(F405))</f>
        <v/>
      </c>
      <c r="G403" s="26" t="str">
        <f t="shared" si="533" ref="G403:BR403">IF(AND(G404="",G405=""),"",SUM(G404)-SUM(G405))</f>
        <v/>
      </c>
      <c r="H403" s="26" t="str">
        <f t="shared" si="533"/>
        <v/>
      </c>
      <c r="I403" s="26" t="str">
        <f t="shared" si="533"/>
        <v/>
      </c>
      <c r="J403" s="26" t="str">
        <f t="shared" si="533"/>
        <v/>
      </c>
      <c r="K403" s="26" t="str">
        <f t="shared" si="533"/>
        <v/>
      </c>
      <c r="L403" s="26" t="str">
        <f t="shared" si="533"/>
        <v/>
      </c>
      <c r="M403" s="26" t="str">
        <f t="shared" si="533"/>
        <v/>
      </c>
      <c r="N403" s="26" t="str">
        <f t="shared" si="533"/>
        <v/>
      </c>
      <c r="O403" s="26" t="str">
        <f t="shared" si="533"/>
        <v/>
      </c>
      <c r="P403" s="26" t="str">
        <f t="shared" si="533"/>
        <v/>
      </c>
      <c r="Q403" s="26" t="str">
        <f t="shared" si="533"/>
        <v/>
      </c>
      <c r="R403" s="26" t="str">
        <f t="shared" si="533"/>
        <v/>
      </c>
      <c r="S403" s="26" t="str">
        <f t="shared" si="533"/>
        <v/>
      </c>
      <c r="T403" s="26" t="str">
        <f t="shared" si="533"/>
        <v/>
      </c>
      <c r="U403" s="26" t="str">
        <f t="shared" si="533"/>
        <v/>
      </c>
      <c r="V403" s="26" t="str">
        <f t="shared" si="533"/>
        <v/>
      </c>
      <c r="W403" s="26" t="str">
        <f t="shared" si="533"/>
        <v/>
      </c>
      <c r="X403" s="26" t="str">
        <f t="shared" si="533"/>
        <v/>
      </c>
      <c r="Y403" s="26" t="str">
        <f t="shared" si="533"/>
        <v/>
      </c>
      <c r="Z403" s="26" t="str">
        <f t="shared" si="533"/>
        <v/>
      </c>
      <c r="AA403" s="26" t="str">
        <f t="shared" si="533"/>
        <v/>
      </c>
      <c r="AB403" s="26" t="str">
        <f t="shared" si="533"/>
        <v/>
      </c>
      <c r="AC403" s="26" t="str">
        <f t="shared" si="533"/>
        <v/>
      </c>
      <c r="AD403" s="26" t="str">
        <f t="shared" si="533"/>
        <v/>
      </c>
      <c r="AE403" s="26" t="str">
        <f t="shared" si="533"/>
        <v/>
      </c>
      <c r="AF403" s="26" t="str">
        <f t="shared" si="533"/>
        <v/>
      </c>
      <c r="AG403" s="26" t="str">
        <f t="shared" si="533"/>
        <v/>
      </c>
      <c r="AH403" s="26" t="str">
        <f t="shared" si="533"/>
        <v/>
      </c>
      <c r="AI403" s="26" t="str">
        <f t="shared" si="533"/>
        <v/>
      </c>
      <c r="AJ403" s="26" t="str">
        <f t="shared" si="533"/>
        <v/>
      </c>
      <c r="AK403" s="26" t="str">
        <f t="shared" si="533"/>
        <v/>
      </c>
      <c r="AL403" s="26" t="str">
        <f t="shared" si="533"/>
        <v/>
      </c>
      <c r="AM403" s="26" t="str">
        <f t="shared" si="533"/>
        <v/>
      </c>
      <c r="AN403" s="26" t="str">
        <f t="shared" si="533"/>
        <v/>
      </c>
      <c r="AO403" s="26" t="str">
        <f t="shared" si="533"/>
        <v/>
      </c>
      <c r="AP403" s="26" t="str">
        <f t="shared" si="533"/>
        <v/>
      </c>
      <c r="AQ403" s="26" t="str">
        <f t="shared" si="533"/>
        <v/>
      </c>
      <c r="AR403" s="26" t="str">
        <f t="shared" si="533"/>
        <v/>
      </c>
      <c r="AS403" s="26" t="str">
        <f t="shared" si="533"/>
        <v/>
      </c>
      <c r="AT403" s="26" t="str">
        <f t="shared" si="533"/>
        <v/>
      </c>
      <c r="AU403" s="26" t="str">
        <f t="shared" si="533"/>
        <v/>
      </c>
      <c r="AV403" s="26" t="str">
        <f t="shared" si="533"/>
        <v/>
      </c>
      <c r="AW403" s="26" t="str">
        <f t="shared" si="533"/>
        <v/>
      </c>
      <c r="AX403" s="26" t="str">
        <f t="shared" si="533"/>
        <v/>
      </c>
      <c r="AY403" s="26" t="str">
        <f t="shared" si="533"/>
        <v/>
      </c>
      <c r="AZ403" s="26" t="str">
        <f t="shared" si="533"/>
        <v/>
      </c>
      <c r="BA403" s="26" t="str">
        <f t="shared" si="533"/>
        <v/>
      </c>
      <c r="BB403" s="26" t="str">
        <f t="shared" si="533"/>
        <v/>
      </c>
      <c r="BC403" s="26" t="str">
        <f t="shared" si="533"/>
        <v/>
      </c>
      <c r="BD403" s="26" t="str">
        <f t="shared" si="533"/>
        <v/>
      </c>
      <c r="BE403" s="26" t="str">
        <f t="shared" si="533"/>
        <v/>
      </c>
      <c r="BF403" s="26" t="str">
        <f t="shared" si="533"/>
        <v/>
      </c>
      <c r="BG403" s="26" t="str">
        <f t="shared" si="533"/>
        <v/>
      </c>
      <c r="BH403" s="26" t="str">
        <f t="shared" si="533"/>
        <v/>
      </c>
      <c r="BI403" s="26" t="str">
        <f t="shared" si="533"/>
        <v/>
      </c>
      <c r="BJ403" s="26" t="str">
        <f t="shared" si="533"/>
        <v/>
      </c>
      <c r="BK403" s="26" t="str">
        <f t="shared" si="533"/>
        <v/>
      </c>
      <c r="BL403" s="26" t="str">
        <f t="shared" si="533"/>
        <v/>
      </c>
      <c r="BM403" s="26" t="str">
        <f t="shared" si="533"/>
        <v/>
      </c>
      <c r="BN403" s="26" t="str">
        <f t="shared" si="533"/>
        <v/>
      </c>
      <c r="BO403" s="26" t="str">
        <f t="shared" si="533"/>
        <v/>
      </c>
      <c r="BP403" s="26" t="str">
        <f t="shared" si="533"/>
        <v/>
      </c>
      <c r="BQ403" s="26" t="str">
        <f t="shared" si="533"/>
        <v/>
      </c>
      <c r="BR403" s="26" t="str">
        <f t="shared" si="533"/>
        <v/>
      </c>
      <c r="BS403" s="26" t="str">
        <f t="shared" si="534" ref="BS403:ED403">IF(AND(BS404="",BS405=""),"",SUM(BS404)-SUM(BS405))</f>
        <v/>
      </c>
      <c r="BT403" s="26" t="str">
        <f t="shared" si="534"/>
        <v/>
      </c>
      <c r="BU403" s="26" t="str">
        <f t="shared" si="534"/>
        <v/>
      </c>
      <c r="BV403" s="26" t="str">
        <f t="shared" si="534"/>
        <v/>
      </c>
      <c r="BW403" s="26" t="str">
        <f t="shared" si="534"/>
        <v/>
      </c>
      <c r="BX403" s="26" t="str">
        <f t="shared" si="534"/>
        <v/>
      </c>
      <c r="BY403" s="26" t="str">
        <f t="shared" si="534"/>
        <v/>
      </c>
      <c r="BZ403" s="26" t="str">
        <f t="shared" si="534"/>
        <v/>
      </c>
      <c r="CA403" s="26" t="str">
        <f t="shared" si="534"/>
        <v/>
      </c>
      <c r="CB403" s="26" t="str">
        <f t="shared" si="534"/>
        <v/>
      </c>
      <c r="CC403" s="26" t="str">
        <f t="shared" si="534"/>
        <v/>
      </c>
      <c r="CD403" s="26" t="str">
        <f t="shared" si="534"/>
        <v/>
      </c>
      <c r="CE403" s="26" t="str">
        <f t="shared" si="534"/>
        <v/>
      </c>
      <c r="CF403" s="26" t="str">
        <f t="shared" si="534"/>
        <v/>
      </c>
      <c r="CG403" s="26" t="str">
        <f t="shared" si="534"/>
        <v/>
      </c>
      <c r="CH403" s="26" t="str">
        <f t="shared" si="534"/>
        <v/>
      </c>
      <c r="CI403" s="26" t="str">
        <f t="shared" si="534"/>
        <v/>
      </c>
      <c r="CJ403" s="26" t="str">
        <f t="shared" si="534"/>
        <v/>
      </c>
      <c r="CK403" s="26" t="str">
        <f t="shared" si="534"/>
        <v/>
      </c>
      <c r="CL403" s="26" t="str">
        <f t="shared" si="534"/>
        <v/>
      </c>
      <c r="CM403" s="26" t="str">
        <f t="shared" si="534"/>
        <v/>
      </c>
      <c r="CN403" s="26" t="str">
        <f t="shared" si="534"/>
        <v/>
      </c>
      <c r="CO403" s="26" t="str">
        <f t="shared" si="534"/>
        <v/>
      </c>
      <c r="CP403" s="26" t="str">
        <f t="shared" si="534"/>
        <v/>
      </c>
      <c r="CQ403" s="26" t="str">
        <f t="shared" si="534"/>
        <v/>
      </c>
      <c r="CR403" s="26" t="str">
        <f t="shared" si="534"/>
        <v/>
      </c>
      <c r="CS403" s="26" t="str">
        <f t="shared" si="534"/>
        <v/>
      </c>
      <c r="CT403" s="26" t="str">
        <f t="shared" si="534"/>
        <v/>
      </c>
      <c r="CU403" s="26" t="str">
        <f t="shared" si="534"/>
        <v/>
      </c>
      <c r="CV403" s="26" t="str">
        <f t="shared" si="534"/>
        <v/>
      </c>
      <c r="CW403" s="26" t="str">
        <f t="shared" si="534"/>
        <v/>
      </c>
      <c r="CX403" s="26" t="str">
        <f t="shared" si="534"/>
        <v/>
      </c>
      <c r="CY403" s="26" t="str">
        <f t="shared" si="534"/>
        <v/>
      </c>
      <c r="CZ403" s="26" t="str">
        <f t="shared" si="534"/>
        <v/>
      </c>
      <c r="DA403" s="26" t="str">
        <f t="shared" si="534"/>
        <v/>
      </c>
      <c r="DB403" s="26" t="str">
        <f t="shared" si="534"/>
        <v/>
      </c>
      <c r="DC403" s="26" t="str">
        <f t="shared" si="534"/>
        <v/>
      </c>
      <c r="DD403" s="26" t="str">
        <f t="shared" si="534"/>
        <v/>
      </c>
      <c r="DE403" s="26" t="str">
        <f t="shared" si="534"/>
        <v/>
      </c>
      <c r="DF403" s="26" t="str">
        <f t="shared" si="534"/>
        <v/>
      </c>
      <c r="DG403" s="26" t="str">
        <f t="shared" si="534"/>
        <v/>
      </c>
      <c r="DH403" s="26" t="str">
        <f t="shared" si="534"/>
        <v/>
      </c>
      <c r="DI403" s="26" t="str">
        <f t="shared" si="534"/>
        <v/>
      </c>
      <c r="DJ403" s="26" t="str">
        <f t="shared" si="534"/>
        <v/>
      </c>
      <c r="DK403" s="26" t="str">
        <f t="shared" si="534"/>
        <v/>
      </c>
      <c r="DL403" s="26" t="str">
        <f t="shared" si="534"/>
        <v/>
      </c>
      <c r="DM403" s="26" t="str">
        <f t="shared" si="534"/>
        <v/>
      </c>
      <c r="DN403" s="26" t="str">
        <f t="shared" si="534"/>
        <v/>
      </c>
      <c r="DO403" s="26" t="str">
        <f t="shared" si="534"/>
        <v/>
      </c>
      <c r="DP403" s="26" t="str">
        <f t="shared" si="534"/>
        <v/>
      </c>
      <c r="DQ403" s="26" t="str">
        <f t="shared" si="534"/>
        <v/>
      </c>
      <c r="DR403" s="26" t="str">
        <f t="shared" si="534"/>
        <v/>
      </c>
      <c r="DS403" s="26" t="str">
        <f t="shared" si="534"/>
        <v/>
      </c>
      <c r="DT403" s="26" t="str">
        <f t="shared" si="534"/>
        <v/>
      </c>
      <c r="DU403" s="26" t="str">
        <f t="shared" si="534"/>
        <v/>
      </c>
      <c r="DV403" s="26" t="str">
        <f t="shared" si="534"/>
        <v/>
      </c>
      <c r="DW403" s="26" t="str">
        <f t="shared" si="534"/>
        <v/>
      </c>
      <c r="DX403" s="26" t="str">
        <f t="shared" si="534"/>
        <v/>
      </c>
      <c r="DY403" s="26" t="str">
        <f t="shared" si="534"/>
        <v/>
      </c>
      <c r="DZ403" s="26" t="str">
        <f t="shared" si="534"/>
        <v/>
      </c>
      <c r="EA403" s="26" t="str">
        <f t="shared" si="534"/>
        <v/>
      </c>
      <c r="EB403" s="26" t="str">
        <f t="shared" si="534"/>
        <v/>
      </c>
      <c r="EC403" s="26" t="str">
        <f t="shared" si="534"/>
        <v/>
      </c>
      <c r="ED403" s="26" t="str">
        <f t="shared" si="534"/>
        <v/>
      </c>
      <c r="EE403" s="26" t="str">
        <f t="shared" si="535" ref="EE403:FI403">IF(AND(EE404="",EE405=""),"",SUM(EE404)-SUM(EE405))</f>
        <v/>
      </c>
      <c r="EF403" s="26" t="str">
        <f t="shared" si="535"/>
        <v/>
      </c>
      <c r="EG403" s="26" t="str">
        <f t="shared" si="535"/>
        <v/>
      </c>
      <c r="EH403" s="26" t="str">
        <f t="shared" si="535"/>
        <v/>
      </c>
      <c r="EI403" s="26" t="str">
        <f t="shared" si="535"/>
        <v/>
      </c>
      <c r="EJ403" s="26" t="str">
        <f t="shared" si="535"/>
        <v/>
      </c>
      <c r="EK403" s="26" t="str">
        <f t="shared" si="535"/>
        <v/>
      </c>
      <c r="EL403" s="26" t="str">
        <f t="shared" si="535"/>
        <v/>
      </c>
      <c r="EM403" s="26" t="str">
        <f t="shared" si="535"/>
        <v/>
      </c>
      <c r="EN403" s="26" t="str">
        <f t="shared" si="535"/>
        <v/>
      </c>
      <c r="EO403" s="26" t="str">
        <f t="shared" si="535"/>
        <v/>
      </c>
      <c r="EP403" s="26" t="str">
        <f t="shared" si="535"/>
        <v/>
      </c>
      <c r="EQ403" s="26" t="str">
        <f t="shared" si="535"/>
        <v/>
      </c>
      <c r="ER403" s="26" t="str">
        <f t="shared" si="535"/>
        <v/>
      </c>
      <c r="ES403" s="26" t="str">
        <f t="shared" si="535"/>
        <v/>
      </c>
      <c r="ET403" s="26" t="str">
        <f t="shared" si="535"/>
        <v/>
      </c>
      <c r="EU403" s="26" t="str">
        <f t="shared" si="535"/>
        <v/>
      </c>
      <c r="EV403" s="26" t="str">
        <f t="shared" si="535"/>
        <v/>
      </c>
      <c r="EW403" s="26" t="str">
        <f t="shared" si="535"/>
        <v/>
      </c>
      <c r="EX403" s="26" t="str">
        <f t="shared" si="535"/>
        <v/>
      </c>
      <c r="EY403" s="26" t="str">
        <f t="shared" si="535"/>
        <v/>
      </c>
      <c r="EZ403" s="26" t="str">
        <f t="shared" si="535"/>
        <v/>
      </c>
      <c r="FA403" s="26" t="str">
        <f t="shared" si="535"/>
        <v/>
      </c>
      <c r="FB403" s="26" t="str">
        <f t="shared" si="535"/>
        <v/>
      </c>
      <c r="FC403" s="26" t="str">
        <f t="shared" si="535"/>
        <v/>
      </c>
      <c r="FD403" s="26" t="str">
        <f t="shared" si="535"/>
        <v/>
      </c>
      <c r="FE403" s="26" t="str">
        <f t="shared" si="535"/>
        <v/>
      </c>
      <c r="FF403" s="26" t="str">
        <f t="shared" si="535"/>
        <v/>
      </c>
      <c r="FG403" s="26" t="str">
        <f t="shared" si="535"/>
        <v/>
      </c>
      <c r="FH403" s="26" t="str">
        <f t="shared" si="535"/>
        <v/>
      </c>
      <c r="FI403" s="26" t="str">
        <f t="shared" si="535"/>
        <v/>
      </c>
    </row>
    <row r="404" spans="1:165" s="8" customFormat="1" ht="15" customHeight="1">
      <c r="A404" s="8" t="str">
        <f t="shared" si="523"/>
        <v>BXISOMT_BP6_XDC</v>
      </c>
      <c r="B404" s="15" t="s">
        <v>145</v>
      </c>
      <c r="C404" s="13" t="s">
        <v>957</v>
      </c>
      <c r="D404" s="13" t="s">
        <v>958</v>
      </c>
      <c r="E404" s="14" t="str">
        <f>"BXISOMT_BP6_"&amp;C3</f>
        <v>BXISOMT_BP6_XDC</v>
      </c>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165" s="8" customFormat="1" ht="15" customHeight="1">
      <c r="A405" s="8" t="str">
        <f t="shared" si="523"/>
        <v>BMISOMT_BP6_XDC</v>
      </c>
      <c r="B405" s="15" t="s">
        <v>148</v>
      </c>
      <c r="C405" s="13" t="s">
        <v>959</v>
      </c>
      <c r="D405" s="13" t="s">
        <v>960</v>
      </c>
      <c r="E405" s="14" t="str">
        <f>"BMISOMT_BP6_"&amp;C3</f>
        <v>BMISOMT_BP6_XDC</v>
      </c>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165" s="8" customFormat="1" ht="15" customHeight="1">
      <c r="A406" s="8" t="str">
        <f t="shared" si="523"/>
        <v>BISOMTNP_BP6_XDC</v>
      </c>
      <c r="B406" s="15" t="s">
        <v>882</v>
      </c>
      <c r="C406" s="13" t="s">
        <v>961</v>
      </c>
      <c r="D406" s="13" t="s">
        <v>962</v>
      </c>
      <c r="E406" s="14" t="str">
        <f>"BISOMTNP_BP6_"&amp;C3</f>
        <v>BISOMTNP_BP6_XDC</v>
      </c>
      <c r="F406" s="26" t="str">
        <f>IF(AND(F407="",F408=""),"",SUM(F407)-SUM(F408))</f>
        <v/>
      </c>
      <c r="G406" s="26" t="str">
        <f t="shared" si="536" ref="G406:BR406">IF(AND(G407="",G408=""),"",SUM(G407)-SUM(G408))</f>
        <v/>
      </c>
      <c r="H406" s="26" t="str">
        <f t="shared" si="536"/>
        <v/>
      </c>
      <c r="I406" s="26" t="str">
        <f t="shared" si="536"/>
        <v/>
      </c>
      <c r="J406" s="26" t="str">
        <f t="shared" si="536"/>
        <v/>
      </c>
      <c r="K406" s="26" t="str">
        <f t="shared" si="536"/>
        <v/>
      </c>
      <c r="L406" s="26" t="str">
        <f t="shared" si="536"/>
        <v/>
      </c>
      <c r="M406" s="26" t="str">
        <f t="shared" si="536"/>
        <v/>
      </c>
      <c r="N406" s="26" t="str">
        <f t="shared" si="536"/>
        <v/>
      </c>
      <c r="O406" s="26" t="str">
        <f t="shared" si="536"/>
        <v/>
      </c>
      <c r="P406" s="26" t="str">
        <f t="shared" si="536"/>
        <v/>
      </c>
      <c r="Q406" s="26" t="str">
        <f t="shared" si="536"/>
        <v/>
      </c>
      <c r="R406" s="26" t="str">
        <f t="shared" si="536"/>
        <v/>
      </c>
      <c r="S406" s="26" t="str">
        <f t="shared" si="536"/>
        <v/>
      </c>
      <c r="T406" s="26" t="str">
        <f t="shared" si="536"/>
        <v/>
      </c>
      <c r="U406" s="26" t="str">
        <f t="shared" si="536"/>
        <v/>
      </c>
      <c r="V406" s="26" t="str">
        <f t="shared" si="536"/>
        <v/>
      </c>
      <c r="W406" s="26" t="str">
        <f t="shared" si="536"/>
        <v/>
      </c>
      <c r="X406" s="26" t="str">
        <f t="shared" si="536"/>
        <v/>
      </c>
      <c r="Y406" s="26" t="str">
        <f t="shared" si="536"/>
        <v/>
      </c>
      <c r="Z406" s="26" t="str">
        <f t="shared" si="536"/>
        <v/>
      </c>
      <c r="AA406" s="26" t="str">
        <f t="shared" si="536"/>
        <v/>
      </c>
      <c r="AB406" s="26" t="str">
        <f t="shared" si="536"/>
        <v/>
      </c>
      <c r="AC406" s="26" t="str">
        <f t="shared" si="536"/>
        <v/>
      </c>
      <c r="AD406" s="26" t="str">
        <f t="shared" si="536"/>
        <v/>
      </c>
      <c r="AE406" s="26" t="str">
        <f t="shared" si="536"/>
        <v/>
      </c>
      <c r="AF406" s="26" t="str">
        <f t="shared" si="536"/>
        <v/>
      </c>
      <c r="AG406" s="26" t="str">
        <f t="shared" si="536"/>
        <v/>
      </c>
      <c r="AH406" s="26" t="str">
        <f t="shared" si="536"/>
        <v/>
      </c>
      <c r="AI406" s="26" t="str">
        <f t="shared" si="536"/>
        <v/>
      </c>
      <c r="AJ406" s="26" t="str">
        <f t="shared" si="536"/>
        <v/>
      </c>
      <c r="AK406" s="26" t="str">
        <f t="shared" si="536"/>
        <v/>
      </c>
      <c r="AL406" s="26" t="str">
        <f t="shared" si="536"/>
        <v/>
      </c>
      <c r="AM406" s="26" t="str">
        <f t="shared" si="536"/>
        <v/>
      </c>
      <c r="AN406" s="26" t="str">
        <f t="shared" si="536"/>
        <v/>
      </c>
      <c r="AO406" s="26" t="str">
        <f t="shared" si="536"/>
        <v/>
      </c>
      <c r="AP406" s="26" t="str">
        <f t="shared" si="536"/>
        <v/>
      </c>
      <c r="AQ406" s="26" t="str">
        <f t="shared" si="536"/>
        <v/>
      </c>
      <c r="AR406" s="26" t="str">
        <f t="shared" si="536"/>
        <v/>
      </c>
      <c r="AS406" s="26" t="str">
        <f t="shared" si="536"/>
        <v/>
      </c>
      <c r="AT406" s="26" t="str">
        <f t="shared" si="536"/>
        <v/>
      </c>
      <c r="AU406" s="26" t="str">
        <f t="shared" si="536"/>
        <v/>
      </c>
      <c r="AV406" s="26" t="str">
        <f t="shared" si="536"/>
        <v/>
      </c>
      <c r="AW406" s="26" t="str">
        <f t="shared" si="536"/>
        <v/>
      </c>
      <c r="AX406" s="26" t="str">
        <f t="shared" si="536"/>
        <v/>
      </c>
      <c r="AY406" s="26" t="str">
        <f t="shared" si="536"/>
        <v/>
      </c>
      <c r="AZ406" s="26" t="str">
        <f t="shared" si="536"/>
        <v/>
      </c>
      <c r="BA406" s="26" t="str">
        <f t="shared" si="536"/>
        <v/>
      </c>
      <c r="BB406" s="26" t="str">
        <f t="shared" si="536"/>
        <v/>
      </c>
      <c r="BC406" s="26" t="str">
        <f t="shared" si="536"/>
        <v/>
      </c>
      <c r="BD406" s="26" t="str">
        <f t="shared" si="536"/>
        <v/>
      </c>
      <c r="BE406" s="26" t="str">
        <f t="shared" si="536"/>
        <v/>
      </c>
      <c r="BF406" s="26" t="str">
        <f t="shared" si="536"/>
        <v/>
      </c>
      <c r="BG406" s="26" t="str">
        <f t="shared" si="536"/>
        <v/>
      </c>
      <c r="BH406" s="26" t="str">
        <f t="shared" si="536"/>
        <v/>
      </c>
      <c r="BI406" s="26" t="str">
        <f t="shared" si="536"/>
        <v/>
      </c>
      <c r="BJ406" s="26" t="str">
        <f t="shared" si="536"/>
        <v/>
      </c>
      <c r="BK406" s="26" t="str">
        <f t="shared" si="536"/>
        <v/>
      </c>
      <c r="BL406" s="26" t="str">
        <f t="shared" si="536"/>
        <v/>
      </c>
      <c r="BM406" s="26" t="str">
        <f t="shared" si="536"/>
        <v/>
      </c>
      <c r="BN406" s="26" t="str">
        <f t="shared" si="536"/>
        <v/>
      </c>
      <c r="BO406" s="26" t="str">
        <f t="shared" si="536"/>
        <v/>
      </c>
      <c r="BP406" s="26" t="str">
        <f t="shared" si="536"/>
        <v/>
      </c>
      <c r="BQ406" s="26" t="str">
        <f t="shared" si="536"/>
        <v/>
      </c>
      <c r="BR406" s="26" t="str">
        <f t="shared" si="536"/>
        <v/>
      </c>
      <c r="BS406" s="26" t="str">
        <f t="shared" si="537" ref="BS406:ED406">IF(AND(BS407="",BS408=""),"",SUM(BS407)-SUM(BS408))</f>
        <v/>
      </c>
      <c r="BT406" s="26" t="str">
        <f t="shared" si="537"/>
        <v/>
      </c>
      <c r="BU406" s="26" t="str">
        <f t="shared" si="537"/>
        <v/>
      </c>
      <c r="BV406" s="26" t="str">
        <f t="shared" si="537"/>
        <v/>
      </c>
      <c r="BW406" s="26" t="str">
        <f t="shared" si="537"/>
        <v/>
      </c>
      <c r="BX406" s="26" t="str">
        <f t="shared" si="537"/>
        <v/>
      </c>
      <c r="BY406" s="26" t="str">
        <f t="shared" si="537"/>
        <v/>
      </c>
      <c r="BZ406" s="26" t="str">
        <f t="shared" si="537"/>
        <v/>
      </c>
      <c r="CA406" s="26" t="str">
        <f t="shared" si="537"/>
        <v/>
      </c>
      <c r="CB406" s="26" t="str">
        <f t="shared" si="537"/>
        <v/>
      </c>
      <c r="CC406" s="26" t="str">
        <f t="shared" si="537"/>
        <v/>
      </c>
      <c r="CD406" s="26" t="str">
        <f t="shared" si="537"/>
        <v/>
      </c>
      <c r="CE406" s="26" t="str">
        <f t="shared" si="537"/>
        <v/>
      </c>
      <c r="CF406" s="26" t="str">
        <f t="shared" si="537"/>
        <v/>
      </c>
      <c r="CG406" s="26" t="str">
        <f t="shared" si="537"/>
        <v/>
      </c>
      <c r="CH406" s="26" t="str">
        <f t="shared" si="537"/>
        <v/>
      </c>
      <c r="CI406" s="26" t="str">
        <f t="shared" si="537"/>
        <v/>
      </c>
      <c r="CJ406" s="26" t="str">
        <f t="shared" si="537"/>
        <v/>
      </c>
      <c r="CK406" s="26" t="str">
        <f t="shared" si="537"/>
        <v/>
      </c>
      <c r="CL406" s="26" t="str">
        <f t="shared" si="537"/>
        <v/>
      </c>
      <c r="CM406" s="26" t="str">
        <f t="shared" si="537"/>
        <v/>
      </c>
      <c r="CN406" s="26" t="str">
        <f t="shared" si="537"/>
        <v/>
      </c>
      <c r="CO406" s="26" t="str">
        <f t="shared" si="537"/>
        <v/>
      </c>
      <c r="CP406" s="26" t="str">
        <f t="shared" si="537"/>
        <v/>
      </c>
      <c r="CQ406" s="26" t="str">
        <f t="shared" si="537"/>
        <v/>
      </c>
      <c r="CR406" s="26" t="str">
        <f t="shared" si="537"/>
        <v/>
      </c>
      <c r="CS406" s="26" t="str">
        <f t="shared" si="537"/>
        <v/>
      </c>
      <c r="CT406" s="26" t="str">
        <f t="shared" si="537"/>
        <v/>
      </c>
      <c r="CU406" s="26" t="str">
        <f t="shared" si="537"/>
        <v/>
      </c>
      <c r="CV406" s="26" t="str">
        <f t="shared" si="537"/>
        <v/>
      </c>
      <c r="CW406" s="26" t="str">
        <f t="shared" si="537"/>
        <v/>
      </c>
      <c r="CX406" s="26" t="str">
        <f t="shared" si="537"/>
        <v/>
      </c>
      <c r="CY406" s="26" t="str">
        <f t="shared" si="537"/>
        <v/>
      </c>
      <c r="CZ406" s="26" t="str">
        <f t="shared" si="537"/>
        <v/>
      </c>
      <c r="DA406" s="26" t="str">
        <f t="shared" si="537"/>
        <v/>
      </c>
      <c r="DB406" s="26" t="str">
        <f t="shared" si="537"/>
        <v/>
      </c>
      <c r="DC406" s="26" t="str">
        <f t="shared" si="537"/>
        <v/>
      </c>
      <c r="DD406" s="26" t="str">
        <f t="shared" si="537"/>
        <v/>
      </c>
      <c r="DE406" s="26" t="str">
        <f t="shared" si="537"/>
        <v/>
      </c>
      <c r="DF406" s="26" t="str">
        <f t="shared" si="537"/>
        <v/>
      </c>
      <c r="DG406" s="26" t="str">
        <f t="shared" si="537"/>
        <v/>
      </c>
      <c r="DH406" s="26" t="str">
        <f t="shared" si="537"/>
        <v/>
      </c>
      <c r="DI406" s="26" t="str">
        <f t="shared" si="537"/>
        <v/>
      </c>
      <c r="DJ406" s="26" t="str">
        <f t="shared" si="537"/>
        <v/>
      </c>
      <c r="DK406" s="26" t="str">
        <f t="shared" si="537"/>
        <v/>
      </c>
      <c r="DL406" s="26" t="str">
        <f t="shared" si="537"/>
        <v/>
      </c>
      <c r="DM406" s="26" t="str">
        <f t="shared" si="537"/>
        <v/>
      </c>
      <c r="DN406" s="26" t="str">
        <f t="shared" si="537"/>
        <v/>
      </c>
      <c r="DO406" s="26" t="str">
        <f t="shared" si="537"/>
        <v/>
      </c>
      <c r="DP406" s="26" t="str">
        <f t="shared" si="537"/>
        <v/>
      </c>
      <c r="DQ406" s="26" t="str">
        <f t="shared" si="537"/>
        <v/>
      </c>
      <c r="DR406" s="26" t="str">
        <f t="shared" si="537"/>
        <v/>
      </c>
      <c r="DS406" s="26" t="str">
        <f t="shared" si="537"/>
        <v/>
      </c>
      <c r="DT406" s="26" t="str">
        <f t="shared" si="537"/>
        <v/>
      </c>
      <c r="DU406" s="26" t="str">
        <f t="shared" si="537"/>
        <v/>
      </c>
      <c r="DV406" s="26" t="str">
        <f t="shared" si="537"/>
        <v/>
      </c>
      <c r="DW406" s="26" t="str">
        <f t="shared" si="537"/>
        <v/>
      </c>
      <c r="DX406" s="26" t="str">
        <f t="shared" si="537"/>
        <v/>
      </c>
      <c r="DY406" s="26" t="str">
        <f t="shared" si="537"/>
        <v/>
      </c>
      <c r="DZ406" s="26" t="str">
        <f t="shared" si="537"/>
        <v/>
      </c>
      <c r="EA406" s="26" t="str">
        <f t="shared" si="537"/>
        <v/>
      </c>
      <c r="EB406" s="26" t="str">
        <f t="shared" si="537"/>
        <v/>
      </c>
      <c r="EC406" s="26" t="str">
        <f t="shared" si="537"/>
        <v/>
      </c>
      <c r="ED406" s="26" t="str">
        <f t="shared" si="537"/>
        <v/>
      </c>
      <c r="EE406" s="26" t="str">
        <f t="shared" si="538" ref="EE406:FI406">IF(AND(EE407="",EE408=""),"",SUM(EE407)-SUM(EE408))</f>
        <v/>
      </c>
      <c r="EF406" s="26" t="str">
        <f t="shared" si="538"/>
        <v/>
      </c>
      <c r="EG406" s="26" t="str">
        <f t="shared" si="538"/>
        <v/>
      </c>
      <c r="EH406" s="26" t="str">
        <f t="shared" si="538"/>
        <v/>
      </c>
      <c r="EI406" s="26" t="str">
        <f t="shared" si="538"/>
        <v/>
      </c>
      <c r="EJ406" s="26" t="str">
        <f t="shared" si="538"/>
        <v/>
      </c>
      <c r="EK406" s="26" t="str">
        <f t="shared" si="538"/>
        <v/>
      </c>
      <c r="EL406" s="26" t="str">
        <f t="shared" si="538"/>
        <v/>
      </c>
      <c r="EM406" s="26" t="str">
        <f t="shared" si="538"/>
        <v/>
      </c>
      <c r="EN406" s="26" t="str">
        <f t="shared" si="538"/>
        <v/>
      </c>
      <c r="EO406" s="26" t="str">
        <f t="shared" si="538"/>
        <v/>
      </c>
      <c r="EP406" s="26" t="str">
        <f t="shared" si="538"/>
        <v/>
      </c>
      <c r="EQ406" s="26" t="str">
        <f t="shared" si="538"/>
        <v/>
      </c>
      <c r="ER406" s="26" t="str">
        <f t="shared" si="538"/>
        <v/>
      </c>
      <c r="ES406" s="26" t="str">
        <f t="shared" si="538"/>
        <v/>
      </c>
      <c r="ET406" s="26" t="str">
        <f t="shared" si="538"/>
        <v/>
      </c>
      <c r="EU406" s="26" t="str">
        <f t="shared" si="538"/>
        <v/>
      </c>
      <c r="EV406" s="26" t="str">
        <f t="shared" si="538"/>
        <v/>
      </c>
      <c r="EW406" s="26" t="str">
        <f t="shared" si="538"/>
        <v/>
      </c>
      <c r="EX406" s="26" t="str">
        <f t="shared" si="538"/>
        <v/>
      </c>
      <c r="EY406" s="26" t="str">
        <f t="shared" si="538"/>
        <v/>
      </c>
      <c r="EZ406" s="26" t="str">
        <f t="shared" si="538"/>
        <v/>
      </c>
      <c r="FA406" s="26" t="str">
        <f t="shared" si="538"/>
        <v/>
      </c>
      <c r="FB406" s="26" t="str">
        <f t="shared" si="538"/>
        <v/>
      </c>
      <c r="FC406" s="26" t="str">
        <f t="shared" si="538"/>
        <v/>
      </c>
      <c r="FD406" s="26" t="str">
        <f t="shared" si="538"/>
        <v/>
      </c>
      <c r="FE406" s="26" t="str">
        <f t="shared" si="538"/>
        <v/>
      </c>
      <c r="FF406" s="26" t="str">
        <f t="shared" si="538"/>
        <v/>
      </c>
      <c r="FG406" s="26" t="str">
        <f t="shared" si="538"/>
        <v/>
      </c>
      <c r="FH406" s="26" t="str">
        <f t="shared" si="538"/>
        <v/>
      </c>
      <c r="FI406" s="26" t="str">
        <f t="shared" si="538"/>
        <v/>
      </c>
    </row>
    <row r="407" spans="1:165" s="8" customFormat="1" ht="15" customHeight="1">
      <c r="A407" s="8" t="str">
        <f t="shared" si="523"/>
        <v>BXISOMTNP_BP6_XDC</v>
      </c>
      <c r="B407" s="15" t="s">
        <v>145</v>
      </c>
      <c r="C407" s="13" t="s">
        <v>963</v>
      </c>
      <c r="D407" s="13" t="s">
        <v>964</v>
      </c>
      <c r="E407" s="14" t="str">
        <f>"BXISOMTNP_BP6_"&amp;C3</f>
        <v>BXISOMTNP_BP6_XDC</v>
      </c>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165" s="8" customFormat="1" ht="15" customHeight="1">
      <c r="A408" s="8" t="str">
        <f t="shared" si="523"/>
        <v>BMISOMTNP_BP6_XDC</v>
      </c>
      <c r="B408" s="15" t="s">
        <v>965</v>
      </c>
      <c r="C408" s="13" t="s">
        <v>966</v>
      </c>
      <c r="D408" s="13" t="s">
        <v>967</v>
      </c>
      <c r="E408" s="14" t="str">
        <f>"BMISOMTNP_BP6_"&amp;C3</f>
        <v>BMISOMTNP_BP6_XDC</v>
      </c>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165" s="8" customFormat="1" ht="15" customHeight="1">
      <c r="A409" s="8" t="str">
        <f t="shared" si="523"/>
        <v>BISAD_BP6_XDC</v>
      </c>
      <c r="B409" s="15" t="s">
        <v>968</v>
      </c>
      <c r="C409" s="13" t="s">
        <v>969</v>
      </c>
      <c r="D409" s="13" t="s">
        <v>970</v>
      </c>
      <c r="E409" s="18" t="str">
        <f>"BISAD_BP6_"&amp;C3</f>
        <v>BISAD_BP6_XDC</v>
      </c>
      <c r="F409" s="26" t="str">
        <f>IF(AND(F410="",F411=""),"",SUM(F410)-SUM(F411))</f>
        <v/>
      </c>
      <c r="G409" s="26" t="str">
        <f t="shared" si="539" ref="G409:BR409">IF(AND(G410="",G411=""),"",SUM(G410)-SUM(G411))</f>
        <v/>
      </c>
      <c r="H409" s="26" t="str">
        <f t="shared" si="539"/>
        <v/>
      </c>
      <c r="I409" s="26" t="str">
        <f t="shared" si="539"/>
        <v/>
      </c>
      <c r="J409" s="26" t="str">
        <f t="shared" si="539"/>
        <v/>
      </c>
      <c r="K409" s="26" t="str">
        <f t="shared" si="539"/>
        <v/>
      </c>
      <c r="L409" s="26" t="str">
        <f t="shared" si="539"/>
        <v/>
      </c>
      <c r="M409" s="26" t="str">
        <f t="shared" si="539"/>
        <v/>
      </c>
      <c r="N409" s="26" t="str">
        <f t="shared" si="539"/>
        <v/>
      </c>
      <c r="O409" s="26" t="str">
        <f t="shared" si="539"/>
        <v/>
      </c>
      <c r="P409" s="26" t="str">
        <f t="shared" si="539"/>
        <v/>
      </c>
      <c r="Q409" s="26" t="str">
        <f t="shared" si="539"/>
        <v/>
      </c>
      <c r="R409" s="26" t="str">
        <f t="shared" si="539"/>
        <v/>
      </c>
      <c r="S409" s="26" t="str">
        <f t="shared" si="539"/>
        <v/>
      </c>
      <c r="T409" s="26" t="str">
        <f t="shared" si="539"/>
        <v/>
      </c>
      <c r="U409" s="26" t="str">
        <f t="shared" si="539"/>
        <v/>
      </c>
      <c r="V409" s="26" t="str">
        <f t="shared" si="539"/>
        <v/>
      </c>
      <c r="W409" s="26" t="str">
        <f t="shared" si="539"/>
        <v/>
      </c>
      <c r="X409" s="26" t="str">
        <f t="shared" si="539"/>
        <v/>
      </c>
      <c r="Y409" s="26" t="str">
        <f t="shared" si="539"/>
        <v/>
      </c>
      <c r="Z409" s="26" t="str">
        <f t="shared" si="539"/>
        <v/>
      </c>
      <c r="AA409" s="26" t="str">
        <f t="shared" si="539"/>
        <v/>
      </c>
      <c r="AB409" s="26" t="str">
        <f t="shared" si="539"/>
        <v/>
      </c>
      <c r="AC409" s="26" t="str">
        <f t="shared" si="539"/>
        <v/>
      </c>
      <c r="AD409" s="26" t="str">
        <f t="shared" si="539"/>
        <v/>
      </c>
      <c r="AE409" s="26" t="str">
        <f t="shared" si="539"/>
        <v/>
      </c>
      <c r="AF409" s="26" t="str">
        <f t="shared" si="539"/>
        <v/>
      </c>
      <c r="AG409" s="26" t="str">
        <f t="shared" si="539"/>
        <v/>
      </c>
      <c r="AH409" s="26" t="str">
        <f t="shared" si="539"/>
        <v/>
      </c>
      <c r="AI409" s="26" t="str">
        <f t="shared" si="539"/>
        <v/>
      </c>
      <c r="AJ409" s="26" t="str">
        <f t="shared" si="539"/>
        <v/>
      </c>
      <c r="AK409" s="26" t="str">
        <f t="shared" si="539"/>
        <v/>
      </c>
      <c r="AL409" s="26" t="str">
        <f t="shared" si="539"/>
        <v/>
      </c>
      <c r="AM409" s="26" t="str">
        <f t="shared" si="539"/>
        <v/>
      </c>
      <c r="AN409" s="26" t="str">
        <f t="shared" si="539"/>
        <v/>
      </c>
      <c r="AO409" s="26" t="str">
        <f t="shared" si="539"/>
        <v/>
      </c>
      <c r="AP409" s="26" t="str">
        <f t="shared" si="539"/>
        <v/>
      </c>
      <c r="AQ409" s="26" t="str">
        <f t="shared" si="539"/>
        <v/>
      </c>
      <c r="AR409" s="26" t="str">
        <f t="shared" si="539"/>
        <v/>
      </c>
      <c r="AS409" s="26" t="str">
        <f t="shared" si="539"/>
        <v/>
      </c>
      <c r="AT409" s="26" t="str">
        <f t="shared" si="539"/>
        <v/>
      </c>
      <c r="AU409" s="26" t="str">
        <f t="shared" si="539"/>
        <v/>
      </c>
      <c r="AV409" s="26" t="str">
        <f t="shared" si="539"/>
        <v/>
      </c>
      <c r="AW409" s="26" t="str">
        <f t="shared" si="539"/>
        <v/>
      </c>
      <c r="AX409" s="26" t="str">
        <f t="shared" si="539"/>
        <v/>
      </c>
      <c r="AY409" s="26" t="str">
        <f t="shared" si="539"/>
        <v/>
      </c>
      <c r="AZ409" s="26" t="str">
        <f t="shared" si="539"/>
        <v/>
      </c>
      <c r="BA409" s="26" t="str">
        <f t="shared" si="539"/>
        <v/>
      </c>
      <c r="BB409" s="26" t="str">
        <f t="shared" si="539"/>
        <v/>
      </c>
      <c r="BC409" s="26" t="str">
        <f t="shared" si="539"/>
        <v/>
      </c>
      <c r="BD409" s="26" t="str">
        <f t="shared" si="539"/>
        <v/>
      </c>
      <c r="BE409" s="26" t="str">
        <f t="shared" si="539"/>
        <v/>
      </c>
      <c r="BF409" s="26" t="str">
        <f t="shared" si="539"/>
        <v/>
      </c>
      <c r="BG409" s="26" t="str">
        <f t="shared" si="539"/>
        <v/>
      </c>
      <c r="BH409" s="26" t="str">
        <f t="shared" si="539"/>
        <v/>
      </c>
      <c r="BI409" s="26" t="str">
        <f t="shared" si="539"/>
        <v/>
      </c>
      <c r="BJ409" s="26" t="str">
        <f t="shared" si="539"/>
        <v/>
      </c>
      <c r="BK409" s="26" t="str">
        <f t="shared" si="539"/>
        <v/>
      </c>
      <c r="BL409" s="26" t="str">
        <f t="shared" si="539"/>
        <v/>
      </c>
      <c r="BM409" s="26" t="str">
        <f t="shared" si="539"/>
        <v/>
      </c>
      <c r="BN409" s="26" t="str">
        <f t="shared" si="539"/>
        <v/>
      </c>
      <c r="BO409" s="26" t="str">
        <f t="shared" si="539"/>
        <v/>
      </c>
      <c r="BP409" s="26" t="str">
        <f t="shared" si="539"/>
        <v/>
      </c>
      <c r="BQ409" s="26" t="str">
        <f t="shared" si="539"/>
        <v/>
      </c>
      <c r="BR409" s="26" t="str">
        <f t="shared" si="539"/>
        <v/>
      </c>
      <c r="BS409" s="26" t="str">
        <f t="shared" si="540" ref="BS409:ED409">IF(AND(BS410="",BS411=""),"",SUM(BS410)-SUM(BS411))</f>
        <v/>
      </c>
      <c r="BT409" s="26" t="str">
        <f t="shared" si="540"/>
        <v/>
      </c>
      <c r="BU409" s="26" t="str">
        <f t="shared" si="540"/>
        <v/>
      </c>
      <c r="BV409" s="26" t="str">
        <f t="shared" si="540"/>
        <v/>
      </c>
      <c r="BW409" s="26" t="str">
        <f t="shared" si="540"/>
        <v/>
      </c>
      <c r="BX409" s="26" t="str">
        <f t="shared" si="540"/>
        <v/>
      </c>
      <c r="BY409" s="26" t="str">
        <f t="shared" si="540"/>
        <v/>
      </c>
      <c r="BZ409" s="26" t="str">
        <f t="shared" si="540"/>
        <v/>
      </c>
      <c r="CA409" s="26" t="str">
        <f t="shared" si="540"/>
        <v/>
      </c>
      <c r="CB409" s="26" t="str">
        <f t="shared" si="540"/>
        <v/>
      </c>
      <c r="CC409" s="26" t="str">
        <f t="shared" si="540"/>
        <v/>
      </c>
      <c r="CD409" s="26" t="str">
        <f t="shared" si="540"/>
        <v/>
      </c>
      <c r="CE409" s="26" t="str">
        <f t="shared" si="540"/>
        <v/>
      </c>
      <c r="CF409" s="26" t="str">
        <f t="shared" si="540"/>
        <v/>
      </c>
      <c r="CG409" s="26" t="str">
        <f t="shared" si="540"/>
        <v/>
      </c>
      <c r="CH409" s="26" t="str">
        <f t="shared" si="540"/>
        <v/>
      </c>
      <c r="CI409" s="26" t="str">
        <f t="shared" si="540"/>
        <v/>
      </c>
      <c r="CJ409" s="26" t="str">
        <f t="shared" si="540"/>
        <v/>
      </c>
      <c r="CK409" s="26" t="str">
        <f t="shared" si="540"/>
        <v/>
      </c>
      <c r="CL409" s="26" t="str">
        <f t="shared" si="540"/>
        <v/>
      </c>
      <c r="CM409" s="26" t="str">
        <f t="shared" si="540"/>
        <v/>
      </c>
      <c r="CN409" s="26" t="str">
        <f t="shared" si="540"/>
        <v/>
      </c>
      <c r="CO409" s="26" t="str">
        <f t="shared" si="540"/>
        <v/>
      </c>
      <c r="CP409" s="26" t="str">
        <f t="shared" si="540"/>
        <v/>
      </c>
      <c r="CQ409" s="26" t="str">
        <f t="shared" si="540"/>
        <v/>
      </c>
      <c r="CR409" s="26" t="str">
        <f t="shared" si="540"/>
        <v/>
      </c>
      <c r="CS409" s="26" t="str">
        <f t="shared" si="540"/>
        <v/>
      </c>
      <c r="CT409" s="26" t="str">
        <f t="shared" si="540"/>
        <v/>
      </c>
      <c r="CU409" s="26" t="str">
        <f t="shared" si="540"/>
        <v/>
      </c>
      <c r="CV409" s="26" t="str">
        <f t="shared" si="540"/>
        <v/>
      </c>
      <c r="CW409" s="26" t="str">
        <f t="shared" si="540"/>
        <v/>
      </c>
      <c r="CX409" s="26" t="str">
        <f t="shared" si="540"/>
        <v/>
      </c>
      <c r="CY409" s="26" t="str">
        <f t="shared" si="540"/>
        <v/>
      </c>
      <c r="CZ409" s="26" t="str">
        <f t="shared" si="540"/>
        <v/>
      </c>
      <c r="DA409" s="26" t="str">
        <f t="shared" si="540"/>
        <v/>
      </c>
      <c r="DB409" s="26" t="str">
        <f t="shared" si="540"/>
        <v/>
      </c>
      <c r="DC409" s="26" t="str">
        <f t="shared" si="540"/>
        <v/>
      </c>
      <c r="DD409" s="26" t="str">
        <f t="shared" si="540"/>
        <v/>
      </c>
      <c r="DE409" s="26" t="str">
        <f t="shared" si="540"/>
        <v/>
      </c>
      <c r="DF409" s="26" t="str">
        <f t="shared" si="540"/>
        <v/>
      </c>
      <c r="DG409" s="26" t="str">
        <f t="shared" si="540"/>
        <v/>
      </c>
      <c r="DH409" s="26" t="str">
        <f t="shared" si="540"/>
        <v/>
      </c>
      <c r="DI409" s="26" t="str">
        <f t="shared" si="540"/>
        <v/>
      </c>
      <c r="DJ409" s="26" t="str">
        <f t="shared" si="540"/>
        <v/>
      </c>
      <c r="DK409" s="26" t="str">
        <f t="shared" si="540"/>
        <v/>
      </c>
      <c r="DL409" s="26" t="str">
        <f t="shared" si="540"/>
        <v/>
      </c>
      <c r="DM409" s="26" t="str">
        <f t="shared" si="540"/>
        <v/>
      </c>
      <c r="DN409" s="26" t="str">
        <f t="shared" si="540"/>
        <v/>
      </c>
      <c r="DO409" s="26" t="str">
        <f t="shared" si="540"/>
        <v/>
      </c>
      <c r="DP409" s="26" t="str">
        <f t="shared" si="540"/>
        <v/>
      </c>
      <c r="DQ409" s="26" t="str">
        <f t="shared" si="540"/>
        <v/>
      </c>
      <c r="DR409" s="26" t="str">
        <f t="shared" si="540"/>
        <v/>
      </c>
      <c r="DS409" s="26" t="str">
        <f t="shared" si="540"/>
        <v/>
      </c>
      <c r="DT409" s="26" t="str">
        <f t="shared" si="540"/>
        <v/>
      </c>
      <c r="DU409" s="26" t="str">
        <f t="shared" si="540"/>
        <v/>
      </c>
      <c r="DV409" s="26" t="str">
        <f t="shared" si="540"/>
        <v/>
      </c>
      <c r="DW409" s="26" t="str">
        <f t="shared" si="540"/>
        <v/>
      </c>
      <c r="DX409" s="26" t="str">
        <f t="shared" si="540"/>
        <v/>
      </c>
      <c r="DY409" s="26" t="str">
        <f t="shared" si="540"/>
        <v/>
      </c>
      <c r="DZ409" s="26" t="str">
        <f t="shared" si="540"/>
        <v/>
      </c>
      <c r="EA409" s="26" t="str">
        <f t="shared" si="540"/>
        <v/>
      </c>
      <c r="EB409" s="26" t="str">
        <f t="shared" si="540"/>
        <v/>
      </c>
      <c r="EC409" s="26" t="str">
        <f t="shared" si="540"/>
        <v/>
      </c>
      <c r="ED409" s="26" t="str">
        <f t="shared" si="540"/>
        <v/>
      </c>
      <c r="EE409" s="26" t="str">
        <f t="shared" si="541" ref="EE409:FI409">IF(AND(EE410="",EE411=""),"",SUM(EE410)-SUM(EE411))</f>
        <v/>
      </c>
      <c r="EF409" s="26" t="str">
        <f t="shared" si="541"/>
        <v/>
      </c>
      <c r="EG409" s="26" t="str">
        <f t="shared" si="541"/>
        <v/>
      </c>
      <c r="EH409" s="26" t="str">
        <f t="shared" si="541"/>
        <v/>
      </c>
      <c r="EI409" s="26" t="str">
        <f t="shared" si="541"/>
        <v/>
      </c>
      <c r="EJ409" s="26" t="str">
        <f t="shared" si="541"/>
        <v/>
      </c>
      <c r="EK409" s="26" t="str">
        <f t="shared" si="541"/>
        <v/>
      </c>
      <c r="EL409" s="26" t="str">
        <f t="shared" si="541"/>
        <v/>
      </c>
      <c r="EM409" s="26" t="str">
        <f t="shared" si="541"/>
        <v/>
      </c>
      <c r="EN409" s="26" t="str">
        <f t="shared" si="541"/>
        <v/>
      </c>
      <c r="EO409" s="26" t="str">
        <f t="shared" si="541"/>
        <v/>
      </c>
      <c r="EP409" s="26" t="str">
        <f t="shared" si="541"/>
        <v/>
      </c>
      <c r="EQ409" s="26" t="str">
        <f t="shared" si="541"/>
        <v/>
      </c>
      <c r="ER409" s="26" t="str">
        <f t="shared" si="541"/>
        <v/>
      </c>
      <c r="ES409" s="26" t="str">
        <f t="shared" si="541"/>
        <v/>
      </c>
      <c r="ET409" s="26" t="str">
        <f t="shared" si="541"/>
        <v/>
      </c>
      <c r="EU409" s="26" t="str">
        <f t="shared" si="541"/>
        <v/>
      </c>
      <c r="EV409" s="26" t="str">
        <f t="shared" si="541"/>
        <v/>
      </c>
      <c r="EW409" s="26" t="str">
        <f t="shared" si="541"/>
        <v/>
      </c>
      <c r="EX409" s="26" t="str">
        <f t="shared" si="541"/>
        <v/>
      </c>
      <c r="EY409" s="26" t="str">
        <f t="shared" si="541"/>
        <v/>
      </c>
      <c r="EZ409" s="26" t="str">
        <f t="shared" si="541"/>
        <v/>
      </c>
      <c r="FA409" s="26" t="str">
        <f t="shared" si="541"/>
        <v/>
      </c>
      <c r="FB409" s="26" t="str">
        <f t="shared" si="541"/>
        <v/>
      </c>
      <c r="FC409" s="26" t="str">
        <f t="shared" si="541"/>
        <v/>
      </c>
      <c r="FD409" s="26" t="str">
        <f t="shared" si="541"/>
        <v/>
      </c>
      <c r="FE409" s="26" t="str">
        <f t="shared" si="541"/>
        <v/>
      </c>
      <c r="FF409" s="26" t="str">
        <f t="shared" si="541"/>
        <v/>
      </c>
      <c r="FG409" s="26" t="str">
        <f t="shared" si="541"/>
        <v/>
      </c>
      <c r="FH409" s="26" t="str">
        <f t="shared" si="541"/>
        <v/>
      </c>
      <c r="FI409" s="26" t="str">
        <f t="shared" si="541"/>
        <v/>
      </c>
    </row>
    <row r="410" spans="1:165" s="8" customFormat="1" ht="15" customHeight="1">
      <c r="A410" s="8" t="str">
        <f t="shared" si="523"/>
        <v>BXISAD_BP6_XDC</v>
      </c>
      <c r="B410" s="15" t="s">
        <v>39</v>
      </c>
      <c r="C410" s="13" t="s">
        <v>971</v>
      </c>
      <c r="D410" s="13" t="s">
        <v>972</v>
      </c>
      <c r="E410" s="18" t="str">
        <f>"BXISAD_BP6_"&amp;C3</f>
        <v>BXISAD_BP6_XDC</v>
      </c>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165" s="8" customFormat="1" ht="15" customHeight="1">
      <c r="A411" s="8" t="str">
        <f t="shared" si="523"/>
        <v>BMISAD_BP6_XDC</v>
      </c>
      <c r="B411" s="15" t="s">
        <v>42</v>
      </c>
      <c r="C411" s="13" t="s">
        <v>973</v>
      </c>
      <c r="D411" s="13" t="s">
        <v>974</v>
      </c>
      <c r="E411" s="18" t="str">
        <f>"BMISAD_BP6_"&amp;C3</f>
        <v>BMISAD_BP6_XDC</v>
      </c>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165" s="8" customFormat="1" ht="15" customHeight="1">
      <c r="A412" s="8" t="str">
        <f t="shared" si="523"/>
        <v>BK_BP6_XDC</v>
      </c>
      <c r="B412" s="19" t="s">
        <v>975</v>
      </c>
      <c r="C412" s="13" t="s">
        <v>976</v>
      </c>
      <c r="D412" s="13" t="s">
        <v>977</v>
      </c>
      <c r="E412" s="14" t="str">
        <f>"BK_BP6_"&amp;C3</f>
        <v>BK_BP6_XDC</v>
      </c>
      <c r="F412" s="26">
        <v>9.0585062900000004</v>
      </c>
      <c r="G412" s="26">
        <v>9.0585062900000004</v>
      </c>
      <c r="H412" s="26">
        <v>9.0585062900000004</v>
      </c>
      <c r="I412" s="26">
        <v>9.0585062900000004</v>
      </c>
      <c r="J412" s="26">
        <v>36.234025160000002</v>
      </c>
      <c r="K412" s="26">
        <v>10.6920045451949</v>
      </c>
      <c r="L412" s="26">
        <v>10.6920045451949</v>
      </c>
      <c r="M412" s="26">
        <v>10.6920045451949</v>
      </c>
      <c r="N412" s="26">
        <v>10.6920045451949</v>
      </c>
      <c r="O412" s="26">
        <v>42.768018180779599</v>
      </c>
      <c r="P412" s="26">
        <v>10.8942971032402</v>
      </c>
      <c r="Q412" s="26">
        <v>10.8942971032402</v>
      </c>
      <c r="R412" s="26">
        <v>10.8942971032402</v>
      </c>
      <c r="S412" s="26">
        <v>10.8942971032402</v>
      </c>
      <c r="T412" s="26">
        <v>43.577188412960801</v>
      </c>
      <c r="U412" s="26">
        <v>16.667446737902299</v>
      </c>
      <c r="V412" s="26">
        <v>16.667446737902299</v>
      </c>
      <c r="W412" s="26">
        <v>16.667446737902299</v>
      </c>
      <c r="X412" s="26">
        <v>16.667446737902299</v>
      </c>
      <c r="Y412" s="26">
        <v>66.669786951609296</v>
      </c>
      <c r="Z412" s="26">
        <v>10.407509749999999</v>
      </c>
      <c r="AA412" s="26">
        <v>10.407509749999999</v>
      </c>
      <c r="AB412" s="26">
        <v>10.407509749999999</v>
      </c>
      <c r="AC412" s="26">
        <v>10.407509749999999</v>
      </c>
      <c r="AD412" s="26">
        <v>41.630038999999996</v>
      </c>
      <c r="AE412" s="26">
        <v>8.6129880218999997</v>
      </c>
      <c r="AF412" s="26">
        <v>8.6129880218999997</v>
      </c>
      <c r="AG412" s="26">
        <v>8.6129880218999997</v>
      </c>
      <c r="AH412" s="26">
        <v>8.6129880218999997</v>
      </c>
      <c r="AI412" s="26">
        <v>34.451952087599999</v>
      </c>
      <c r="AJ412" s="26">
        <v>8.5611457125000001</v>
      </c>
      <c r="AK412" s="26">
        <v>8.5611457125000001</v>
      </c>
      <c r="AL412" s="26">
        <v>8.5611457125000001</v>
      </c>
      <c r="AM412" s="26">
        <v>8.5611457125000001</v>
      </c>
      <c r="AN412" s="26">
        <v>34.24458285</v>
      </c>
      <c r="AO412" s="26" t="str">
        <f>IF(AND(AO413="",AO414=""),"",SUM(AO413)-SUM(AO414))</f>
        <v/>
      </c>
      <c r="AP412" s="26" t="str">
        <f>IF(AND(AP413="",AP414=""),"",SUM(AP413)-SUM(AP414))</f>
        <v/>
      </c>
      <c r="AQ412" s="26" t="str">
        <f>IF(AND(AQ413="",AQ414=""),"",SUM(AQ413)-SUM(AQ414))</f>
        <v/>
      </c>
      <c r="AR412" s="26" t="str">
        <f>IF(AND(AR413="",AR414=""),"",SUM(AR413)-SUM(AR414))</f>
        <v/>
      </c>
      <c r="AS412" s="26" t="str">
        <f>IF(AND(AS413="",AS414=""),"",SUM(AS413)-SUM(AS414))</f>
        <v/>
      </c>
      <c r="AT412" s="26" t="str">
        <f>IF(AND(AT413="",AT414=""),"",SUM(AT413)-SUM(AT414))</f>
        <v/>
      </c>
      <c r="AU412" s="26" t="str">
        <f>IF(AND(AU413="",AU414=""),"",SUM(AU413)-SUM(AU414))</f>
        <v/>
      </c>
      <c r="AV412" s="26" t="str">
        <f>IF(AND(AV413="",AV414=""),"",SUM(AV413)-SUM(AV414))</f>
        <v/>
      </c>
      <c r="AW412" s="26" t="str">
        <f>IF(AND(AW413="",AW414=""),"",SUM(AW413)-SUM(AW414))</f>
        <v/>
      </c>
      <c r="AX412" s="26" t="str">
        <f>IF(AND(AX413="",AX414=""),"",SUM(AX413)-SUM(AX414))</f>
        <v/>
      </c>
      <c r="AY412" s="26" t="str">
        <f>IF(AND(AY413="",AY414=""),"",SUM(AY413)-SUM(AY414))</f>
        <v/>
      </c>
      <c r="AZ412" s="26" t="str">
        <f>IF(AND(AZ413="",AZ414=""),"",SUM(AZ413)-SUM(AZ414))</f>
        <v/>
      </c>
      <c r="BA412" s="26" t="str">
        <f>IF(AND(BA413="",BA414=""),"",SUM(BA413)-SUM(BA414))</f>
        <v/>
      </c>
      <c r="BB412" s="26" t="str">
        <f>IF(AND(BB413="",BB414=""),"",SUM(BB413)-SUM(BB414))</f>
        <v/>
      </c>
      <c r="BC412" s="26" t="str">
        <f>IF(AND(BC413="",BC414=""),"",SUM(BC413)-SUM(BC414))</f>
        <v/>
      </c>
      <c r="BD412" s="26" t="str">
        <f>IF(AND(BD413="",BD414=""),"",SUM(BD413)-SUM(BD414))</f>
        <v/>
      </c>
      <c r="BE412" s="26" t="str">
        <f>IF(AND(BE413="",BE414=""),"",SUM(BE413)-SUM(BE414))</f>
        <v/>
      </c>
      <c r="BF412" s="26" t="str">
        <f>IF(AND(BF413="",BF414=""),"",SUM(BF413)-SUM(BF414))</f>
        <v/>
      </c>
      <c r="BG412" s="26" t="str">
        <f>IF(AND(BG413="",BG414=""),"",SUM(BG413)-SUM(BG414))</f>
        <v/>
      </c>
      <c r="BH412" s="26" t="str">
        <f>IF(AND(BH413="",BH414=""),"",SUM(BH413)-SUM(BH414))</f>
        <v/>
      </c>
      <c r="BI412" s="26" t="str">
        <f>IF(AND(BI413="",BI414=""),"",SUM(BI413)-SUM(BI414))</f>
        <v/>
      </c>
      <c r="BJ412" s="26" t="str">
        <f>IF(AND(BJ413="",BJ414=""),"",SUM(BJ413)-SUM(BJ414))</f>
        <v/>
      </c>
      <c r="BK412" s="26" t="str">
        <f>IF(AND(BK413="",BK414=""),"",SUM(BK413)-SUM(BK414))</f>
        <v/>
      </c>
      <c r="BL412" s="26" t="str">
        <f>IF(AND(BL413="",BL414=""),"",SUM(BL413)-SUM(BL414))</f>
        <v/>
      </c>
      <c r="BM412" s="26" t="str">
        <f>IF(AND(BM413="",BM414=""),"",SUM(BM413)-SUM(BM414))</f>
        <v/>
      </c>
      <c r="BN412" s="26" t="str">
        <f>IF(AND(BN413="",BN414=""),"",SUM(BN413)-SUM(BN414))</f>
        <v/>
      </c>
      <c r="BO412" s="26" t="str">
        <f>IF(AND(BO413="",BO414=""),"",SUM(BO413)-SUM(BO414))</f>
        <v/>
      </c>
      <c r="BP412" s="26" t="str">
        <f>IF(AND(BP413="",BP414=""),"",SUM(BP413)-SUM(BP414))</f>
        <v/>
      </c>
      <c r="BQ412" s="26" t="str">
        <f>IF(AND(BQ413="",BQ414=""),"",SUM(BQ413)-SUM(BQ414))</f>
        <v/>
      </c>
      <c r="BR412" s="26" t="str">
        <f>IF(AND(BR413="",BR414=""),"",SUM(BR413)-SUM(BR414))</f>
        <v/>
      </c>
      <c r="BS412" s="26" t="str">
        <f t="shared" si="542" ref="BS412:ED412">IF(AND(BS413="",BS414=""),"",SUM(BS413)-SUM(BS414))</f>
        <v/>
      </c>
      <c r="BT412" s="26" t="str">
        <f t="shared" si="542"/>
        <v/>
      </c>
      <c r="BU412" s="26" t="str">
        <f t="shared" si="542"/>
        <v/>
      </c>
      <c r="BV412" s="26" t="str">
        <f t="shared" si="542"/>
        <v/>
      </c>
      <c r="BW412" s="26" t="str">
        <f t="shared" si="542"/>
        <v/>
      </c>
      <c r="BX412" s="26" t="str">
        <f t="shared" si="542"/>
        <v/>
      </c>
      <c r="BY412" s="26" t="str">
        <f t="shared" si="542"/>
        <v/>
      </c>
      <c r="BZ412" s="26" t="str">
        <f t="shared" si="542"/>
        <v/>
      </c>
      <c r="CA412" s="26" t="str">
        <f t="shared" si="542"/>
        <v/>
      </c>
      <c r="CB412" s="26" t="str">
        <f t="shared" si="542"/>
        <v/>
      </c>
      <c r="CC412" s="26" t="str">
        <f t="shared" si="542"/>
        <v/>
      </c>
      <c r="CD412" s="26" t="str">
        <f t="shared" si="542"/>
        <v/>
      </c>
      <c r="CE412" s="26" t="str">
        <f t="shared" si="542"/>
        <v/>
      </c>
      <c r="CF412" s="26" t="str">
        <f t="shared" si="542"/>
        <v/>
      </c>
      <c r="CG412" s="26" t="str">
        <f t="shared" si="542"/>
        <v/>
      </c>
      <c r="CH412" s="26" t="str">
        <f t="shared" si="542"/>
        <v/>
      </c>
      <c r="CI412" s="26" t="str">
        <f t="shared" si="542"/>
        <v/>
      </c>
      <c r="CJ412" s="26" t="str">
        <f t="shared" si="542"/>
        <v/>
      </c>
      <c r="CK412" s="26" t="str">
        <f t="shared" si="542"/>
        <v/>
      </c>
      <c r="CL412" s="26" t="str">
        <f t="shared" si="542"/>
        <v/>
      </c>
      <c r="CM412" s="26" t="str">
        <f t="shared" si="542"/>
        <v/>
      </c>
      <c r="CN412" s="26" t="str">
        <f t="shared" si="542"/>
        <v/>
      </c>
      <c r="CO412" s="26" t="str">
        <f t="shared" si="542"/>
        <v/>
      </c>
      <c r="CP412" s="26" t="str">
        <f t="shared" si="542"/>
        <v/>
      </c>
      <c r="CQ412" s="26" t="str">
        <f t="shared" si="542"/>
        <v/>
      </c>
      <c r="CR412" s="26" t="str">
        <f t="shared" si="542"/>
        <v/>
      </c>
      <c r="CS412" s="26" t="str">
        <f t="shared" si="542"/>
        <v/>
      </c>
      <c r="CT412" s="26" t="str">
        <f t="shared" si="542"/>
        <v/>
      </c>
      <c r="CU412" s="26" t="str">
        <f t="shared" si="542"/>
        <v/>
      </c>
      <c r="CV412" s="26" t="str">
        <f t="shared" si="542"/>
        <v/>
      </c>
      <c r="CW412" s="26" t="str">
        <f t="shared" si="542"/>
        <v/>
      </c>
      <c r="CX412" s="26" t="str">
        <f t="shared" si="542"/>
        <v/>
      </c>
      <c r="CY412" s="26" t="str">
        <f t="shared" si="542"/>
        <v/>
      </c>
      <c r="CZ412" s="26" t="str">
        <f t="shared" si="542"/>
        <v/>
      </c>
      <c r="DA412" s="26" t="str">
        <f t="shared" si="542"/>
        <v/>
      </c>
      <c r="DB412" s="26" t="str">
        <f t="shared" si="542"/>
        <v/>
      </c>
      <c r="DC412" s="26" t="str">
        <f t="shared" si="542"/>
        <v/>
      </c>
      <c r="DD412" s="26" t="str">
        <f t="shared" si="542"/>
        <v/>
      </c>
      <c r="DE412" s="26" t="str">
        <f t="shared" si="542"/>
        <v/>
      </c>
      <c r="DF412" s="26" t="str">
        <f t="shared" si="542"/>
        <v/>
      </c>
      <c r="DG412" s="26" t="str">
        <f t="shared" si="542"/>
        <v/>
      </c>
      <c r="DH412" s="26" t="str">
        <f t="shared" si="542"/>
        <v/>
      </c>
      <c r="DI412" s="26" t="str">
        <f t="shared" si="542"/>
        <v/>
      </c>
      <c r="DJ412" s="26" t="str">
        <f t="shared" si="542"/>
        <v/>
      </c>
      <c r="DK412" s="26" t="str">
        <f t="shared" si="542"/>
        <v/>
      </c>
      <c r="DL412" s="26" t="str">
        <f t="shared" si="542"/>
        <v/>
      </c>
      <c r="DM412" s="26" t="str">
        <f t="shared" si="542"/>
        <v/>
      </c>
      <c r="DN412" s="26" t="str">
        <f t="shared" si="542"/>
        <v/>
      </c>
      <c r="DO412" s="26" t="str">
        <f t="shared" si="542"/>
        <v/>
      </c>
      <c r="DP412" s="26" t="str">
        <f t="shared" si="542"/>
        <v/>
      </c>
      <c r="DQ412" s="26" t="str">
        <f t="shared" si="542"/>
        <v/>
      </c>
      <c r="DR412" s="26" t="str">
        <f t="shared" si="542"/>
        <v/>
      </c>
      <c r="DS412" s="26" t="str">
        <f t="shared" si="542"/>
        <v/>
      </c>
      <c r="DT412" s="26" t="str">
        <f t="shared" si="542"/>
        <v/>
      </c>
      <c r="DU412" s="26" t="str">
        <f t="shared" si="542"/>
        <v/>
      </c>
      <c r="DV412" s="26" t="str">
        <f t="shared" si="542"/>
        <v/>
      </c>
      <c r="DW412" s="26" t="str">
        <f t="shared" si="542"/>
        <v/>
      </c>
      <c r="DX412" s="26" t="str">
        <f t="shared" si="542"/>
        <v/>
      </c>
      <c r="DY412" s="26" t="str">
        <f t="shared" si="542"/>
        <v/>
      </c>
      <c r="DZ412" s="26" t="str">
        <f t="shared" si="542"/>
        <v/>
      </c>
      <c r="EA412" s="26" t="str">
        <f t="shared" si="542"/>
        <v/>
      </c>
      <c r="EB412" s="26" t="str">
        <f t="shared" si="542"/>
        <v/>
      </c>
      <c r="EC412" s="26" t="str">
        <f t="shared" si="542"/>
        <v/>
      </c>
      <c r="ED412" s="26" t="str">
        <f t="shared" si="542"/>
        <v/>
      </c>
      <c r="EE412" s="26" t="str">
        <f t="shared" si="543" ref="EE412:FI412">IF(AND(EE413="",EE414=""),"",SUM(EE413)-SUM(EE414))</f>
        <v/>
      </c>
      <c r="EF412" s="26" t="str">
        <f t="shared" si="543"/>
        <v/>
      </c>
      <c r="EG412" s="26" t="str">
        <f t="shared" si="543"/>
        <v/>
      </c>
      <c r="EH412" s="26" t="str">
        <f t="shared" si="543"/>
        <v/>
      </c>
      <c r="EI412" s="26" t="str">
        <f t="shared" si="543"/>
        <v/>
      </c>
      <c r="EJ412" s="26" t="str">
        <f t="shared" si="543"/>
        <v/>
      </c>
      <c r="EK412" s="26" t="str">
        <f t="shared" si="543"/>
        <v/>
      </c>
      <c r="EL412" s="26" t="str">
        <f t="shared" si="543"/>
        <v/>
      </c>
      <c r="EM412" s="26" t="str">
        <f t="shared" si="543"/>
        <v/>
      </c>
      <c r="EN412" s="26" t="str">
        <f t="shared" si="543"/>
        <v/>
      </c>
      <c r="EO412" s="26" t="str">
        <f t="shared" si="543"/>
        <v/>
      </c>
      <c r="EP412" s="26" t="str">
        <f t="shared" si="543"/>
        <v/>
      </c>
      <c r="EQ412" s="26" t="str">
        <f t="shared" si="543"/>
        <v/>
      </c>
      <c r="ER412" s="26" t="str">
        <f t="shared" si="543"/>
        <v/>
      </c>
      <c r="ES412" s="26" t="str">
        <f t="shared" si="543"/>
        <v/>
      </c>
      <c r="ET412" s="26" t="str">
        <f t="shared" si="543"/>
        <v/>
      </c>
      <c r="EU412" s="26" t="str">
        <f t="shared" si="543"/>
        <v/>
      </c>
      <c r="EV412" s="26" t="str">
        <f t="shared" si="543"/>
        <v/>
      </c>
      <c r="EW412" s="26" t="str">
        <f t="shared" si="543"/>
        <v/>
      </c>
      <c r="EX412" s="26" t="str">
        <f t="shared" si="543"/>
        <v/>
      </c>
      <c r="EY412" s="26" t="str">
        <f t="shared" si="543"/>
        <v/>
      </c>
      <c r="EZ412" s="26" t="str">
        <f t="shared" si="543"/>
        <v/>
      </c>
      <c r="FA412" s="26" t="str">
        <f t="shared" si="543"/>
        <v/>
      </c>
      <c r="FB412" s="26" t="str">
        <f t="shared" si="543"/>
        <v/>
      </c>
      <c r="FC412" s="26" t="str">
        <f t="shared" si="543"/>
        <v/>
      </c>
      <c r="FD412" s="26" t="str">
        <f t="shared" si="543"/>
        <v/>
      </c>
      <c r="FE412" s="26" t="str">
        <f t="shared" si="543"/>
        <v/>
      </c>
      <c r="FF412" s="26" t="str">
        <f t="shared" si="543"/>
        <v/>
      </c>
      <c r="FG412" s="26" t="str">
        <f t="shared" si="543"/>
        <v/>
      </c>
      <c r="FH412" s="26" t="str">
        <f t="shared" si="543"/>
        <v/>
      </c>
      <c r="FI412" s="26" t="str">
        <f t="shared" si="543"/>
        <v/>
      </c>
    </row>
    <row r="413" spans="1:165" s="8" customFormat="1" ht="15" customHeight="1">
      <c r="A413" s="8" t="str">
        <f t="shared" si="523"/>
        <v>BK_CD_BP6_XDC</v>
      </c>
      <c r="B413" s="19" t="s">
        <v>14</v>
      </c>
      <c r="C413" s="13" t="s">
        <v>978</v>
      </c>
      <c r="D413" s="13" t="s">
        <v>979</v>
      </c>
      <c r="E413" s="14" t="str">
        <f>"BK_CD_BP6_"&amp;C3</f>
        <v>BK_CD_BP6_XDC</v>
      </c>
      <c r="F413" s="26">
        <v>9.1992979775000006</v>
      </c>
      <c r="G413" s="26">
        <v>9.1992979775000006</v>
      </c>
      <c r="H413" s="26">
        <v>9.1992979775000006</v>
      </c>
      <c r="I413" s="26">
        <v>9.1992979775000006</v>
      </c>
      <c r="J413" s="26">
        <v>36.797191910000002</v>
      </c>
      <c r="K413" s="26">
        <v>13.068023072694899</v>
      </c>
      <c r="L413" s="26">
        <v>13.068023072694899</v>
      </c>
      <c r="M413" s="26">
        <v>13.068023072694899</v>
      </c>
      <c r="N413" s="26">
        <v>13.068023072694899</v>
      </c>
      <c r="O413" s="26">
        <v>52.272092290779597</v>
      </c>
      <c r="P413" s="26">
        <v>11.2707545482402</v>
      </c>
      <c r="Q413" s="26">
        <v>11.2707545482402</v>
      </c>
      <c r="R413" s="26">
        <v>11.2707545482402</v>
      </c>
      <c r="S413" s="26">
        <v>11.2707545482402</v>
      </c>
      <c r="T413" s="26">
        <v>45.0830181929608</v>
      </c>
      <c r="U413" s="26">
        <v>17.0683564879023</v>
      </c>
      <c r="V413" s="26">
        <v>17.0683564879023</v>
      </c>
      <c r="W413" s="26">
        <v>17.0683564879023</v>
      </c>
      <c r="X413" s="26">
        <v>17.0683564879023</v>
      </c>
      <c r="Y413" s="26">
        <v>68.273425951609298</v>
      </c>
      <c r="Z413" s="26">
        <v>11.0587655</v>
      </c>
      <c r="AA413" s="26">
        <v>11.0587655</v>
      </c>
      <c r="AB413" s="26">
        <v>11.0587655</v>
      </c>
      <c r="AC413" s="26">
        <v>11.0587655</v>
      </c>
      <c r="AD413" s="26">
        <v>44.235061999999999</v>
      </c>
      <c r="AE413" s="26">
        <v>9.0106821293999992</v>
      </c>
      <c r="AF413" s="26">
        <v>9.0106821293999992</v>
      </c>
      <c r="AG413" s="26">
        <v>9.0106821293999992</v>
      </c>
      <c r="AH413" s="26">
        <v>9.0106821293999992</v>
      </c>
      <c r="AI413" s="26">
        <v>36.042728517599997</v>
      </c>
      <c r="AJ413" s="26">
        <v>9.0083266299999991</v>
      </c>
      <c r="AK413" s="26">
        <v>9.0083266299999991</v>
      </c>
      <c r="AL413" s="26">
        <v>9.0083266299999991</v>
      </c>
      <c r="AM413" s="26">
        <v>9.0083266299999991</v>
      </c>
      <c r="AN413" s="26">
        <v>36.033306519999996</v>
      </c>
      <c r="AO413" s="26" t="str">
        <f>IF(AND(AO416="",AO419=""),"",SUM(AO416,AO419))</f>
        <v/>
      </c>
      <c r="AP413" s="26" t="str">
        <f>IF(AND(AP416="",AP419=""),"",SUM(AP416,AP419))</f>
        <v/>
      </c>
      <c r="AQ413" s="26" t="str">
        <f>IF(AND(AQ416="",AQ419=""),"",SUM(AQ416,AQ419))</f>
        <v/>
      </c>
      <c r="AR413" s="26" t="str">
        <f>IF(AND(AR416="",AR419=""),"",SUM(AR416,AR419))</f>
        <v/>
      </c>
      <c r="AS413" s="26" t="str">
        <f>IF(AND(AS416="",AS419=""),"",SUM(AS416,AS419))</f>
        <v/>
      </c>
      <c r="AT413" s="26" t="str">
        <f>IF(AND(AT416="",AT419=""),"",SUM(AT416,AT419))</f>
        <v/>
      </c>
      <c r="AU413" s="26" t="str">
        <f>IF(AND(AU416="",AU419=""),"",SUM(AU416,AU419))</f>
        <v/>
      </c>
      <c r="AV413" s="26" t="str">
        <f>IF(AND(AV416="",AV419=""),"",SUM(AV416,AV419))</f>
        <v/>
      </c>
      <c r="AW413" s="26" t="str">
        <f>IF(AND(AW416="",AW419=""),"",SUM(AW416,AW419))</f>
        <v/>
      </c>
      <c r="AX413" s="26" t="str">
        <f>IF(AND(AX416="",AX419=""),"",SUM(AX416,AX419))</f>
        <v/>
      </c>
      <c r="AY413" s="26" t="str">
        <f>IF(AND(AY416="",AY419=""),"",SUM(AY416,AY419))</f>
        <v/>
      </c>
      <c r="AZ413" s="26" t="str">
        <f>IF(AND(AZ416="",AZ419=""),"",SUM(AZ416,AZ419))</f>
        <v/>
      </c>
      <c r="BA413" s="26" t="str">
        <f>IF(AND(BA416="",BA419=""),"",SUM(BA416,BA419))</f>
        <v/>
      </c>
      <c r="BB413" s="26" t="str">
        <f>IF(AND(BB416="",BB419=""),"",SUM(BB416,BB419))</f>
        <v/>
      </c>
      <c r="BC413" s="26" t="str">
        <f>IF(AND(BC416="",BC419=""),"",SUM(BC416,BC419))</f>
        <v/>
      </c>
      <c r="BD413" s="26" t="str">
        <f>IF(AND(BD416="",BD419=""),"",SUM(BD416,BD419))</f>
        <v/>
      </c>
      <c r="BE413" s="26" t="str">
        <f>IF(AND(BE416="",BE419=""),"",SUM(BE416,BE419))</f>
        <v/>
      </c>
      <c r="BF413" s="26" t="str">
        <f>IF(AND(BF416="",BF419=""),"",SUM(BF416,BF419))</f>
        <v/>
      </c>
      <c r="BG413" s="26" t="str">
        <f>IF(AND(BG416="",BG419=""),"",SUM(BG416,BG419))</f>
        <v/>
      </c>
      <c r="BH413" s="26" t="str">
        <f>IF(AND(BH416="",BH419=""),"",SUM(BH416,BH419))</f>
        <v/>
      </c>
      <c r="BI413" s="26" t="str">
        <f>IF(AND(BI416="",BI419=""),"",SUM(BI416,BI419))</f>
        <v/>
      </c>
      <c r="BJ413" s="26" t="str">
        <f>IF(AND(BJ416="",BJ419=""),"",SUM(BJ416,BJ419))</f>
        <v/>
      </c>
      <c r="BK413" s="26" t="str">
        <f>IF(AND(BK416="",BK419=""),"",SUM(BK416,BK419))</f>
        <v/>
      </c>
      <c r="BL413" s="26" t="str">
        <f>IF(AND(BL416="",BL419=""),"",SUM(BL416,BL419))</f>
        <v/>
      </c>
      <c r="BM413" s="26" t="str">
        <f>IF(AND(BM416="",BM419=""),"",SUM(BM416,BM419))</f>
        <v/>
      </c>
      <c r="BN413" s="26" t="str">
        <f>IF(AND(BN416="",BN419=""),"",SUM(BN416,BN419))</f>
        <v/>
      </c>
      <c r="BO413" s="26" t="str">
        <f>IF(AND(BO416="",BO419=""),"",SUM(BO416,BO419))</f>
        <v/>
      </c>
      <c r="BP413" s="26" t="str">
        <f>IF(AND(BP416="",BP419=""),"",SUM(BP416,BP419))</f>
        <v/>
      </c>
      <c r="BQ413" s="26" t="str">
        <f>IF(AND(BQ416="",BQ419=""),"",SUM(BQ416,BQ419))</f>
        <v/>
      </c>
      <c r="BR413" s="26" t="str">
        <f>IF(AND(BR416="",BR419=""),"",SUM(BR416,BR419))</f>
        <v/>
      </c>
      <c r="BS413" s="26" t="str">
        <f t="shared" si="544" ref="BS413:ED413">IF(AND(BS416="",BS419=""),"",SUM(BS416,BS419))</f>
        <v/>
      </c>
      <c r="BT413" s="26" t="str">
        <f t="shared" si="544"/>
        <v/>
      </c>
      <c r="BU413" s="26" t="str">
        <f t="shared" si="544"/>
        <v/>
      </c>
      <c r="BV413" s="26" t="str">
        <f t="shared" si="544"/>
        <v/>
      </c>
      <c r="BW413" s="26" t="str">
        <f t="shared" si="544"/>
        <v/>
      </c>
      <c r="BX413" s="26" t="str">
        <f t="shared" si="544"/>
        <v/>
      </c>
      <c r="BY413" s="26" t="str">
        <f t="shared" si="544"/>
        <v/>
      </c>
      <c r="BZ413" s="26" t="str">
        <f t="shared" si="544"/>
        <v/>
      </c>
      <c r="CA413" s="26" t="str">
        <f t="shared" si="544"/>
        <v/>
      </c>
      <c r="CB413" s="26" t="str">
        <f t="shared" si="544"/>
        <v/>
      </c>
      <c r="CC413" s="26" t="str">
        <f t="shared" si="544"/>
        <v/>
      </c>
      <c r="CD413" s="26" t="str">
        <f t="shared" si="544"/>
        <v/>
      </c>
      <c r="CE413" s="26" t="str">
        <f t="shared" si="544"/>
        <v/>
      </c>
      <c r="CF413" s="26" t="str">
        <f t="shared" si="544"/>
        <v/>
      </c>
      <c r="CG413" s="26" t="str">
        <f t="shared" si="544"/>
        <v/>
      </c>
      <c r="CH413" s="26" t="str">
        <f t="shared" si="544"/>
        <v/>
      </c>
      <c r="CI413" s="26" t="str">
        <f t="shared" si="544"/>
        <v/>
      </c>
      <c r="CJ413" s="26" t="str">
        <f t="shared" si="544"/>
        <v/>
      </c>
      <c r="CK413" s="26" t="str">
        <f t="shared" si="544"/>
        <v/>
      </c>
      <c r="CL413" s="26" t="str">
        <f t="shared" si="544"/>
        <v/>
      </c>
      <c r="CM413" s="26" t="str">
        <f t="shared" si="544"/>
        <v/>
      </c>
      <c r="CN413" s="26" t="str">
        <f t="shared" si="544"/>
        <v/>
      </c>
      <c r="CO413" s="26" t="str">
        <f t="shared" si="544"/>
        <v/>
      </c>
      <c r="CP413" s="26" t="str">
        <f t="shared" si="544"/>
        <v/>
      </c>
      <c r="CQ413" s="26" t="str">
        <f t="shared" si="544"/>
        <v/>
      </c>
      <c r="CR413" s="26" t="str">
        <f t="shared" si="544"/>
        <v/>
      </c>
      <c r="CS413" s="26" t="str">
        <f t="shared" si="544"/>
        <v/>
      </c>
      <c r="CT413" s="26" t="str">
        <f t="shared" si="544"/>
        <v/>
      </c>
      <c r="CU413" s="26" t="str">
        <f t="shared" si="544"/>
        <v/>
      </c>
      <c r="CV413" s="26" t="str">
        <f t="shared" si="544"/>
        <v/>
      </c>
      <c r="CW413" s="26" t="str">
        <f t="shared" si="544"/>
        <v/>
      </c>
      <c r="CX413" s="26" t="str">
        <f t="shared" si="544"/>
        <v/>
      </c>
      <c r="CY413" s="26" t="str">
        <f t="shared" si="544"/>
        <v/>
      </c>
      <c r="CZ413" s="26" t="str">
        <f t="shared" si="544"/>
        <v/>
      </c>
      <c r="DA413" s="26" t="str">
        <f t="shared" si="544"/>
        <v/>
      </c>
      <c r="DB413" s="26" t="str">
        <f t="shared" si="544"/>
        <v/>
      </c>
      <c r="DC413" s="26" t="str">
        <f t="shared" si="544"/>
        <v/>
      </c>
      <c r="DD413" s="26" t="str">
        <f t="shared" si="544"/>
        <v/>
      </c>
      <c r="DE413" s="26" t="str">
        <f t="shared" si="544"/>
        <v/>
      </c>
      <c r="DF413" s="26" t="str">
        <f t="shared" si="544"/>
        <v/>
      </c>
      <c r="DG413" s="26" t="str">
        <f t="shared" si="544"/>
        <v/>
      </c>
      <c r="DH413" s="26" t="str">
        <f t="shared" si="544"/>
        <v/>
      </c>
      <c r="DI413" s="26" t="str">
        <f t="shared" si="544"/>
        <v/>
      </c>
      <c r="DJ413" s="26" t="str">
        <f t="shared" si="544"/>
        <v/>
      </c>
      <c r="DK413" s="26" t="str">
        <f t="shared" si="544"/>
        <v/>
      </c>
      <c r="DL413" s="26" t="str">
        <f t="shared" si="544"/>
        <v/>
      </c>
      <c r="DM413" s="26" t="str">
        <f t="shared" si="544"/>
        <v/>
      </c>
      <c r="DN413" s="26" t="str">
        <f t="shared" si="544"/>
        <v/>
      </c>
      <c r="DO413" s="26" t="str">
        <f t="shared" si="544"/>
        <v/>
      </c>
      <c r="DP413" s="26" t="str">
        <f t="shared" si="544"/>
        <v/>
      </c>
      <c r="DQ413" s="26" t="str">
        <f t="shared" si="544"/>
        <v/>
      </c>
      <c r="DR413" s="26" t="str">
        <f t="shared" si="544"/>
        <v/>
      </c>
      <c r="DS413" s="26" t="str">
        <f t="shared" si="544"/>
        <v/>
      </c>
      <c r="DT413" s="26" t="str">
        <f t="shared" si="544"/>
        <v/>
      </c>
      <c r="DU413" s="26" t="str">
        <f t="shared" si="544"/>
        <v/>
      </c>
      <c r="DV413" s="26" t="str">
        <f t="shared" si="544"/>
        <v/>
      </c>
      <c r="DW413" s="26" t="str">
        <f t="shared" si="544"/>
        <v/>
      </c>
      <c r="DX413" s="26" t="str">
        <f t="shared" si="544"/>
        <v/>
      </c>
      <c r="DY413" s="26" t="str">
        <f t="shared" si="544"/>
        <v/>
      </c>
      <c r="DZ413" s="26" t="str">
        <f t="shared" si="544"/>
        <v/>
      </c>
      <c r="EA413" s="26" t="str">
        <f t="shared" si="544"/>
        <v/>
      </c>
      <c r="EB413" s="26" t="str">
        <f t="shared" si="544"/>
        <v/>
      </c>
      <c r="EC413" s="26" t="str">
        <f t="shared" si="544"/>
        <v/>
      </c>
      <c r="ED413" s="26" t="str">
        <f t="shared" si="544"/>
        <v/>
      </c>
      <c r="EE413" s="26" t="str">
        <f t="shared" si="545" ref="EE413:FI413">IF(AND(EE416="",EE419=""),"",SUM(EE416,EE419))</f>
        <v/>
      </c>
      <c r="EF413" s="26" t="str">
        <f t="shared" si="545"/>
        <v/>
      </c>
      <c r="EG413" s="26" t="str">
        <f t="shared" si="545"/>
        <v/>
      </c>
      <c r="EH413" s="26" t="str">
        <f t="shared" si="545"/>
        <v/>
      </c>
      <c r="EI413" s="26" t="str">
        <f t="shared" si="545"/>
        <v/>
      </c>
      <c r="EJ413" s="26" t="str">
        <f t="shared" si="545"/>
        <v/>
      </c>
      <c r="EK413" s="26" t="str">
        <f t="shared" si="545"/>
        <v/>
      </c>
      <c r="EL413" s="26" t="str">
        <f t="shared" si="545"/>
        <v/>
      </c>
      <c r="EM413" s="26" t="str">
        <f t="shared" si="545"/>
        <v/>
      </c>
      <c r="EN413" s="26" t="str">
        <f t="shared" si="545"/>
        <v/>
      </c>
      <c r="EO413" s="26" t="str">
        <f t="shared" si="545"/>
        <v/>
      </c>
      <c r="EP413" s="26" t="str">
        <f t="shared" si="545"/>
        <v/>
      </c>
      <c r="EQ413" s="26" t="str">
        <f t="shared" si="545"/>
        <v/>
      </c>
      <c r="ER413" s="26" t="str">
        <f t="shared" si="545"/>
        <v/>
      </c>
      <c r="ES413" s="26" t="str">
        <f t="shared" si="545"/>
        <v/>
      </c>
      <c r="ET413" s="26" t="str">
        <f t="shared" si="545"/>
        <v/>
      </c>
      <c r="EU413" s="26" t="str">
        <f t="shared" si="545"/>
        <v/>
      </c>
      <c r="EV413" s="26" t="str">
        <f t="shared" si="545"/>
        <v/>
      </c>
      <c r="EW413" s="26" t="str">
        <f t="shared" si="545"/>
        <v/>
      </c>
      <c r="EX413" s="26" t="str">
        <f t="shared" si="545"/>
        <v/>
      </c>
      <c r="EY413" s="26" t="str">
        <f t="shared" si="545"/>
        <v/>
      </c>
      <c r="EZ413" s="26" t="str">
        <f t="shared" si="545"/>
        <v/>
      </c>
      <c r="FA413" s="26" t="str">
        <f t="shared" si="545"/>
        <v/>
      </c>
      <c r="FB413" s="26" t="str">
        <f t="shared" si="545"/>
        <v/>
      </c>
      <c r="FC413" s="26" t="str">
        <f t="shared" si="545"/>
        <v/>
      </c>
      <c r="FD413" s="26" t="str">
        <f t="shared" si="545"/>
        <v/>
      </c>
      <c r="FE413" s="26" t="str">
        <f t="shared" si="545"/>
        <v/>
      </c>
      <c r="FF413" s="26" t="str">
        <f t="shared" si="545"/>
        <v/>
      </c>
      <c r="FG413" s="26" t="str">
        <f t="shared" si="545"/>
        <v/>
      </c>
      <c r="FH413" s="26" t="str">
        <f t="shared" si="545"/>
        <v/>
      </c>
      <c r="FI413" s="26" t="str">
        <f t="shared" si="545"/>
        <v/>
      </c>
    </row>
    <row r="414" spans="1:165" s="8" customFormat="1" ht="15" customHeight="1">
      <c r="A414" s="8" t="str">
        <f t="shared" si="523"/>
        <v>BK_DB_BP6_XDC</v>
      </c>
      <c r="B414" s="19" t="s">
        <v>17</v>
      </c>
      <c r="C414" s="13" t="s">
        <v>980</v>
      </c>
      <c r="D414" s="13" t="s">
        <v>981</v>
      </c>
      <c r="E414" s="14" t="str">
        <f>"BK_DB_BP6_"&amp;C3</f>
        <v>BK_DB_BP6_XDC</v>
      </c>
      <c r="F414" s="26">
        <v>0.14079168750000001</v>
      </c>
      <c r="G414" s="26">
        <v>0.14079168750000001</v>
      </c>
      <c r="H414" s="26">
        <v>0.14079168750000001</v>
      </c>
      <c r="I414" s="26">
        <v>0.14079168750000001</v>
      </c>
      <c r="J414" s="26">
        <v>0.56316675000000005</v>
      </c>
      <c r="K414" s="26">
        <v>2.3760185274999999</v>
      </c>
      <c r="L414" s="26">
        <v>2.3760185274999999</v>
      </c>
      <c r="M414" s="26">
        <v>2.3760185274999999</v>
      </c>
      <c r="N414" s="26">
        <v>2.3760185274999999</v>
      </c>
      <c r="O414" s="26">
        <v>9.5040741099999995</v>
      </c>
      <c r="P414" s="26">
        <v>0.376457445</v>
      </c>
      <c r="Q414" s="26">
        <v>0.376457445</v>
      </c>
      <c r="R414" s="26">
        <v>0.376457445</v>
      </c>
      <c r="S414" s="26">
        <v>0.376457445</v>
      </c>
      <c r="T414" s="26">
        <v>1.50582978</v>
      </c>
      <c r="U414" s="26">
        <v>0.40090975000000001</v>
      </c>
      <c r="V414" s="26">
        <v>0.40090975000000001</v>
      </c>
      <c r="W414" s="26">
        <v>0.40090975000000001</v>
      </c>
      <c r="X414" s="26">
        <v>0.40090975000000001</v>
      </c>
      <c r="Y414" s="26">
        <v>1.603639</v>
      </c>
      <c r="Z414" s="26">
        <v>0.65125575000000002</v>
      </c>
      <c r="AA414" s="26">
        <v>0.65125575000000002</v>
      </c>
      <c r="AB414" s="26">
        <v>0.65125575000000002</v>
      </c>
      <c r="AC414" s="26">
        <v>0.65125575000000002</v>
      </c>
      <c r="AD414" s="26">
        <v>2.6050230000000001</v>
      </c>
      <c r="AE414" s="26">
        <v>0.3976941075</v>
      </c>
      <c r="AF414" s="26">
        <v>0.3976941075</v>
      </c>
      <c r="AG414" s="26">
        <v>0.3976941075</v>
      </c>
      <c r="AH414" s="26">
        <v>0.3976941075</v>
      </c>
      <c r="AI414" s="26">
        <v>1.59077643</v>
      </c>
      <c r="AJ414" s="26">
        <v>0.4471809175</v>
      </c>
      <c r="AK414" s="26">
        <v>0.4471809175</v>
      </c>
      <c r="AL414" s="26">
        <v>0.4471809175</v>
      </c>
      <c r="AM414" s="26">
        <v>0.4471809175</v>
      </c>
      <c r="AN414" s="26">
        <v>1.78872367</v>
      </c>
      <c r="AO414" s="26" t="str">
        <f>IF(AND(AO417="",AO420=""),"",SUM(AO417,AO420))</f>
        <v/>
      </c>
      <c r="AP414" s="26" t="str">
        <f>IF(AND(AP417="",AP420=""),"",SUM(AP417,AP420))</f>
        <v/>
      </c>
      <c r="AQ414" s="26" t="str">
        <f>IF(AND(AQ417="",AQ420=""),"",SUM(AQ417,AQ420))</f>
        <v/>
      </c>
      <c r="AR414" s="26" t="str">
        <f>IF(AND(AR417="",AR420=""),"",SUM(AR417,AR420))</f>
        <v/>
      </c>
      <c r="AS414" s="26" t="str">
        <f>IF(AND(AS417="",AS420=""),"",SUM(AS417,AS420))</f>
        <v/>
      </c>
      <c r="AT414" s="26" t="str">
        <f>IF(AND(AT417="",AT420=""),"",SUM(AT417,AT420))</f>
        <v/>
      </c>
      <c r="AU414" s="26" t="str">
        <f>IF(AND(AU417="",AU420=""),"",SUM(AU417,AU420))</f>
        <v/>
      </c>
      <c r="AV414" s="26" t="str">
        <f>IF(AND(AV417="",AV420=""),"",SUM(AV417,AV420))</f>
        <v/>
      </c>
      <c r="AW414" s="26" t="str">
        <f>IF(AND(AW417="",AW420=""),"",SUM(AW417,AW420))</f>
        <v/>
      </c>
      <c r="AX414" s="26" t="str">
        <f>IF(AND(AX417="",AX420=""),"",SUM(AX417,AX420))</f>
        <v/>
      </c>
      <c r="AY414" s="26" t="str">
        <f>IF(AND(AY417="",AY420=""),"",SUM(AY417,AY420))</f>
        <v/>
      </c>
      <c r="AZ414" s="26" t="str">
        <f>IF(AND(AZ417="",AZ420=""),"",SUM(AZ417,AZ420))</f>
        <v/>
      </c>
      <c r="BA414" s="26" t="str">
        <f>IF(AND(BA417="",BA420=""),"",SUM(BA417,BA420))</f>
        <v/>
      </c>
      <c r="BB414" s="26" t="str">
        <f>IF(AND(BB417="",BB420=""),"",SUM(BB417,BB420))</f>
        <v/>
      </c>
      <c r="BC414" s="26" t="str">
        <f>IF(AND(BC417="",BC420=""),"",SUM(BC417,BC420))</f>
        <v/>
      </c>
      <c r="BD414" s="26" t="str">
        <f>IF(AND(BD417="",BD420=""),"",SUM(BD417,BD420))</f>
        <v/>
      </c>
      <c r="BE414" s="26" t="str">
        <f>IF(AND(BE417="",BE420=""),"",SUM(BE417,BE420))</f>
        <v/>
      </c>
      <c r="BF414" s="26" t="str">
        <f>IF(AND(BF417="",BF420=""),"",SUM(BF417,BF420))</f>
        <v/>
      </c>
      <c r="BG414" s="26" t="str">
        <f>IF(AND(BG417="",BG420=""),"",SUM(BG417,BG420))</f>
        <v/>
      </c>
      <c r="BH414" s="26" t="str">
        <f>IF(AND(BH417="",BH420=""),"",SUM(BH417,BH420))</f>
        <v/>
      </c>
      <c r="BI414" s="26" t="str">
        <f>IF(AND(BI417="",BI420=""),"",SUM(BI417,BI420))</f>
        <v/>
      </c>
      <c r="BJ414" s="26" t="str">
        <f>IF(AND(BJ417="",BJ420=""),"",SUM(BJ417,BJ420))</f>
        <v/>
      </c>
      <c r="BK414" s="26" t="str">
        <f>IF(AND(BK417="",BK420=""),"",SUM(BK417,BK420))</f>
        <v/>
      </c>
      <c r="BL414" s="26" t="str">
        <f>IF(AND(BL417="",BL420=""),"",SUM(BL417,BL420))</f>
        <v/>
      </c>
      <c r="BM414" s="26" t="str">
        <f>IF(AND(BM417="",BM420=""),"",SUM(BM417,BM420))</f>
        <v/>
      </c>
      <c r="BN414" s="26" t="str">
        <f>IF(AND(BN417="",BN420=""),"",SUM(BN417,BN420))</f>
        <v/>
      </c>
      <c r="BO414" s="26" t="str">
        <f>IF(AND(BO417="",BO420=""),"",SUM(BO417,BO420))</f>
        <v/>
      </c>
      <c r="BP414" s="26" t="str">
        <f>IF(AND(BP417="",BP420=""),"",SUM(BP417,BP420))</f>
        <v/>
      </c>
      <c r="BQ414" s="26" t="str">
        <f>IF(AND(BQ417="",BQ420=""),"",SUM(BQ417,BQ420))</f>
        <v/>
      </c>
      <c r="BR414" s="26" t="str">
        <f>IF(AND(BR417="",BR420=""),"",SUM(BR417,BR420))</f>
        <v/>
      </c>
      <c r="BS414" s="26" t="str">
        <f t="shared" si="546" ref="BS414:ED414">IF(AND(BS417="",BS420=""),"",SUM(BS417,BS420))</f>
        <v/>
      </c>
      <c r="BT414" s="26" t="str">
        <f t="shared" si="546"/>
        <v/>
      </c>
      <c r="BU414" s="26" t="str">
        <f t="shared" si="546"/>
        <v/>
      </c>
      <c r="BV414" s="26" t="str">
        <f t="shared" si="546"/>
        <v/>
      </c>
      <c r="BW414" s="26" t="str">
        <f t="shared" si="546"/>
        <v/>
      </c>
      <c r="BX414" s="26" t="str">
        <f t="shared" si="546"/>
        <v/>
      </c>
      <c r="BY414" s="26" t="str">
        <f t="shared" si="546"/>
        <v/>
      </c>
      <c r="BZ414" s="26" t="str">
        <f t="shared" si="546"/>
        <v/>
      </c>
      <c r="CA414" s="26" t="str">
        <f t="shared" si="546"/>
        <v/>
      </c>
      <c r="CB414" s="26" t="str">
        <f t="shared" si="546"/>
        <v/>
      </c>
      <c r="CC414" s="26" t="str">
        <f t="shared" si="546"/>
        <v/>
      </c>
      <c r="CD414" s="26" t="str">
        <f t="shared" si="546"/>
        <v/>
      </c>
      <c r="CE414" s="26" t="str">
        <f t="shared" si="546"/>
        <v/>
      </c>
      <c r="CF414" s="26" t="str">
        <f t="shared" si="546"/>
        <v/>
      </c>
      <c r="CG414" s="26" t="str">
        <f t="shared" si="546"/>
        <v/>
      </c>
      <c r="CH414" s="26" t="str">
        <f t="shared" si="546"/>
        <v/>
      </c>
      <c r="CI414" s="26" t="str">
        <f t="shared" si="546"/>
        <v/>
      </c>
      <c r="CJ414" s="26" t="str">
        <f t="shared" si="546"/>
        <v/>
      </c>
      <c r="CK414" s="26" t="str">
        <f t="shared" si="546"/>
        <v/>
      </c>
      <c r="CL414" s="26" t="str">
        <f t="shared" si="546"/>
        <v/>
      </c>
      <c r="CM414" s="26" t="str">
        <f t="shared" si="546"/>
        <v/>
      </c>
      <c r="CN414" s="26" t="str">
        <f t="shared" si="546"/>
        <v/>
      </c>
      <c r="CO414" s="26" t="str">
        <f t="shared" si="546"/>
        <v/>
      </c>
      <c r="CP414" s="26" t="str">
        <f t="shared" si="546"/>
        <v/>
      </c>
      <c r="CQ414" s="26" t="str">
        <f t="shared" si="546"/>
        <v/>
      </c>
      <c r="CR414" s="26" t="str">
        <f t="shared" si="546"/>
        <v/>
      </c>
      <c r="CS414" s="26" t="str">
        <f t="shared" si="546"/>
        <v/>
      </c>
      <c r="CT414" s="26" t="str">
        <f t="shared" si="546"/>
        <v/>
      </c>
      <c r="CU414" s="26" t="str">
        <f t="shared" si="546"/>
        <v/>
      </c>
      <c r="CV414" s="26" t="str">
        <f t="shared" si="546"/>
        <v/>
      </c>
      <c r="CW414" s="26" t="str">
        <f t="shared" si="546"/>
        <v/>
      </c>
      <c r="CX414" s="26" t="str">
        <f t="shared" si="546"/>
        <v/>
      </c>
      <c r="CY414" s="26" t="str">
        <f t="shared" si="546"/>
        <v/>
      </c>
      <c r="CZ414" s="26" t="str">
        <f t="shared" si="546"/>
        <v/>
      </c>
      <c r="DA414" s="26" t="str">
        <f t="shared" si="546"/>
        <v/>
      </c>
      <c r="DB414" s="26" t="str">
        <f t="shared" si="546"/>
        <v/>
      </c>
      <c r="DC414" s="26" t="str">
        <f t="shared" si="546"/>
        <v/>
      </c>
      <c r="DD414" s="26" t="str">
        <f t="shared" si="546"/>
        <v/>
      </c>
      <c r="DE414" s="26" t="str">
        <f t="shared" si="546"/>
        <v/>
      </c>
      <c r="DF414" s="26" t="str">
        <f t="shared" si="546"/>
        <v/>
      </c>
      <c r="DG414" s="26" t="str">
        <f t="shared" si="546"/>
        <v/>
      </c>
      <c r="DH414" s="26" t="str">
        <f t="shared" si="546"/>
        <v/>
      </c>
      <c r="DI414" s="26" t="str">
        <f t="shared" si="546"/>
        <v/>
      </c>
      <c r="DJ414" s="26" t="str">
        <f t="shared" si="546"/>
        <v/>
      </c>
      <c r="DK414" s="26" t="str">
        <f t="shared" si="546"/>
        <v/>
      </c>
      <c r="DL414" s="26" t="str">
        <f t="shared" si="546"/>
        <v/>
      </c>
      <c r="DM414" s="26" t="str">
        <f t="shared" si="546"/>
        <v/>
      </c>
      <c r="DN414" s="26" t="str">
        <f t="shared" si="546"/>
        <v/>
      </c>
      <c r="DO414" s="26" t="str">
        <f t="shared" si="546"/>
        <v/>
      </c>
      <c r="DP414" s="26" t="str">
        <f t="shared" si="546"/>
        <v/>
      </c>
      <c r="DQ414" s="26" t="str">
        <f t="shared" si="546"/>
        <v/>
      </c>
      <c r="DR414" s="26" t="str">
        <f t="shared" si="546"/>
        <v/>
      </c>
      <c r="DS414" s="26" t="str">
        <f t="shared" si="546"/>
        <v/>
      </c>
      <c r="DT414" s="26" t="str">
        <f t="shared" si="546"/>
        <v/>
      </c>
      <c r="DU414" s="26" t="str">
        <f t="shared" si="546"/>
        <v/>
      </c>
      <c r="DV414" s="26" t="str">
        <f t="shared" si="546"/>
        <v/>
      </c>
      <c r="DW414" s="26" t="str">
        <f t="shared" si="546"/>
        <v/>
      </c>
      <c r="DX414" s="26" t="str">
        <f t="shared" si="546"/>
        <v/>
      </c>
      <c r="DY414" s="26" t="str">
        <f t="shared" si="546"/>
        <v/>
      </c>
      <c r="DZ414" s="26" t="str">
        <f t="shared" si="546"/>
        <v/>
      </c>
      <c r="EA414" s="26" t="str">
        <f t="shared" si="546"/>
        <v/>
      </c>
      <c r="EB414" s="26" t="str">
        <f t="shared" si="546"/>
        <v/>
      </c>
      <c r="EC414" s="26" t="str">
        <f t="shared" si="546"/>
        <v/>
      </c>
      <c r="ED414" s="26" t="str">
        <f t="shared" si="546"/>
        <v/>
      </c>
      <c r="EE414" s="26" t="str">
        <f t="shared" si="547" ref="EE414:FI414">IF(AND(EE417="",EE420=""),"",SUM(EE417,EE420))</f>
        <v/>
      </c>
      <c r="EF414" s="26" t="str">
        <f t="shared" si="547"/>
        <v/>
      </c>
      <c r="EG414" s="26" t="str">
        <f t="shared" si="547"/>
        <v/>
      </c>
      <c r="EH414" s="26" t="str">
        <f t="shared" si="547"/>
        <v/>
      </c>
      <c r="EI414" s="26" t="str">
        <f t="shared" si="547"/>
        <v/>
      </c>
      <c r="EJ414" s="26" t="str">
        <f t="shared" si="547"/>
        <v/>
      </c>
      <c r="EK414" s="26" t="str">
        <f t="shared" si="547"/>
        <v/>
      </c>
      <c r="EL414" s="26" t="str">
        <f t="shared" si="547"/>
        <v/>
      </c>
      <c r="EM414" s="26" t="str">
        <f t="shared" si="547"/>
        <v/>
      </c>
      <c r="EN414" s="26" t="str">
        <f t="shared" si="547"/>
        <v/>
      </c>
      <c r="EO414" s="26" t="str">
        <f t="shared" si="547"/>
        <v/>
      </c>
      <c r="EP414" s="26" t="str">
        <f t="shared" si="547"/>
        <v/>
      </c>
      <c r="EQ414" s="26" t="str">
        <f t="shared" si="547"/>
        <v/>
      </c>
      <c r="ER414" s="26" t="str">
        <f t="shared" si="547"/>
        <v/>
      </c>
      <c r="ES414" s="26" t="str">
        <f t="shared" si="547"/>
        <v/>
      </c>
      <c r="ET414" s="26" t="str">
        <f t="shared" si="547"/>
        <v/>
      </c>
      <c r="EU414" s="26" t="str">
        <f t="shared" si="547"/>
        <v/>
      </c>
      <c r="EV414" s="26" t="str">
        <f t="shared" si="547"/>
        <v/>
      </c>
      <c r="EW414" s="26" t="str">
        <f t="shared" si="547"/>
        <v/>
      </c>
      <c r="EX414" s="26" t="str">
        <f t="shared" si="547"/>
        <v/>
      </c>
      <c r="EY414" s="26" t="str">
        <f t="shared" si="547"/>
        <v/>
      </c>
      <c r="EZ414" s="26" t="str">
        <f t="shared" si="547"/>
        <v/>
      </c>
      <c r="FA414" s="26" t="str">
        <f t="shared" si="547"/>
        <v/>
      </c>
      <c r="FB414" s="26" t="str">
        <f t="shared" si="547"/>
        <v/>
      </c>
      <c r="FC414" s="26" t="str">
        <f t="shared" si="547"/>
        <v/>
      </c>
      <c r="FD414" s="26" t="str">
        <f t="shared" si="547"/>
        <v/>
      </c>
      <c r="FE414" s="26" t="str">
        <f t="shared" si="547"/>
        <v/>
      </c>
      <c r="FF414" s="26" t="str">
        <f t="shared" si="547"/>
        <v/>
      </c>
      <c r="FG414" s="26" t="str">
        <f t="shared" si="547"/>
        <v/>
      </c>
      <c r="FH414" s="26" t="str">
        <f t="shared" si="547"/>
        <v/>
      </c>
      <c r="FI414" s="26" t="str">
        <f t="shared" si="547"/>
        <v/>
      </c>
    </row>
    <row r="415" spans="1:165" s="8" customFormat="1" ht="15" customHeight="1">
      <c r="A415" s="8" t="str">
        <f t="shared" si="523"/>
        <v>BKA_BP6_XDC</v>
      </c>
      <c r="B415" s="12" t="s">
        <v>982</v>
      </c>
      <c r="C415" s="13" t="s">
        <v>983</v>
      </c>
      <c r="D415" s="13" t="s">
        <v>984</v>
      </c>
      <c r="E415" s="14" t="str">
        <f>"BKA_BP6_"&amp;C3</f>
        <v>BKA_BP6_XDC</v>
      </c>
      <c r="F415" s="26" t="str">
        <f>IF(AND(F416="",F417=""),"",SUM(F416)-SUM(F417))</f>
        <v/>
      </c>
      <c r="G415" s="26" t="str">
        <f t="shared" si="548" ref="G415:BR415">IF(AND(G416="",G417=""),"",SUM(G416)-SUM(G417))</f>
        <v/>
      </c>
      <c r="H415" s="26" t="str">
        <f t="shared" si="548"/>
        <v/>
      </c>
      <c r="I415" s="26" t="str">
        <f t="shared" si="548"/>
        <v/>
      </c>
      <c r="J415" s="26" t="str">
        <f t="shared" si="548"/>
        <v/>
      </c>
      <c r="K415" s="26">
        <v>-2.10</v>
      </c>
      <c r="L415" s="26">
        <v>-2.10</v>
      </c>
      <c r="M415" s="26">
        <v>-2.10</v>
      </c>
      <c r="N415" s="26">
        <v>-2.10</v>
      </c>
      <c r="O415" s="26">
        <v>-8.40</v>
      </c>
      <c r="P415" s="26" t="str">
        <f t="shared" si="548"/>
        <v/>
      </c>
      <c r="Q415" s="26" t="str">
        <f t="shared" si="548"/>
        <v/>
      </c>
      <c r="R415" s="26" t="str">
        <f t="shared" si="548"/>
        <v/>
      </c>
      <c r="S415" s="26" t="str">
        <f t="shared" si="548"/>
        <v/>
      </c>
      <c r="T415" s="26" t="str">
        <f t="shared" si="548"/>
        <v/>
      </c>
      <c r="U415" s="26" t="str">
        <f t="shared" si="548"/>
        <v/>
      </c>
      <c r="V415" s="26" t="str">
        <f t="shared" si="548"/>
        <v/>
      </c>
      <c r="W415" s="26" t="str">
        <f t="shared" si="548"/>
        <v/>
      </c>
      <c r="X415" s="26" t="str">
        <f t="shared" si="548"/>
        <v/>
      </c>
      <c r="Y415" s="26" t="str">
        <f t="shared" si="548"/>
        <v/>
      </c>
      <c r="Z415" s="26" t="str">
        <f t="shared" si="548"/>
        <v/>
      </c>
      <c r="AA415" s="26" t="str">
        <f t="shared" si="548"/>
        <v/>
      </c>
      <c r="AB415" s="26" t="str">
        <f t="shared" si="548"/>
        <v/>
      </c>
      <c r="AC415" s="26" t="str">
        <f t="shared" si="548"/>
        <v/>
      </c>
      <c r="AD415" s="26" t="str">
        <f t="shared" si="548"/>
        <v/>
      </c>
      <c r="AE415" s="26" t="str">
        <f t="shared" si="548"/>
        <v/>
      </c>
      <c r="AF415" s="26" t="str">
        <f t="shared" si="548"/>
        <v/>
      </c>
      <c r="AG415" s="26" t="str">
        <f t="shared" si="548"/>
        <v/>
      </c>
      <c r="AH415" s="26" t="str">
        <f t="shared" si="548"/>
        <v/>
      </c>
      <c r="AI415" s="26" t="str">
        <f t="shared" si="548"/>
        <v/>
      </c>
      <c r="AJ415" s="26" t="str">
        <f t="shared" si="548"/>
        <v/>
      </c>
      <c r="AK415" s="26" t="str">
        <f t="shared" si="548"/>
        <v/>
      </c>
      <c r="AL415" s="26" t="str">
        <f t="shared" si="548"/>
        <v/>
      </c>
      <c r="AM415" s="26" t="str">
        <f t="shared" si="548"/>
        <v/>
      </c>
      <c r="AN415" s="26" t="str">
        <f t="shared" si="548"/>
        <v/>
      </c>
      <c r="AO415" s="26" t="str">
        <f t="shared" si="548"/>
        <v/>
      </c>
      <c r="AP415" s="26" t="str">
        <f t="shared" si="548"/>
        <v/>
      </c>
      <c r="AQ415" s="26" t="str">
        <f t="shared" si="548"/>
        <v/>
      </c>
      <c r="AR415" s="26" t="str">
        <f t="shared" si="548"/>
        <v/>
      </c>
      <c r="AS415" s="26" t="str">
        <f t="shared" si="548"/>
        <v/>
      </c>
      <c r="AT415" s="26" t="str">
        <f t="shared" si="548"/>
        <v/>
      </c>
      <c r="AU415" s="26" t="str">
        <f t="shared" si="548"/>
        <v/>
      </c>
      <c r="AV415" s="26" t="str">
        <f t="shared" si="548"/>
        <v/>
      </c>
      <c r="AW415" s="26" t="str">
        <f t="shared" si="548"/>
        <v/>
      </c>
      <c r="AX415" s="26" t="str">
        <f t="shared" si="548"/>
        <v/>
      </c>
      <c r="AY415" s="26" t="str">
        <f t="shared" si="548"/>
        <v/>
      </c>
      <c r="AZ415" s="26" t="str">
        <f t="shared" si="548"/>
        <v/>
      </c>
      <c r="BA415" s="26" t="str">
        <f t="shared" si="548"/>
        <v/>
      </c>
      <c r="BB415" s="26" t="str">
        <f t="shared" si="548"/>
        <v/>
      </c>
      <c r="BC415" s="26" t="str">
        <f t="shared" si="548"/>
        <v/>
      </c>
      <c r="BD415" s="26" t="str">
        <f t="shared" si="548"/>
        <v/>
      </c>
      <c r="BE415" s="26" t="str">
        <f t="shared" si="548"/>
        <v/>
      </c>
      <c r="BF415" s="26" t="str">
        <f t="shared" si="548"/>
        <v/>
      </c>
      <c r="BG415" s="26" t="str">
        <f t="shared" si="548"/>
        <v/>
      </c>
      <c r="BH415" s="26" t="str">
        <f t="shared" si="548"/>
        <v/>
      </c>
      <c r="BI415" s="26" t="str">
        <f t="shared" si="548"/>
        <v/>
      </c>
      <c r="BJ415" s="26" t="str">
        <f t="shared" si="548"/>
        <v/>
      </c>
      <c r="BK415" s="26" t="str">
        <f t="shared" si="548"/>
        <v/>
      </c>
      <c r="BL415" s="26" t="str">
        <f t="shared" si="548"/>
        <v/>
      </c>
      <c r="BM415" s="26" t="str">
        <f t="shared" si="548"/>
        <v/>
      </c>
      <c r="BN415" s="26" t="str">
        <f t="shared" si="548"/>
        <v/>
      </c>
      <c r="BO415" s="26" t="str">
        <f t="shared" si="548"/>
        <v/>
      </c>
      <c r="BP415" s="26" t="str">
        <f t="shared" si="548"/>
        <v/>
      </c>
      <c r="BQ415" s="26" t="str">
        <f t="shared" si="548"/>
        <v/>
      </c>
      <c r="BR415" s="26" t="str">
        <f t="shared" si="548"/>
        <v/>
      </c>
      <c r="BS415" s="26" t="str">
        <f t="shared" si="549" ref="BS415:ED415">IF(AND(BS416="",BS417=""),"",SUM(BS416)-SUM(BS417))</f>
        <v/>
      </c>
      <c r="BT415" s="26" t="str">
        <f t="shared" si="549"/>
        <v/>
      </c>
      <c r="BU415" s="26" t="str">
        <f t="shared" si="549"/>
        <v/>
      </c>
      <c r="BV415" s="26" t="str">
        <f t="shared" si="549"/>
        <v/>
      </c>
      <c r="BW415" s="26" t="str">
        <f t="shared" si="549"/>
        <v/>
      </c>
      <c r="BX415" s="26" t="str">
        <f t="shared" si="549"/>
        <v/>
      </c>
      <c r="BY415" s="26" t="str">
        <f t="shared" si="549"/>
        <v/>
      </c>
      <c r="BZ415" s="26" t="str">
        <f t="shared" si="549"/>
        <v/>
      </c>
      <c r="CA415" s="26" t="str">
        <f t="shared" si="549"/>
        <v/>
      </c>
      <c r="CB415" s="26" t="str">
        <f t="shared" si="549"/>
        <v/>
      </c>
      <c r="CC415" s="26" t="str">
        <f t="shared" si="549"/>
        <v/>
      </c>
      <c r="CD415" s="26" t="str">
        <f t="shared" si="549"/>
        <v/>
      </c>
      <c r="CE415" s="26" t="str">
        <f t="shared" si="549"/>
        <v/>
      </c>
      <c r="CF415" s="26" t="str">
        <f t="shared" si="549"/>
        <v/>
      </c>
      <c r="CG415" s="26" t="str">
        <f t="shared" si="549"/>
        <v/>
      </c>
      <c r="CH415" s="26" t="str">
        <f t="shared" si="549"/>
        <v/>
      </c>
      <c r="CI415" s="26" t="str">
        <f t="shared" si="549"/>
        <v/>
      </c>
      <c r="CJ415" s="26" t="str">
        <f t="shared" si="549"/>
        <v/>
      </c>
      <c r="CK415" s="26" t="str">
        <f t="shared" si="549"/>
        <v/>
      </c>
      <c r="CL415" s="26" t="str">
        <f t="shared" si="549"/>
        <v/>
      </c>
      <c r="CM415" s="26" t="str">
        <f t="shared" si="549"/>
        <v/>
      </c>
      <c r="CN415" s="26" t="str">
        <f t="shared" si="549"/>
        <v/>
      </c>
      <c r="CO415" s="26" t="str">
        <f t="shared" si="549"/>
        <v/>
      </c>
      <c r="CP415" s="26" t="str">
        <f t="shared" si="549"/>
        <v/>
      </c>
      <c r="CQ415" s="26" t="str">
        <f t="shared" si="549"/>
        <v/>
      </c>
      <c r="CR415" s="26" t="str">
        <f t="shared" si="549"/>
        <v/>
      </c>
      <c r="CS415" s="26" t="str">
        <f t="shared" si="549"/>
        <v/>
      </c>
      <c r="CT415" s="26" t="str">
        <f t="shared" si="549"/>
        <v/>
      </c>
      <c r="CU415" s="26" t="str">
        <f t="shared" si="549"/>
        <v/>
      </c>
      <c r="CV415" s="26" t="str">
        <f t="shared" si="549"/>
        <v/>
      </c>
      <c r="CW415" s="26" t="str">
        <f t="shared" si="549"/>
        <v/>
      </c>
      <c r="CX415" s="26" t="str">
        <f t="shared" si="549"/>
        <v/>
      </c>
      <c r="CY415" s="26" t="str">
        <f t="shared" si="549"/>
        <v/>
      </c>
      <c r="CZ415" s="26" t="str">
        <f t="shared" si="549"/>
        <v/>
      </c>
      <c r="DA415" s="26" t="str">
        <f t="shared" si="549"/>
        <v/>
      </c>
      <c r="DB415" s="26" t="str">
        <f t="shared" si="549"/>
        <v/>
      </c>
      <c r="DC415" s="26" t="str">
        <f t="shared" si="549"/>
        <v/>
      </c>
      <c r="DD415" s="26" t="str">
        <f t="shared" si="549"/>
        <v/>
      </c>
      <c r="DE415" s="26" t="str">
        <f t="shared" si="549"/>
        <v/>
      </c>
      <c r="DF415" s="26" t="str">
        <f t="shared" si="549"/>
        <v/>
      </c>
      <c r="DG415" s="26" t="str">
        <f t="shared" si="549"/>
        <v/>
      </c>
      <c r="DH415" s="26" t="str">
        <f t="shared" si="549"/>
        <v/>
      </c>
      <c r="DI415" s="26" t="str">
        <f t="shared" si="549"/>
        <v/>
      </c>
      <c r="DJ415" s="26" t="str">
        <f t="shared" si="549"/>
        <v/>
      </c>
      <c r="DK415" s="26" t="str">
        <f t="shared" si="549"/>
        <v/>
      </c>
      <c r="DL415" s="26" t="str">
        <f t="shared" si="549"/>
        <v/>
      </c>
      <c r="DM415" s="26" t="str">
        <f t="shared" si="549"/>
        <v/>
      </c>
      <c r="DN415" s="26" t="str">
        <f t="shared" si="549"/>
        <v/>
      </c>
      <c r="DO415" s="26" t="str">
        <f t="shared" si="549"/>
        <v/>
      </c>
      <c r="DP415" s="26" t="str">
        <f t="shared" si="549"/>
        <v/>
      </c>
      <c r="DQ415" s="26" t="str">
        <f t="shared" si="549"/>
        <v/>
      </c>
      <c r="DR415" s="26" t="str">
        <f t="shared" si="549"/>
        <v/>
      </c>
      <c r="DS415" s="26" t="str">
        <f t="shared" si="549"/>
        <v/>
      </c>
      <c r="DT415" s="26" t="str">
        <f t="shared" si="549"/>
        <v/>
      </c>
      <c r="DU415" s="26" t="str">
        <f t="shared" si="549"/>
        <v/>
      </c>
      <c r="DV415" s="26" t="str">
        <f t="shared" si="549"/>
        <v/>
      </c>
      <c r="DW415" s="26" t="str">
        <f t="shared" si="549"/>
        <v/>
      </c>
      <c r="DX415" s="26" t="str">
        <f t="shared" si="549"/>
        <v/>
      </c>
      <c r="DY415" s="26" t="str">
        <f t="shared" si="549"/>
        <v/>
      </c>
      <c r="DZ415" s="26" t="str">
        <f t="shared" si="549"/>
        <v/>
      </c>
      <c r="EA415" s="26" t="str">
        <f t="shared" si="549"/>
        <v/>
      </c>
      <c r="EB415" s="26" t="str">
        <f t="shared" si="549"/>
        <v/>
      </c>
      <c r="EC415" s="26" t="str">
        <f t="shared" si="549"/>
        <v/>
      </c>
      <c r="ED415" s="26" t="str">
        <f t="shared" si="549"/>
        <v/>
      </c>
      <c r="EE415" s="26" t="str">
        <f t="shared" si="550" ref="EE415:FI415">IF(AND(EE416="",EE417=""),"",SUM(EE416)-SUM(EE417))</f>
        <v/>
      </c>
      <c r="EF415" s="26" t="str">
        <f t="shared" si="550"/>
        <v/>
      </c>
      <c r="EG415" s="26" t="str">
        <f t="shared" si="550"/>
        <v/>
      </c>
      <c r="EH415" s="26" t="str">
        <f t="shared" si="550"/>
        <v/>
      </c>
      <c r="EI415" s="26" t="str">
        <f t="shared" si="550"/>
        <v/>
      </c>
      <c r="EJ415" s="26" t="str">
        <f t="shared" si="550"/>
        <v/>
      </c>
      <c r="EK415" s="26" t="str">
        <f t="shared" si="550"/>
        <v/>
      </c>
      <c r="EL415" s="26" t="str">
        <f t="shared" si="550"/>
        <v/>
      </c>
      <c r="EM415" s="26" t="str">
        <f t="shared" si="550"/>
        <v/>
      </c>
      <c r="EN415" s="26" t="str">
        <f t="shared" si="550"/>
        <v/>
      </c>
      <c r="EO415" s="26" t="str">
        <f t="shared" si="550"/>
        <v/>
      </c>
      <c r="EP415" s="26" t="str">
        <f t="shared" si="550"/>
        <v/>
      </c>
      <c r="EQ415" s="26" t="str">
        <f t="shared" si="550"/>
        <v/>
      </c>
      <c r="ER415" s="26" t="str">
        <f t="shared" si="550"/>
        <v/>
      </c>
      <c r="ES415" s="26" t="str">
        <f t="shared" si="550"/>
        <v/>
      </c>
      <c r="ET415" s="26" t="str">
        <f t="shared" si="550"/>
        <v/>
      </c>
      <c r="EU415" s="26" t="str">
        <f t="shared" si="550"/>
        <v/>
      </c>
      <c r="EV415" s="26" t="str">
        <f t="shared" si="550"/>
        <v/>
      </c>
      <c r="EW415" s="26" t="str">
        <f t="shared" si="550"/>
        <v/>
      </c>
      <c r="EX415" s="26" t="str">
        <f t="shared" si="550"/>
        <v/>
      </c>
      <c r="EY415" s="26" t="str">
        <f t="shared" si="550"/>
        <v/>
      </c>
      <c r="EZ415" s="26" t="str">
        <f t="shared" si="550"/>
        <v/>
      </c>
      <c r="FA415" s="26" t="str">
        <f t="shared" si="550"/>
        <v/>
      </c>
      <c r="FB415" s="26" t="str">
        <f t="shared" si="550"/>
        <v/>
      </c>
      <c r="FC415" s="26" t="str">
        <f t="shared" si="550"/>
        <v/>
      </c>
      <c r="FD415" s="26" t="str">
        <f t="shared" si="550"/>
        <v/>
      </c>
      <c r="FE415" s="26" t="str">
        <f t="shared" si="550"/>
        <v/>
      </c>
      <c r="FF415" s="26" t="str">
        <f t="shared" si="550"/>
        <v/>
      </c>
      <c r="FG415" s="26" t="str">
        <f t="shared" si="550"/>
        <v/>
      </c>
      <c r="FH415" s="26" t="str">
        <f t="shared" si="550"/>
        <v/>
      </c>
      <c r="FI415" s="26" t="str">
        <f t="shared" si="550"/>
        <v/>
      </c>
    </row>
    <row r="416" spans="1:165" s="8" customFormat="1" ht="15" customHeight="1">
      <c r="A416" s="8" t="str">
        <f t="shared" si="523"/>
        <v>BKA_CD_BP6_XDC</v>
      </c>
      <c r="B416" s="12" t="s">
        <v>30</v>
      </c>
      <c r="C416" s="13" t="s">
        <v>985</v>
      </c>
      <c r="D416" s="13" t="s">
        <v>986</v>
      </c>
      <c r="E416" s="14" t="str">
        <f>"BKA_CD_BP6_"&amp;C3</f>
        <v>BKA_CD_BP6_XDC</v>
      </c>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165" s="8" customFormat="1" ht="15" customHeight="1">
      <c r="A417" s="8" t="str">
        <f t="shared" si="523"/>
        <v>BKA_DB_BP6_XDC</v>
      </c>
      <c r="B417" s="12" t="s">
        <v>33</v>
      </c>
      <c r="C417" s="13" t="s">
        <v>987</v>
      </c>
      <c r="D417" s="13" t="s">
        <v>988</v>
      </c>
      <c r="E417" s="14" t="str">
        <f>"BKA_DB_BP6_"&amp;C3</f>
        <v>BKA_DB_BP6_XDC</v>
      </c>
      <c r="F417" s="1"/>
      <c r="G417" s="1"/>
      <c r="H417" s="1"/>
      <c r="I417" s="1"/>
      <c r="J417" s="1"/>
      <c r="K417" s="1">
        <v>2.10</v>
      </c>
      <c r="L417" s="1">
        <v>2.10</v>
      </c>
      <c r="M417" s="1">
        <v>2.10</v>
      </c>
      <c r="N417" s="1">
        <v>2.10</v>
      </c>
      <c r="O417" s="1">
        <v>8.40</v>
      </c>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165" s="8" customFormat="1" ht="15" customHeight="1">
      <c r="A418" s="8" t="str">
        <f t="shared" si="523"/>
        <v>BKT_BP6_XDC</v>
      </c>
      <c r="B418" s="12" t="s">
        <v>989</v>
      </c>
      <c r="C418" s="13" t="s">
        <v>990</v>
      </c>
      <c r="D418" s="13" t="s">
        <v>991</v>
      </c>
      <c r="E418" s="14" t="str">
        <f>"BKT_BP6_"&amp;C3</f>
        <v>BKT_BP6_XDC</v>
      </c>
      <c r="F418" s="26">
        <v>9.0585062900000004</v>
      </c>
      <c r="G418" s="26">
        <v>9.0585062900000004</v>
      </c>
      <c r="H418" s="26">
        <v>9.0585062900000004</v>
      </c>
      <c r="I418" s="26">
        <v>9.0585062900000004</v>
      </c>
      <c r="J418" s="26">
        <v>36.234025160000002</v>
      </c>
      <c r="K418" s="26">
        <v>12.792004545194899</v>
      </c>
      <c r="L418" s="26">
        <v>12.792004545194899</v>
      </c>
      <c r="M418" s="26">
        <v>12.792004545194899</v>
      </c>
      <c r="N418" s="26">
        <v>12.792004545194899</v>
      </c>
      <c r="O418" s="26">
        <v>51.168018180779598</v>
      </c>
      <c r="P418" s="26">
        <v>10.8942971032402</v>
      </c>
      <c r="Q418" s="26">
        <v>10.8942971032402</v>
      </c>
      <c r="R418" s="26">
        <v>10.8942971032402</v>
      </c>
      <c r="S418" s="26">
        <v>10.8942971032402</v>
      </c>
      <c r="T418" s="26">
        <v>43.577188412960801</v>
      </c>
      <c r="U418" s="26">
        <v>16.667446737902299</v>
      </c>
      <c r="V418" s="26">
        <v>16.667446737902299</v>
      </c>
      <c r="W418" s="26">
        <v>16.667446737902299</v>
      </c>
      <c r="X418" s="26">
        <v>16.667446737902299</v>
      </c>
      <c r="Y418" s="26">
        <v>66.669786951609296</v>
      </c>
      <c r="Z418" s="26">
        <v>10.407509749999999</v>
      </c>
      <c r="AA418" s="26">
        <v>10.407509749999999</v>
      </c>
      <c r="AB418" s="26">
        <v>10.407509749999999</v>
      </c>
      <c r="AC418" s="26">
        <v>10.407509749999999</v>
      </c>
      <c r="AD418" s="26">
        <v>41.630038999999996</v>
      </c>
      <c r="AE418" s="26">
        <v>8.6129880218999997</v>
      </c>
      <c r="AF418" s="26">
        <v>8.6129880218999997</v>
      </c>
      <c r="AG418" s="26">
        <v>8.6129880218999997</v>
      </c>
      <c r="AH418" s="26">
        <v>8.6129880218999997</v>
      </c>
      <c r="AI418" s="26">
        <v>34.451952087599999</v>
      </c>
      <c r="AJ418" s="26">
        <v>8.5611457125000001</v>
      </c>
      <c r="AK418" s="26">
        <v>8.5611457125000001</v>
      </c>
      <c r="AL418" s="26">
        <v>8.5611457125000001</v>
      </c>
      <c r="AM418" s="26">
        <v>8.5611457125000001</v>
      </c>
      <c r="AN418" s="26">
        <v>34.24458285</v>
      </c>
      <c r="AO418" s="26" t="str">
        <f>IF(AND(AO419="",AO420=""),"",SUM(AO419)-SUM(AO420))</f>
        <v/>
      </c>
      <c r="AP418" s="26" t="str">
        <f>IF(AND(AP419="",AP420=""),"",SUM(AP419)-SUM(AP420))</f>
        <v/>
      </c>
      <c r="AQ418" s="26" t="str">
        <f>IF(AND(AQ419="",AQ420=""),"",SUM(AQ419)-SUM(AQ420))</f>
        <v/>
      </c>
      <c r="AR418" s="26" t="str">
        <f>IF(AND(AR419="",AR420=""),"",SUM(AR419)-SUM(AR420))</f>
        <v/>
      </c>
      <c r="AS418" s="26" t="str">
        <f>IF(AND(AS419="",AS420=""),"",SUM(AS419)-SUM(AS420))</f>
        <v/>
      </c>
      <c r="AT418" s="26" t="str">
        <f>IF(AND(AT419="",AT420=""),"",SUM(AT419)-SUM(AT420))</f>
        <v/>
      </c>
      <c r="AU418" s="26" t="str">
        <f>IF(AND(AU419="",AU420=""),"",SUM(AU419)-SUM(AU420))</f>
        <v/>
      </c>
      <c r="AV418" s="26" t="str">
        <f>IF(AND(AV419="",AV420=""),"",SUM(AV419)-SUM(AV420))</f>
        <v/>
      </c>
      <c r="AW418" s="26" t="str">
        <f>IF(AND(AW419="",AW420=""),"",SUM(AW419)-SUM(AW420))</f>
        <v/>
      </c>
      <c r="AX418" s="26" t="str">
        <f>IF(AND(AX419="",AX420=""),"",SUM(AX419)-SUM(AX420))</f>
        <v/>
      </c>
      <c r="AY418" s="26" t="str">
        <f>IF(AND(AY419="",AY420=""),"",SUM(AY419)-SUM(AY420))</f>
        <v/>
      </c>
      <c r="AZ418" s="26" t="str">
        <f>IF(AND(AZ419="",AZ420=""),"",SUM(AZ419)-SUM(AZ420))</f>
        <v/>
      </c>
      <c r="BA418" s="26" t="str">
        <f>IF(AND(BA419="",BA420=""),"",SUM(BA419)-SUM(BA420))</f>
        <v/>
      </c>
      <c r="BB418" s="26" t="str">
        <f>IF(AND(BB419="",BB420=""),"",SUM(BB419)-SUM(BB420))</f>
        <v/>
      </c>
      <c r="BC418" s="26" t="str">
        <f>IF(AND(BC419="",BC420=""),"",SUM(BC419)-SUM(BC420))</f>
        <v/>
      </c>
      <c r="BD418" s="26" t="str">
        <f>IF(AND(BD419="",BD420=""),"",SUM(BD419)-SUM(BD420))</f>
        <v/>
      </c>
      <c r="BE418" s="26" t="str">
        <f>IF(AND(BE419="",BE420=""),"",SUM(BE419)-SUM(BE420))</f>
        <v/>
      </c>
      <c r="BF418" s="26" t="str">
        <f>IF(AND(BF419="",BF420=""),"",SUM(BF419)-SUM(BF420))</f>
        <v/>
      </c>
      <c r="BG418" s="26" t="str">
        <f>IF(AND(BG419="",BG420=""),"",SUM(BG419)-SUM(BG420))</f>
        <v/>
      </c>
      <c r="BH418" s="26" t="str">
        <f>IF(AND(BH419="",BH420=""),"",SUM(BH419)-SUM(BH420))</f>
        <v/>
      </c>
      <c r="BI418" s="26" t="str">
        <f>IF(AND(BI419="",BI420=""),"",SUM(BI419)-SUM(BI420))</f>
        <v/>
      </c>
      <c r="BJ418" s="26" t="str">
        <f>IF(AND(BJ419="",BJ420=""),"",SUM(BJ419)-SUM(BJ420))</f>
        <v/>
      </c>
      <c r="BK418" s="26" t="str">
        <f>IF(AND(BK419="",BK420=""),"",SUM(BK419)-SUM(BK420))</f>
        <v/>
      </c>
      <c r="BL418" s="26" t="str">
        <f>IF(AND(BL419="",BL420=""),"",SUM(BL419)-SUM(BL420))</f>
        <v/>
      </c>
      <c r="BM418" s="26" t="str">
        <f>IF(AND(BM419="",BM420=""),"",SUM(BM419)-SUM(BM420))</f>
        <v/>
      </c>
      <c r="BN418" s="26" t="str">
        <f>IF(AND(BN419="",BN420=""),"",SUM(BN419)-SUM(BN420))</f>
        <v/>
      </c>
      <c r="BO418" s="26" t="str">
        <f>IF(AND(BO419="",BO420=""),"",SUM(BO419)-SUM(BO420))</f>
        <v/>
      </c>
      <c r="BP418" s="26" t="str">
        <f>IF(AND(BP419="",BP420=""),"",SUM(BP419)-SUM(BP420))</f>
        <v/>
      </c>
      <c r="BQ418" s="26" t="str">
        <f>IF(AND(BQ419="",BQ420=""),"",SUM(BQ419)-SUM(BQ420))</f>
        <v/>
      </c>
      <c r="BR418" s="26" t="str">
        <f>IF(AND(BR419="",BR420=""),"",SUM(BR419)-SUM(BR420))</f>
        <v/>
      </c>
      <c r="BS418" s="26" t="str">
        <f t="shared" si="551" ref="BS418:ED418">IF(AND(BS419="",BS420=""),"",SUM(BS419)-SUM(BS420))</f>
        <v/>
      </c>
      <c r="BT418" s="26" t="str">
        <f t="shared" si="551"/>
        <v/>
      </c>
      <c r="BU418" s="26" t="str">
        <f t="shared" si="551"/>
        <v/>
      </c>
      <c r="BV418" s="26" t="str">
        <f t="shared" si="551"/>
        <v/>
      </c>
      <c r="BW418" s="26" t="str">
        <f t="shared" si="551"/>
        <v/>
      </c>
      <c r="BX418" s="26" t="str">
        <f t="shared" si="551"/>
        <v/>
      </c>
      <c r="BY418" s="26" t="str">
        <f t="shared" si="551"/>
        <v/>
      </c>
      <c r="BZ418" s="26" t="str">
        <f t="shared" si="551"/>
        <v/>
      </c>
      <c r="CA418" s="26" t="str">
        <f t="shared" si="551"/>
        <v/>
      </c>
      <c r="CB418" s="26" t="str">
        <f t="shared" si="551"/>
        <v/>
      </c>
      <c r="CC418" s="26" t="str">
        <f t="shared" si="551"/>
        <v/>
      </c>
      <c r="CD418" s="26" t="str">
        <f t="shared" si="551"/>
        <v/>
      </c>
      <c r="CE418" s="26" t="str">
        <f t="shared" si="551"/>
        <v/>
      </c>
      <c r="CF418" s="26" t="str">
        <f t="shared" si="551"/>
        <v/>
      </c>
      <c r="CG418" s="26" t="str">
        <f t="shared" si="551"/>
        <v/>
      </c>
      <c r="CH418" s="26" t="str">
        <f t="shared" si="551"/>
        <v/>
      </c>
      <c r="CI418" s="26" t="str">
        <f t="shared" si="551"/>
        <v/>
      </c>
      <c r="CJ418" s="26" t="str">
        <f t="shared" si="551"/>
        <v/>
      </c>
      <c r="CK418" s="26" t="str">
        <f t="shared" si="551"/>
        <v/>
      </c>
      <c r="CL418" s="26" t="str">
        <f t="shared" si="551"/>
        <v/>
      </c>
      <c r="CM418" s="26" t="str">
        <f t="shared" si="551"/>
        <v/>
      </c>
      <c r="CN418" s="26" t="str">
        <f t="shared" si="551"/>
        <v/>
      </c>
      <c r="CO418" s="26" t="str">
        <f t="shared" si="551"/>
        <v/>
      </c>
      <c r="CP418" s="26" t="str">
        <f t="shared" si="551"/>
        <v/>
      </c>
      <c r="CQ418" s="26" t="str">
        <f t="shared" si="551"/>
        <v/>
      </c>
      <c r="CR418" s="26" t="str">
        <f t="shared" si="551"/>
        <v/>
      </c>
      <c r="CS418" s="26" t="str">
        <f t="shared" si="551"/>
        <v/>
      </c>
      <c r="CT418" s="26" t="str">
        <f t="shared" si="551"/>
        <v/>
      </c>
      <c r="CU418" s="26" t="str">
        <f t="shared" si="551"/>
        <v/>
      </c>
      <c r="CV418" s="26" t="str">
        <f t="shared" si="551"/>
        <v/>
      </c>
      <c r="CW418" s="26" t="str">
        <f t="shared" si="551"/>
        <v/>
      </c>
      <c r="CX418" s="26" t="str">
        <f t="shared" si="551"/>
        <v/>
      </c>
      <c r="CY418" s="26" t="str">
        <f t="shared" si="551"/>
        <v/>
      </c>
      <c r="CZ418" s="26" t="str">
        <f t="shared" si="551"/>
        <v/>
      </c>
      <c r="DA418" s="26" t="str">
        <f t="shared" si="551"/>
        <v/>
      </c>
      <c r="DB418" s="26" t="str">
        <f t="shared" si="551"/>
        <v/>
      </c>
      <c r="DC418" s="26" t="str">
        <f t="shared" si="551"/>
        <v/>
      </c>
      <c r="DD418" s="26" t="str">
        <f t="shared" si="551"/>
        <v/>
      </c>
      <c r="DE418" s="26" t="str">
        <f t="shared" si="551"/>
        <v/>
      </c>
      <c r="DF418" s="26" t="str">
        <f t="shared" si="551"/>
        <v/>
      </c>
      <c r="DG418" s="26" t="str">
        <f t="shared" si="551"/>
        <v/>
      </c>
      <c r="DH418" s="26" t="str">
        <f t="shared" si="551"/>
        <v/>
      </c>
      <c r="DI418" s="26" t="str">
        <f t="shared" si="551"/>
        <v/>
      </c>
      <c r="DJ418" s="26" t="str">
        <f t="shared" si="551"/>
        <v/>
      </c>
      <c r="DK418" s="26" t="str">
        <f t="shared" si="551"/>
        <v/>
      </c>
      <c r="DL418" s="26" t="str">
        <f t="shared" si="551"/>
        <v/>
      </c>
      <c r="DM418" s="26" t="str">
        <f t="shared" si="551"/>
        <v/>
      </c>
      <c r="DN418" s="26" t="str">
        <f t="shared" si="551"/>
        <v/>
      </c>
      <c r="DO418" s="26" t="str">
        <f t="shared" si="551"/>
        <v/>
      </c>
      <c r="DP418" s="26" t="str">
        <f t="shared" si="551"/>
        <v/>
      </c>
      <c r="DQ418" s="26" t="str">
        <f t="shared" si="551"/>
        <v/>
      </c>
      <c r="DR418" s="26" t="str">
        <f t="shared" si="551"/>
        <v/>
      </c>
      <c r="DS418" s="26" t="str">
        <f t="shared" si="551"/>
        <v/>
      </c>
      <c r="DT418" s="26" t="str">
        <f t="shared" si="551"/>
        <v/>
      </c>
      <c r="DU418" s="26" t="str">
        <f t="shared" si="551"/>
        <v/>
      </c>
      <c r="DV418" s="26" t="str">
        <f t="shared" si="551"/>
        <v/>
      </c>
      <c r="DW418" s="26" t="str">
        <f t="shared" si="551"/>
        <v/>
      </c>
      <c r="DX418" s="26" t="str">
        <f t="shared" si="551"/>
        <v/>
      </c>
      <c r="DY418" s="26" t="str">
        <f t="shared" si="551"/>
        <v/>
      </c>
      <c r="DZ418" s="26" t="str">
        <f t="shared" si="551"/>
        <v/>
      </c>
      <c r="EA418" s="26" t="str">
        <f t="shared" si="551"/>
        <v/>
      </c>
      <c r="EB418" s="26" t="str">
        <f t="shared" si="551"/>
        <v/>
      </c>
      <c r="EC418" s="26" t="str">
        <f t="shared" si="551"/>
        <v/>
      </c>
      <c r="ED418" s="26" t="str">
        <f t="shared" si="551"/>
        <v/>
      </c>
      <c r="EE418" s="26" t="str">
        <f t="shared" si="552" ref="EE418:FI418">IF(AND(EE419="",EE420=""),"",SUM(EE419)-SUM(EE420))</f>
        <v/>
      </c>
      <c r="EF418" s="26" t="str">
        <f t="shared" si="552"/>
        <v/>
      </c>
      <c r="EG418" s="26" t="str">
        <f t="shared" si="552"/>
        <v/>
      </c>
      <c r="EH418" s="26" t="str">
        <f t="shared" si="552"/>
        <v/>
      </c>
      <c r="EI418" s="26" t="str">
        <f t="shared" si="552"/>
        <v/>
      </c>
      <c r="EJ418" s="26" t="str">
        <f t="shared" si="552"/>
        <v/>
      </c>
      <c r="EK418" s="26" t="str">
        <f t="shared" si="552"/>
        <v/>
      </c>
      <c r="EL418" s="26" t="str">
        <f t="shared" si="552"/>
        <v/>
      </c>
      <c r="EM418" s="26" t="str">
        <f t="shared" si="552"/>
        <v/>
      </c>
      <c r="EN418" s="26" t="str">
        <f t="shared" si="552"/>
        <v/>
      </c>
      <c r="EO418" s="26" t="str">
        <f t="shared" si="552"/>
        <v/>
      </c>
      <c r="EP418" s="26" t="str">
        <f t="shared" si="552"/>
        <v/>
      </c>
      <c r="EQ418" s="26" t="str">
        <f t="shared" si="552"/>
        <v/>
      </c>
      <c r="ER418" s="26" t="str">
        <f t="shared" si="552"/>
        <v/>
      </c>
      <c r="ES418" s="26" t="str">
        <f t="shared" si="552"/>
        <v/>
      </c>
      <c r="ET418" s="26" t="str">
        <f t="shared" si="552"/>
        <v/>
      </c>
      <c r="EU418" s="26" t="str">
        <f t="shared" si="552"/>
        <v/>
      </c>
      <c r="EV418" s="26" t="str">
        <f t="shared" si="552"/>
        <v/>
      </c>
      <c r="EW418" s="26" t="str">
        <f t="shared" si="552"/>
        <v/>
      </c>
      <c r="EX418" s="26" t="str">
        <f t="shared" si="552"/>
        <v/>
      </c>
      <c r="EY418" s="26" t="str">
        <f t="shared" si="552"/>
        <v/>
      </c>
      <c r="EZ418" s="26" t="str">
        <f t="shared" si="552"/>
        <v/>
      </c>
      <c r="FA418" s="26" t="str">
        <f t="shared" si="552"/>
        <v/>
      </c>
      <c r="FB418" s="26" t="str">
        <f t="shared" si="552"/>
        <v/>
      </c>
      <c r="FC418" s="26" t="str">
        <f t="shared" si="552"/>
        <v/>
      </c>
      <c r="FD418" s="26" t="str">
        <f t="shared" si="552"/>
        <v/>
      </c>
      <c r="FE418" s="26" t="str">
        <f t="shared" si="552"/>
        <v/>
      </c>
      <c r="FF418" s="26" t="str">
        <f t="shared" si="552"/>
        <v/>
      </c>
      <c r="FG418" s="26" t="str">
        <f t="shared" si="552"/>
        <v/>
      </c>
      <c r="FH418" s="26" t="str">
        <f t="shared" si="552"/>
        <v/>
      </c>
      <c r="FI418" s="26" t="str">
        <f t="shared" si="552"/>
        <v/>
      </c>
    </row>
    <row r="419" spans="1:165" s="8" customFormat="1" ht="15" customHeight="1">
      <c r="A419" s="8" t="str">
        <f t="shared" si="523"/>
        <v>BKT_CD_BP6_XDC</v>
      </c>
      <c r="B419" s="12" t="s">
        <v>30</v>
      </c>
      <c r="C419" s="13" t="s">
        <v>992</v>
      </c>
      <c r="D419" s="13" t="s">
        <v>993</v>
      </c>
      <c r="E419" s="14" t="str">
        <f>"BKT_CD_BP6_"&amp;C3</f>
        <v>BKT_CD_BP6_XDC</v>
      </c>
      <c r="F419" s="26">
        <v>9.1992979775000006</v>
      </c>
      <c r="G419" s="26">
        <v>9.1992979775000006</v>
      </c>
      <c r="H419" s="26">
        <v>9.1992979775000006</v>
      </c>
      <c r="I419" s="26">
        <v>9.1992979775000006</v>
      </c>
      <c r="J419" s="26">
        <v>36.797191910000002</v>
      </c>
      <c r="K419" s="26">
        <v>13.068023072694899</v>
      </c>
      <c r="L419" s="26">
        <v>13.068023072694899</v>
      </c>
      <c r="M419" s="26">
        <v>13.068023072694899</v>
      </c>
      <c r="N419" s="26">
        <v>13.068023072694899</v>
      </c>
      <c r="O419" s="26">
        <v>52.272092290779597</v>
      </c>
      <c r="P419" s="26">
        <v>11.2707545482402</v>
      </c>
      <c r="Q419" s="26">
        <v>11.2707545482402</v>
      </c>
      <c r="R419" s="26">
        <v>11.2707545482402</v>
      </c>
      <c r="S419" s="26">
        <v>11.2707545482402</v>
      </c>
      <c r="T419" s="26">
        <v>45.0830181929608</v>
      </c>
      <c r="U419" s="26">
        <v>17.0683564879023</v>
      </c>
      <c r="V419" s="26">
        <v>17.0683564879023</v>
      </c>
      <c r="W419" s="26">
        <v>17.0683564879023</v>
      </c>
      <c r="X419" s="26">
        <v>17.0683564879023</v>
      </c>
      <c r="Y419" s="26">
        <v>68.273425951609298</v>
      </c>
      <c r="Z419" s="26">
        <v>11.0587655</v>
      </c>
      <c r="AA419" s="26">
        <v>11.0587655</v>
      </c>
      <c r="AB419" s="26">
        <v>11.0587655</v>
      </c>
      <c r="AC419" s="26">
        <v>11.0587655</v>
      </c>
      <c r="AD419" s="26">
        <v>44.235061999999999</v>
      </c>
      <c r="AE419" s="26">
        <v>9.0106821293999992</v>
      </c>
      <c r="AF419" s="26">
        <v>9.0106821293999992</v>
      </c>
      <c r="AG419" s="26">
        <v>9.0106821293999992</v>
      </c>
      <c r="AH419" s="26">
        <v>9.0106821293999992</v>
      </c>
      <c r="AI419" s="26">
        <v>36.042728517599997</v>
      </c>
      <c r="AJ419" s="26">
        <v>9.0083266299999991</v>
      </c>
      <c r="AK419" s="26">
        <v>9.0083266299999991</v>
      </c>
      <c r="AL419" s="26">
        <v>9.0083266299999991</v>
      </c>
      <c r="AM419" s="26">
        <v>9.0083266299999991</v>
      </c>
      <c r="AN419" s="26">
        <v>36.033306519999996</v>
      </c>
      <c r="AO419" s="26" t="str">
        <f>IF(AND(AO422="",AO432=""),"",SUM(AO422,AO432))</f>
        <v/>
      </c>
      <c r="AP419" s="26" t="str">
        <f>IF(AND(AP422="",AP432=""),"",SUM(AP422,AP432))</f>
        <v/>
      </c>
      <c r="AQ419" s="26" t="str">
        <f>IF(AND(AQ422="",AQ432=""),"",SUM(AQ422,AQ432))</f>
        <v/>
      </c>
      <c r="AR419" s="26" t="str">
        <f>IF(AND(AR422="",AR432=""),"",SUM(AR422,AR432))</f>
        <v/>
      </c>
      <c r="AS419" s="26" t="str">
        <f>IF(AND(AS422="",AS432=""),"",SUM(AS422,AS432))</f>
        <v/>
      </c>
      <c r="AT419" s="26" t="str">
        <f>IF(AND(AT422="",AT432=""),"",SUM(AT422,AT432))</f>
        <v/>
      </c>
      <c r="AU419" s="26" t="str">
        <f>IF(AND(AU422="",AU432=""),"",SUM(AU422,AU432))</f>
        <v/>
      </c>
      <c r="AV419" s="26" t="str">
        <f>IF(AND(AV422="",AV432=""),"",SUM(AV422,AV432))</f>
        <v/>
      </c>
      <c r="AW419" s="26" t="str">
        <f>IF(AND(AW422="",AW432=""),"",SUM(AW422,AW432))</f>
        <v/>
      </c>
      <c r="AX419" s="26" t="str">
        <f>IF(AND(AX422="",AX432=""),"",SUM(AX422,AX432))</f>
        <v/>
      </c>
      <c r="AY419" s="26" t="str">
        <f>IF(AND(AY422="",AY432=""),"",SUM(AY422,AY432))</f>
        <v/>
      </c>
      <c r="AZ419" s="26" t="str">
        <f>IF(AND(AZ422="",AZ432=""),"",SUM(AZ422,AZ432))</f>
        <v/>
      </c>
      <c r="BA419" s="26" t="str">
        <f>IF(AND(BA422="",BA432=""),"",SUM(BA422,BA432))</f>
        <v/>
      </c>
      <c r="BB419" s="26" t="str">
        <f>IF(AND(BB422="",BB432=""),"",SUM(BB422,BB432))</f>
        <v/>
      </c>
      <c r="BC419" s="26" t="str">
        <f>IF(AND(BC422="",BC432=""),"",SUM(BC422,BC432))</f>
        <v/>
      </c>
      <c r="BD419" s="26" t="str">
        <f>IF(AND(BD422="",BD432=""),"",SUM(BD422,BD432))</f>
        <v/>
      </c>
      <c r="BE419" s="26" t="str">
        <f>IF(AND(BE422="",BE432=""),"",SUM(BE422,BE432))</f>
        <v/>
      </c>
      <c r="BF419" s="26" t="str">
        <f>IF(AND(BF422="",BF432=""),"",SUM(BF422,BF432))</f>
        <v/>
      </c>
      <c r="BG419" s="26" t="str">
        <f>IF(AND(BG422="",BG432=""),"",SUM(BG422,BG432))</f>
        <v/>
      </c>
      <c r="BH419" s="26" t="str">
        <f>IF(AND(BH422="",BH432=""),"",SUM(BH422,BH432))</f>
        <v/>
      </c>
      <c r="BI419" s="26" t="str">
        <f>IF(AND(BI422="",BI432=""),"",SUM(BI422,BI432))</f>
        <v/>
      </c>
      <c r="BJ419" s="26" t="str">
        <f>IF(AND(BJ422="",BJ432=""),"",SUM(BJ422,BJ432))</f>
        <v/>
      </c>
      <c r="BK419" s="26" t="str">
        <f>IF(AND(BK422="",BK432=""),"",SUM(BK422,BK432))</f>
        <v/>
      </c>
      <c r="BL419" s="26" t="str">
        <f>IF(AND(BL422="",BL432=""),"",SUM(BL422,BL432))</f>
        <v/>
      </c>
      <c r="BM419" s="26" t="str">
        <f>IF(AND(BM422="",BM432=""),"",SUM(BM422,BM432))</f>
        <v/>
      </c>
      <c r="BN419" s="26" t="str">
        <f>IF(AND(BN422="",BN432=""),"",SUM(BN422,BN432))</f>
        <v/>
      </c>
      <c r="BO419" s="26" t="str">
        <f>IF(AND(BO422="",BO432=""),"",SUM(BO422,BO432))</f>
        <v/>
      </c>
      <c r="BP419" s="26" t="str">
        <f>IF(AND(BP422="",BP432=""),"",SUM(BP422,BP432))</f>
        <v/>
      </c>
      <c r="BQ419" s="26" t="str">
        <f>IF(AND(BQ422="",BQ432=""),"",SUM(BQ422,BQ432))</f>
        <v/>
      </c>
      <c r="BR419" s="26" t="str">
        <f>IF(AND(BR422="",BR432=""),"",SUM(BR422,BR432))</f>
        <v/>
      </c>
      <c r="BS419" s="26" t="str">
        <f t="shared" si="553" ref="BS419:ED419">IF(AND(BS422="",BS432=""),"",SUM(BS422,BS432))</f>
        <v/>
      </c>
      <c r="BT419" s="26" t="str">
        <f t="shared" si="553"/>
        <v/>
      </c>
      <c r="BU419" s="26" t="str">
        <f t="shared" si="553"/>
        <v/>
      </c>
      <c r="BV419" s="26" t="str">
        <f t="shared" si="553"/>
        <v/>
      </c>
      <c r="BW419" s="26" t="str">
        <f t="shared" si="553"/>
        <v/>
      </c>
      <c r="BX419" s="26" t="str">
        <f t="shared" si="553"/>
        <v/>
      </c>
      <c r="BY419" s="26" t="str">
        <f t="shared" si="553"/>
        <v/>
      </c>
      <c r="BZ419" s="26" t="str">
        <f t="shared" si="553"/>
        <v/>
      </c>
      <c r="CA419" s="26" t="str">
        <f t="shared" si="553"/>
        <v/>
      </c>
      <c r="CB419" s="26" t="str">
        <f t="shared" si="553"/>
        <v/>
      </c>
      <c r="CC419" s="26" t="str">
        <f t="shared" si="553"/>
        <v/>
      </c>
      <c r="CD419" s="26" t="str">
        <f t="shared" si="553"/>
        <v/>
      </c>
      <c r="CE419" s="26" t="str">
        <f t="shared" si="553"/>
        <v/>
      </c>
      <c r="CF419" s="26" t="str">
        <f t="shared" si="553"/>
        <v/>
      </c>
      <c r="CG419" s="26" t="str">
        <f t="shared" si="553"/>
        <v/>
      </c>
      <c r="CH419" s="26" t="str">
        <f t="shared" si="553"/>
        <v/>
      </c>
      <c r="CI419" s="26" t="str">
        <f t="shared" si="553"/>
        <v/>
      </c>
      <c r="CJ419" s="26" t="str">
        <f t="shared" si="553"/>
        <v/>
      </c>
      <c r="CK419" s="26" t="str">
        <f t="shared" si="553"/>
        <v/>
      </c>
      <c r="CL419" s="26" t="str">
        <f t="shared" si="553"/>
        <v/>
      </c>
      <c r="CM419" s="26" t="str">
        <f t="shared" si="553"/>
        <v/>
      </c>
      <c r="CN419" s="26" t="str">
        <f t="shared" si="553"/>
        <v/>
      </c>
      <c r="CO419" s="26" t="str">
        <f t="shared" si="553"/>
        <v/>
      </c>
      <c r="CP419" s="26" t="str">
        <f t="shared" si="553"/>
        <v/>
      </c>
      <c r="CQ419" s="26" t="str">
        <f t="shared" si="553"/>
        <v/>
      </c>
      <c r="CR419" s="26" t="str">
        <f t="shared" si="553"/>
        <v/>
      </c>
      <c r="CS419" s="26" t="str">
        <f t="shared" si="553"/>
        <v/>
      </c>
      <c r="CT419" s="26" t="str">
        <f t="shared" si="553"/>
        <v/>
      </c>
      <c r="CU419" s="26" t="str">
        <f t="shared" si="553"/>
        <v/>
      </c>
      <c r="CV419" s="26" t="str">
        <f t="shared" si="553"/>
        <v/>
      </c>
      <c r="CW419" s="26" t="str">
        <f t="shared" si="553"/>
        <v/>
      </c>
      <c r="CX419" s="26" t="str">
        <f t="shared" si="553"/>
        <v/>
      </c>
      <c r="CY419" s="26" t="str">
        <f t="shared" si="553"/>
        <v/>
      </c>
      <c r="CZ419" s="26" t="str">
        <f t="shared" si="553"/>
        <v/>
      </c>
      <c r="DA419" s="26" t="str">
        <f t="shared" si="553"/>
        <v/>
      </c>
      <c r="DB419" s="26" t="str">
        <f t="shared" si="553"/>
        <v/>
      </c>
      <c r="DC419" s="26" t="str">
        <f t="shared" si="553"/>
        <v/>
      </c>
      <c r="DD419" s="26" t="str">
        <f t="shared" si="553"/>
        <v/>
      </c>
      <c r="DE419" s="26" t="str">
        <f t="shared" si="553"/>
        <v/>
      </c>
      <c r="DF419" s="26" t="str">
        <f t="shared" si="553"/>
        <v/>
      </c>
      <c r="DG419" s="26" t="str">
        <f t="shared" si="553"/>
        <v/>
      </c>
      <c r="DH419" s="26" t="str">
        <f t="shared" si="553"/>
        <v/>
      </c>
      <c r="DI419" s="26" t="str">
        <f t="shared" si="553"/>
        <v/>
      </c>
      <c r="DJ419" s="26" t="str">
        <f t="shared" si="553"/>
        <v/>
      </c>
      <c r="DK419" s="26" t="str">
        <f t="shared" si="553"/>
        <v/>
      </c>
      <c r="DL419" s="26" t="str">
        <f t="shared" si="553"/>
        <v/>
      </c>
      <c r="DM419" s="26" t="str">
        <f t="shared" si="553"/>
        <v/>
      </c>
      <c r="DN419" s="26" t="str">
        <f t="shared" si="553"/>
        <v/>
      </c>
      <c r="DO419" s="26" t="str">
        <f t="shared" si="553"/>
        <v/>
      </c>
      <c r="DP419" s="26" t="str">
        <f t="shared" si="553"/>
        <v/>
      </c>
      <c r="DQ419" s="26" t="str">
        <f t="shared" si="553"/>
        <v/>
      </c>
      <c r="DR419" s="26" t="str">
        <f t="shared" si="553"/>
        <v/>
      </c>
      <c r="DS419" s="26" t="str">
        <f t="shared" si="553"/>
        <v/>
      </c>
      <c r="DT419" s="26" t="str">
        <f t="shared" si="553"/>
        <v/>
      </c>
      <c r="DU419" s="26" t="str">
        <f t="shared" si="553"/>
        <v/>
      </c>
      <c r="DV419" s="26" t="str">
        <f t="shared" si="553"/>
        <v/>
      </c>
      <c r="DW419" s="26" t="str">
        <f t="shared" si="553"/>
        <v/>
      </c>
      <c r="DX419" s="26" t="str">
        <f t="shared" si="553"/>
        <v/>
      </c>
      <c r="DY419" s="26" t="str">
        <f t="shared" si="553"/>
        <v/>
      </c>
      <c r="DZ419" s="26" t="str">
        <f t="shared" si="553"/>
        <v/>
      </c>
      <c r="EA419" s="26" t="str">
        <f t="shared" si="553"/>
        <v/>
      </c>
      <c r="EB419" s="26" t="str">
        <f t="shared" si="553"/>
        <v/>
      </c>
      <c r="EC419" s="26" t="str">
        <f t="shared" si="553"/>
        <v/>
      </c>
      <c r="ED419" s="26" t="str">
        <f t="shared" si="553"/>
        <v/>
      </c>
      <c r="EE419" s="26" t="str">
        <f t="shared" si="554" ref="EE419:FI419">IF(AND(EE422="",EE432=""),"",SUM(EE422,EE432))</f>
        <v/>
      </c>
      <c r="EF419" s="26" t="str">
        <f t="shared" si="554"/>
        <v/>
      </c>
      <c r="EG419" s="26" t="str">
        <f t="shared" si="554"/>
        <v/>
      </c>
      <c r="EH419" s="26" t="str">
        <f t="shared" si="554"/>
        <v/>
      </c>
      <c r="EI419" s="26" t="str">
        <f t="shared" si="554"/>
        <v/>
      </c>
      <c r="EJ419" s="26" t="str">
        <f t="shared" si="554"/>
        <v/>
      </c>
      <c r="EK419" s="26" t="str">
        <f t="shared" si="554"/>
        <v/>
      </c>
      <c r="EL419" s="26" t="str">
        <f t="shared" si="554"/>
        <v/>
      </c>
      <c r="EM419" s="26" t="str">
        <f t="shared" si="554"/>
        <v/>
      </c>
      <c r="EN419" s="26" t="str">
        <f t="shared" si="554"/>
        <v/>
      </c>
      <c r="EO419" s="26" t="str">
        <f t="shared" si="554"/>
        <v/>
      </c>
      <c r="EP419" s="26" t="str">
        <f t="shared" si="554"/>
        <v/>
      </c>
      <c r="EQ419" s="26" t="str">
        <f t="shared" si="554"/>
        <v/>
      </c>
      <c r="ER419" s="26" t="str">
        <f t="shared" si="554"/>
        <v/>
      </c>
      <c r="ES419" s="26" t="str">
        <f t="shared" si="554"/>
        <v/>
      </c>
      <c r="ET419" s="26" t="str">
        <f t="shared" si="554"/>
        <v/>
      </c>
      <c r="EU419" s="26" t="str">
        <f t="shared" si="554"/>
        <v/>
      </c>
      <c r="EV419" s="26" t="str">
        <f t="shared" si="554"/>
        <v/>
      </c>
      <c r="EW419" s="26" t="str">
        <f t="shared" si="554"/>
        <v/>
      </c>
      <c r="EX419" s="26" t="str">
        <f t="shared" si="554"/>
        <v/>
      </c>
      <c r="EY419" s="26" t="str">
        <f t="shared" si="554"/>
        <v/>
      </c>
      <c r="EZ419" s="26" t="str">
        <f t="shared" si="554"/>
        <v/>
      </c>
      <c r="FA419" s="26" t="str">
        <f t="shared" si="554"/>
        <v/>
      </c>
      <c r="FB419" s="26" t="str">
        <f t="shared" si="554"/>
        <v/>
      </c>
      <c r="FC419" s="26" t="str">
        <f t="shared" si="554"/>
        <v/>
      </c>
      <c r="FD419" s="26" t="str">
        <f t="shared" si="554"/>
        <v/>
      </c>
      <c r="FE419" s="26" t="str">
        <f t="shared" si="554"/>
        <v/>
      </c>
      <c r="FF419" s="26" t="str">
        <f t="shared" si="554"/>
        <v/>
      </c>
      <c r="FG419" s="26" t="str">
        <f t="shared" si="554"/>
        <v/>
      </c>
      <c r="FH419" s="26" t="str">
        <f t="shared" si="554"/>
        <v/>
      </c>
      <c r="FI419" s="26" t="str">
        <f t="shared" si="554"/>
        <v/>
      </c>
    </row>
    <row r="420" spans="1:165" s="8" customFormat="1" ht="15" customHeight="1">
      <c r="A420" s="8" t="str">
        <f t="shared" si="523"/>
        <v>BKT_DB_BP6_XDC</v>
      </c>
      <c r="B420" s="12" t="s">
        <v>33</v>
      </c>
      <c r="C420" s="13" t="s">
        <v>994</v>
      </c>
      <c r="D420" s="13" t="s">
        <v>995</v>
      </c>
      <c r="E420" s="14" t="str">
        <f>"BKT_DB_BP6_"&amp;C3</f>
        <v>BKT_DB_BP6_XDC</v>
      </c>
      <c r="F420" s="26">
        <v>0.14079168750000001</v>
      </c>
      <c r="G420" s="26">
        <v>0.14079168750000001</v>
      </c>
      <c r="H420" s="26">
        <v>0.14079168750000001</v>
      </c>
      <c r="I420" s="26">
        <v>0.14079168750000001</v>
      </c>
      <c r="J420" s="26">
        <v>0.56316675000000005</v>
      </c>
      <c r="K420" s="26">
        <v>0.2760185275</v>
      </c>
      <c r="L420" s="26">
        <v>0.2760185275</v>
      </c>
      <c r="M420" s="26">
        <v>0.2760185275</v>
      </c>
      <c r="N420" s="26">
        <v>0.2760185275</v>
      </c>
      <c r="O420" s="26">
        <v>1.10407411</v>
      </c>
      <c r="P420" s="26">
        <v>0.376457445</v>
      </c>
      <c r="Q420" s="26">
        <v>0.376457445</v>
      </c>
      <c r="R420" s="26">
        <v>0.376457445</v>
      </c>
      <c r="S420" s="26">
        <v>0.376457445</v>
      </c>
      <c r="T420" s="26">
        <v>1.50582978</v>
      </c>
      <c r="U420" s="26">
        <v>0.40090975000000001</v>
      </c>
      <c r="V420" s="26">
        <v>0.40090975000000001</v>
      </c>
      <c r="W420" s="26">
        <v>0.40090975000000001</v>
      </c>
      <c r="X420" s="26">
        <v>0.40090975000000001</v>
      </c>
      <c r="Y420" s="26">
        <v>1.603639</v>
      </c>
      <c r="Z420" s="26">
        <v>0.65125575000000002</v>
      </c>
      <c r="AA420" s="26">
        <v>0.65125575000000002</v>
      </c>
      <c r="AB420" s="26">
        <v>0.65125575000000002</v>
      </c>
      <c r="AC420" s="26">
        <v>0.65125575000000002</v>
      </c>
      <c r="AD420" s="26">
        <v>2.6050230000000001</v>
      </c>
      <c r="AE420" s="26">
        <v>0.3976941075</v>
      </c>
      <c r="AF420" s="26">
        <v>0.3976941075</v>
      </c>
      <c r="AG420" s="26">
        <v>0.3976941075</v>
      </c>
      <c r="AH420" s="26">
        <v>0.3976941075</v>
      </c>
      <c r="AI420" s="26">
        <v>1.59077643</v>
      </c>
      <c r="AJ420" s="26">
        <v>0.4471809175</v>
      </c>
      <c r="AK420" s="26">
        <v>0.4471809175</v>
      </c>
      <c r="AL420" s="26">
        <v>0.4471809175</v>
      </c>
      <c r="AM420" s="26">
        <v>0.4471809175</v>
      </c>
      <c r="AN420" s="26">
        <v>1.78872367</v>
      </c>
      <c r="AO420" s="26" t="str">
        <f>IF(AND(AO423="",AO433=""),"",SUM(AO423,AO433))</f>
        <v/>
      </c>
      <c r="AP420" s="26" t="str">
        <f>IF(AND(AP423="",AP433=""),"",SUM(AP423,AP433))</f>
        <v/>
      </c>
      <c r="AQ420" s="26" t="str">
        <f>IF(AND(AQ423="",AQ433=""),"",SUM(AQ423,AQ433))</f>
        <v/>
      </c>
      <c r="AR420" s="26" t="str">
        <f>IF(AND(AR423="",AR433=""),"",SUM(AR423,AR433))</f>
        <v/>
      </c>
      <c r="AS420" s="26" t="str">
        <f>IF(AND(AS423="",AS433=""),"",SUM(AS423,AS433))</f>
        <v/>
      </c>
      <c r="AT420" s="26" t="str">
        <f>IF(AND(AT423="",AT433=""),"",SUM(AT423,AT433))</f>
        <v/>
      </c>
      <c r="AU420" s="26" t="str">
        <f>IF(AND(AU423="",AU433=""),"",SUM(AU423,AU433))</f>
        <v/>
      </c>
      <c r="AV420" s="26" t="str">
        <f>IF(AND(AV423="",AV433=""),"",SUM(AV423,AV433))</f>
        <v/>
      </c>
      <c r="AW420" s="26" t="str">
        <f>IF(AND(AW423="",AW433=""),"",SUM(AW423,AW433))</f>
        <v/>
      </c>
      <c r="AX420" s="26" t="str">
        <f>IF(AND(AX423="",AX433=""),"",SUM(AX423,AX433))</f>
        <v/>
      </c>
      <c r="AY420" s="26" t="str">
        <f>IF(AND(AY423="",AY433=""),"",SUM(AY423,AY433))</f>
        <v/>
      </c>
      <c r="AZ420" s="26" t="str">
        <f>IF(AND(AZ423="",AZ433=""),"",SUM(AZ423,AZ433))</f>
        <v/>
      </c>
      <c r="BA420" s="26" t="str">
        <f>IF(AND(BA423="",BA433=""),"",SUM(BA423,BA433))</f>
        <v/>
      </c>
      <c r="BB420" s="26" t="str">
        <f>IF(AND(BB423="",BB433=""),"",SUM(BB423,BB433))</f>
        <v/>
      </c>
      <c r="BC420" s="26" t="str">
        <f>IF(AND(BC423="",BC433=""),"",SUM(BC423,BC433))</f>
        <v/>
      </c>
      <c r="BD420" s="26" t="str">
        <f>IF(AND(BD423="",BD433=""),"",SUM(BD423,BD433))</f>
        <v/>
      </c>
      <c r="BE420" s="26" t="str">
        <f>IF(AND(BE423="",BE433=""),"",SUM(BE423,BE433))</f>
        <v/>
      </c>
      <c r="BF420" s="26" t="str">
        <f>IF(AND(BF423="",BF433=""),"",SUM(BF423,BF433))</f>
        <v/>
      </c>
      <c r="BG420" s="26" t="str">
        <f>IF(AND(BG423="",BG433=""),"",SUM(BG423,BG433))</f>
        <v/>
      </c>
      <c r="BH420" s="26" t="str">
        <f>IF(AND(BH423="",BH433=""),"",SUM(BH423,BH433))</f>
        <v/>
      </c>
      <c r="BI420" s="26" t="str">
        <f>IF(AND(BI423="",BI433=""),"",SUM(BI423,BI433))</f>
        <v/>
      </c>
      <c r="BJ420" s="26" t="str">
        <f>IF(AND(BJ423="",BJ433=""),"",SUM(BJ423,BJ433))</f>
        <v/>
      </c>
      <c r="BK420" s="26" t="str">
        <f>IF(AND(BK423="",BK433=""),"",SUM(BK423,BK433))</f>
        <v/>
      </c>
      <c r="BL420" s="26" t="str">
        <f>IF(AND(BL423="",BL433=""),"",SUM(BL423,BL433))</f>
        <v/>
      </c>
      <c r="BM420" s="26" t="str">
        <f>IF(AND(BM423="",BM433=""),"",SUM(BM423,BM433))</f>
        <v/>
      </c>
      <c r="BN420" s="26" t="str">
        <f>IF(AND(BN423="",BN433=""),"",SUM(BN423,BN433))</f>
        <v/>
      </c>
      <c r="BO420" s="26" t="str">
        <f>IF(AND(BO423="",BO433=""),"",SUM(BO423,BO433))</f>
        <v/>
      </c>
      <c r="BP420" s="26" t="str">
        <f>IF(AND(BP423="",BP433=""),"",SUM(BP423,BP433))</f>
        <v/>
      </c>
      <c r="BQ420" s="26" t="str">
        <f>IF(AND(BQ423="",BQ433=""),"",SUM(BQ423,BQ433))</f>
        <v/>
      </c>
      <c r="BR420" s="26" t="str">
        <f>IF(AND(BR423="",BR433=""),"",SUM(BR423,BR433))</f>
        <v/>
      </c>
      <c r="BS420" s="26" t="str">
        <f t="shared" si="555" ref="BS420:ED420">IF(AND(BS423="",BS433=""),"",SUM(BS423,BS433))</f>
        <v/>
      </c>
      <c r="BT420" s="26" t="str">
        <f t="shared" si="555"/>
        <v/>
      </c>
      <c r="BU420" s="26" t="str">
        <f t="shared" si="555"/>
        <v/>
      </c>
      <c r="BV420" s="26" t="str">
        <f t="shared" si="555"/>
        <v/>
      </c>
      <c r="BW420" s="26" t="str">
        <f t="shared" si="555"/>
        <v/>
      </c>
      <c r="BX420" s="26" t="str">
        <f t="shared" si="555"/>
        <v/>
      </c>
      <c r="BY420" s="26" t="str">
        <f t="shared" si="555"/>
        <v/>
      </c>
      <c r="BZ420" s="26" t="str">
        <f t="shared" si="555"/>
        <v/>
      </c>
      <c r="CA420" s="26" t="str">
        <f t="shared" si="555"/>
        <v/>
      </c>
      <c r="CB420" s="26" t="str">
        <f t="shared" si="555"/>
        <v/>
      </c>
      <c r="CC420" s="26" t="str">
        <f t="shared" si="555"/>
        <v/>
      </c>
      <c r="CD420" s="26" t="str">
        <f t="shared" si="555"/>
        <v/>
      </c>
      <c r="CE420" s="26" t="str">
        <f t="shared" si="555"/>
        <v/>
      </c>
      <c r="CF420" s="26" t="str">
        <f t="shared" si="555"/>
        <v/>
      </c>
      <c r="CG420" s="26" t="str">
        <f t="shared" si="555"/>
        <v/>
      </c>
      <c r="CH420" s="26" t="str">
        <f t="shared" si="555"/>
        <v/>
      </c>
      <c r="CI420" s="26" t="str">
        <f t="shared" si="555"/>
        <v/>
      </c>
      <c r="CJ420" s="26" t="str">
        <f t="shared" si="555"/>
        <v/>
      </c>
      <c r="CK420" s="26" t="str">
        <f t="shared" si="555"/>
        <v/>
      </c>
      <c r="CL420" s="26" t="str">
        <f t="shared" si="555"/>
        <v/>
      </c>
      <c r="CM420" s="26" t="str">
        <f t="shared" si="555"/>
        <v/>
      </c>
      <c r="CN420" s="26" t="str">
        <f t="shared" si="555"/>
        <v/>
      </c>
      <c r="CO420" s="26" t="str">
        <f t="shared" si="555"/>
        <v/>
      </c>
      <c r="CP420" s="26" t="str">
        <f t="shared" si="555"/>
        <v/>
      </c>
      <c r="CQ420" s="26" t="str">
        <f t="shared" si="555"/>
        <v/>
      </c>
      <c r="CR420" s="26" t="str">
        <f t="shared" si="555"/>
        <v/>
      </c>
      <c r="CS420" s="26" t="str">
        <f t="shared" si="555"/>
        <v/>
      </c>
      <c r="CT420" s="26" t="str">
        <f t="shared" si="555"/>
        <v/>
      </c>
      <c r="CU420" s="26" t="str">
        <f t="shared" si="555"/>
        <v/>
      </c>
      <c r="CV420" s="26" t="str">
        <f t="shared" si="555"/>
        <v/>
      </c>
      <c r="CW420" s="26" t="str">
        <f t="shared" si="555"/>
        <v/>
      </c>
      <c r="CX420" s="26" t="str">
        <f t="shared" si="555"/>
        <v/>
      </c>
      <c r="CY420" s="26" t="str">
        <f t="shared" si="555"/>
        <v/>
      </c>
      <c r="CZ420" s="26" t="str">
        <f t="shared" si="555"/>
        <v/>
      </c>
      <c r="DA420" s="26" t="str">
        <f t="shared" si="555"/>
        <v/>
      </c>
      <c r="DB420" s="26" t="str">
        <f t="shared" si="555"/>
        <v/>
      </c>
      <c r="DC420" s="26" t="str">
        <f t="shared" si="555"/>
        <v/>
      </c>
      <c r="DD420" s="26" t="str">
        <f t="shared" si="555"/>
        <v/>
      </c>
      <c r="DE420" s="26" t="str">
        <f t="shared" si="555"/>
        <v/>
      </c>
      <c r="DF420" s="26" t="str">
        <f t="shared" si="555"/>
        <v/>
      </c>
      <c r="DG420" s="26" t="str">
        <f t="shared" si="555"/>
        <v/>
      </c>
      <c r="DH420" s="26" t="str">
        <f t="shared" si="555"/>
        <v/>
      </c>
      <c r="DI420" s="26" t="str">
        <f t="shared" si="555"/>
        <v/>
      </c>
      <c r="DJ420" s="26" t="str">
        <f t="shared" si="555"/>
        <v/>
      </c>
      <c r="DK420" s="26" t="str">
        <f t="shared" si="555"/>
        <v/>
      </c>
      <c r="DL420" s="26" t="str">
        <f t="shared" si="555"/>
        <v/>
      </c>
      <c r="DM420" s="26" t="str">
        <f t="shared" si="555"/>
        <v/>
      </c>
      <c r="DN420" s="26" t="str">
        <f t="shared" si="555"/>
        <v/>
      </c>
      <c r="DO420" s="26" t="str">
        <f t="shared" si="555"/>
        <v/>
      </c>
      <c r="DP420" s="26" t="str">
        <f t="shared" si="555"/>
        <v/>
      </c>
      <c r="DQ420" s="26" t="str">
        <f t="shared" si="555"/>
        <v/>
      </c>
      <c r="DR420" s="26" t="str">
        <f t="shared" si="555"/>
        <v/>
      </c>
      <c r="DS420" s="26" t="str">
        <f t="shared" si="555"/>
        <v/>
      </c>
      <c r="DT420" s="26" t="str">
        <f t="shared" si="555"/>
        <v/>
      </c>
      <c r="DU420" s="26" t="str">
        <f t="shared" si="555"/>
        <v/>
      </c>
      <c r="DV420" s="26" t="str">
        <f t="shared" si="555"/>
        <v/>
      </c>
      <c r="DW420" s="26" t="str">
        <f t="shared" si="555"/>
        <v/>
      </c>
      <c r="DX420" s="26" t="str">
        <f t="shared" si="555"/>
        <v/>
      </c>
      <c r="DY420" s="26" t="str">
        <f t="shared" si="555"/>
        <v/>
      </c>
      <c r="DZ420" s="26" t="str">
        <f t="shared" si="555"/>
        <v/>
      </c>
      <c r="EA420" s="26" t="str">
        <f t="shared" si="555"/>
        <v/>
      </c>
      <c r="EB420" s="26" t="str">
        <f t="shared" si="555"/>
        <v/>
      </c>
      <c r="EC420" s="26" t="str">
        <f t="shared" si="555"/>
        <v/>
      </c>
      <c r="ED420" s="26" t="str">
        <f t="shared" si="555"/>
        <v/>
      </c>
      <c r="EE420" s="26" t="str">
        <f t="shared" si="556" ref="EE420:FI420">IF(AND(EE423="",EE433=""),"",SUM(EE423,EE433))</f>
        <v/>
      </c>
      <c r="EF420" s="26" t="str">
        <f t="shared" si="556"/>
        <v/>
      </c>
      <c r="EG420" s="26" t="str">
        <f t="shared" si="556"/>
        <v/>
      </c>
      <c r="EH420" s="26" t="str">
        <f t="shared" si="556"/>
        <v/>
      </c>
      <c r="EI420" s="26" t="str">
        <f t="shared" si="556"/>
        <v/>
      </c>
      <c r="EJ420" s="26" t="str">
        <f t="shared" si="556"/>
        <v/>
      </c>
      <c r="EK420" s="26" t="str">
        <f t="shared" si="556"/>
        <v/>
      </c>
      <c r="EL420" s="26" t="str">
        <f t="shared" si="556"/>
        <v/>
      </c>
      <c r="EM420" s="26" t="str">
        <f t="shared" si="556"/>
        <v/>
      </c>
      <c r="EN420" s="26" t="str">
        <f t="shared" si="556"/>
        <v/>
      </c>
      <c r="EO420" s="26" t="str">
        <f t="shared" si="556"/>
        <v/>
      </c>
      <c r="EP420" s="26" t="str">
        <f t="shared" si="556"/>
        <v/>
      </c>
      <c r="EQ420" s="26" t="str">
        <f t="shared" si="556"/>
        <v/>
      </c>
      <c r="ER420" s="26" t="str">
        <f t="shared" si="556"/>
        <v/>
      </c>
      <c r="ES420" s="26" t="str">
        <f t="shared" si="556"/>
        <v/>
      </c>
      <c r="ET420" s="26" t="str">
        <f t="shared" si="556"/>
        <v/>
      </c>
      <c r="EU420" s="26" t="str">
        <f t="shared" si="556"/>
        <v/>
      </c>
      <c r="EV420" s="26" t="str">
        <f t="shared" si="556"/>
        <v/>
      </c>
      <c r="EW420" s="26" t="str">
        <f t="shared" si="556"/>
        <v/>
      </c>
      <c r="EX420" s="26" t="str">
        <f t="shared" si="556"/>
        <v/>
      </c>
      <c r="EY420" s="26" t="str">
        <f t="shared" si="556"/>
        <v/>
      </c>
      <c r="EZ420" s="26" t="str">
        <f t="shared" si="556"/>
        <v/>
      </c>
      <c r="FA420" s="26" t="str">
        <f t="shared" si="556"/>
        <v/>
      </c>
      <c r="FB420" s="26" t="str">
        <f t="shared" si="556"/>
        <v/>
      </c>
      <c r="FC420" s="26" t="str">
        <f t="shared" si="556"/>
        <v/>
      </c>
      <c r="FD420" s="26" t="str">
        <f t="shared" si="556"/>
        <v/>
      </c>
      <c r="FE420" s="26" t="str">
        <f t="shared" si="556"/>
        <v/>
      </c>
      <c r="FF420" s="26" t="str">
        <f t="shared" si="556"/>
        <v/>
      </c>
      <c r="FG420" s="26" t="str">
        <f t="shared" si="556"/>
        <v/>
      </c>
      <c r="FH420" s="26" t="str">
        <f t="shared" si="556"/>
        <v/>
      </c>
      <c r="FI420" s="26" t="str">
        <f t="shared" si="556"/>
        <v/>
      </c>
    </row>
    <row r="421" spans="1:165" s="8" customFormat="1" ht="15" customHeight="1">
      <c r="A421" s="8" t="str">
        <f t="shared" si="523"/>
        <v>BKTG_BP6_XDC</v>
      </c>
      <c r="B421" s="12" t="s">
        <v>848</v>
      </c>
      <c r="C421" s="13" t="s">
        <v>996</v>
      </c>
      <c r="D421" s="13" t="s">
        <v>997</v>
      </c>
      <c r="E421" s="14" t="str">
        <f>"BKTG_BP6_"&amp;C3</f>
        <v>BKTG_BP6_XDC</v>
      </c>
      <c r="F421" s="26">
        <v>9.0585062900000004</v>
      </c>
      <c r="G421" s="26">
        <v>9.0585062900000004</v>
      </c>
      <c r="H421" s="26">
        <v>9.0585062900000004</v>
      </c>
      <c r="I421" s="26">
        <v>9.0585062900000004</v>
      </c>
      <c r="J421" s="26">
        <v>36.234025160000002</v>
      </c>
      <c r="K421" s="26">
        <v>12.792004545194899</v>
      </c>
      <c r="L421" s="26">
        <v>12.792004545194899</v>
      </c>
      <c r="M421" s="26">
        <v>12.792004545194899</v>
      </c>
      <c r="N421" s="26">
        <v>12.792004545194899</v>
      </c>
      <c r="O421" s="26">
        <v>51.168018180779598</v>
      </c>
      <c r="P421" s="26">
        <v>10.8942971032402</v>
      </c>
      <c r="Q421" s="26">
        <v>10.8942971032402</v>
      </c>
      <c r="R421" s="26">
        <v>10.8942971032402</v>
      </c>
      <c r="S421" s="26">
        <v>10.8942971032402</v>
      </c>
      <c r="T421" s="26">
        <v>43.577188412960801</v>
      </c>
      <c r="U421" s="26">
        <v>16.667446737902299</v>
      </c>
      <c r="V421" s="26">
        <v>16.667446737902299</v>
      </c>
      <c r="W421" s="26">
        <v>16.667446737902299</v>
      </c>
      <c r="X421" s="26">
        <v>16.667446737902299</v>
      </c>
      <c r="Y421" s="26">
        <v>66.669786951609296</v>
      </c>
      <c r="Z421" s="26">
        <v>10.407509749999999</v>
      </c>
      <c r="AA421" s="26">
        <v>10.407509749999999</v>
      </c>
      <c r="AB421" s="26">
        <v>10.407509749999999</v>
      </c>
      <c r="AC421" s="26">
        <v>10.407509749999999</v>
      </c>
      <c r="AD421" s="26">
        <v>41.630038999999996</v>
      </c>
      <c r="AE421" s="26">
        <v>8.6129880218999997</v>
      </c>
      <c r="AF421" s="26">
        <v>8.6129880218999997</v>
      </c>
      <c r="AG421" s="26">
        <v>8.6129880218999997</v>
      </c>
      <c r="AH421" s="26">
        <v>8.6129880218999997</v>
      </c>
      <c r="AI421" s="26">
        <v>34.451952087599999</v>
      </c>
      <c r="AJ421" s="26">
        <v>8.5611457125000001</v>
      </c>
      <c r="AK421" s="26">
        <v>8.5611457125000001</v>
      </c>
      <c r="AL421" s="26">
        <v>8.5611457125000001</v>
      </c>
      <c r="AM421" s="26">
        <v>8.5611457125000001</v>
      </c>
      <c r="AN421" s="26">
        <v>34.24458285</v>
      </c>
      <c r="AO421" s="26" t="str">
        <f>IF(AND(AO422="",AO423=""),"",SUM(AO422)-SUM(AO423))</f>
        <v/>
      </c>
      <c r="AP421" s="26" t="str">
        <f>IF(AND(AP422="",AP423=""),"",SUM(AP422)-SUM(AP423))</f>
        <v/>
      </c>
      <c r="AQ421" s="26" t="str">
        <f>IF(AND(AQ422="",AQ423=""),"",SUM(AQ422)-SUM(AQ423))</f>
        <v/>
      </c>
      <c r="AR421" s="26" t="str">
        <f>IF(AND(AR422="",AR423=""),"",SUM(AR422)-SUM(AR423))</f>
        <v/>
      </c>
      <c r="AS421" s="26" t="str">
        <f>IF(AND(AS422="",AS423=""),"",SUM(AS422)-SUM(AS423))</f>
        <v/>
      </c>
      <c r="AT421" s="26" t="str">
        <f>IF(AND(AT422="",AT423=""),"",SUM(AT422)-SUM(AT423))</f>
        <v/>
      </c>
      <c r="AU421" s="26" t="str">
        <f>IF(AND(AU422="",AU423=""),"",SUM(AU422)-SUM(AU423))</f>
        <v/>
      </c>
      <c r="AV421" s="26" t="str">
        <f>IF(AND(AV422="",AV423=""),"",SUM(AV422)-SUM(AV423))</f>
        <v/>
      </c>
      <c r="AW421" s="26" t="str">
        <f>IF(AND(AW422="",AW423=""),"",SUM(AW422)-SUM(AW423))</f>
        <v/>
      </c>
      <c r="AX421" s="26" t="str">
        <f>IF(AND(AX422="",AX423=""),"",SUM(AX422)-SUM(AX423))</f>
        <v/>
      </c>
      <c r="AY421" s="26" t="str">
        <f>IF(AND(AY422="",AY423=""),"",SUM(AY422)-SUM(AY423))</f>
        <v/>
      </c>
      <c r="AZ421" s="26" t="str">
        <f>IF(AND(AZ422="",AZ423=""),"",SUM(AZ422)-SUM(AZ423))</f>
        <v/>
      </c>
      <c r="BA421" s="26" t="str">
        <f>IF(AND(BA422="",BA423=""),"",SUM(BA422)-SUM(BA423))</f>
        <v/>
      </c>
      <c r="BB421" s="26" t="str">
        <f>IF(AND(BB422="",BB423=""),"",SUM(BB422)-SUM(BB423))</f>
        <v/>
      </c>
      <c r="BC421" s="26" t="str">
        <f>IF(AND(BC422="",BC423=""),"",SUM(BC422)-SUM(BC423))</f>
        <v/>
      </c>
      <c r="BD421" s="26" t="str">
        <f>IF(AND(BD422="",BD423=""),"",SUM(BD422)-SUM(BD423))</f>
        <v/>
      </c>
      <c r="BE421" s="26" t="str">
        <f>IF(AND(BE422="",BE423=""),"",SUM(BE422)-SUM(BE423))</f>
        <v/>
      </c>
      <c r="BF421" s="26" t="str">
        <f>IF(AND(BF422="",BF423=""),"",SUM(BF422)-SUM(BF423))</f>
        <v/>
      </c>
      <c r="BG421" s="26" t="str">
        <f>IF(AND(BG422="",BG423=""),"",SUM(BG422)-SUM(BG423))</f>
        <v/>
      </c>
      <c r="BH421" s="26" t="str">
        <f>IF(AND(BH422="",BH423=""),"",SUM(BH422)-SUM(BH423))</f>
        <v/>
      </c>
      <c r="BI421" s="26" t="str">
        <f>IF(AND(BI422="",BI423=""),"",SUM(BI422)-SUM(BI423))</f>
        <v/>
      </c>
      <c r="BJ421" s="26" t="str">
        <f>IF(AND(BJ422="",BJ423=""),"",SUM(BJ422)-SUM(BJ423))</f>
        <v/>
      </c>
      <c r="BK421" s="26" t="str">
        <f>IF(AND(BK422="",BK423=""),"",SUM(BK422)-SUM(BK423))</f>
        <v/>
      </c>
      <c r="BL421" s="26" t="str">
        <f>IF(AND(BL422="",BL423=""),"",SUM(BL422)-SUM(BL423))</f>
        <v/>
      </c>
      <c r="BM421" s="26" t="str">
        <f>IF(AND(BM422="",BM423=""),"",SUM(BM422)-SUM(BM423))</f>
        <v/>
      </c>
      <c r="BN421" s="26" t="str">
        <f>IF(AND(BN422="",BN423=""),"",SUM(BN422)-SUM(BN423))</f>
        <v/>
      </c>
      <c r="BO421" s="26" t="str">
        <f>IF(AND(BO422="",BO423=""),"",SUM(BO422)-SUM(BO423))</f>
        <v/>
      </c>
      <c r="BP421" s="26" t="str">
        <f>IF(AND(BP422="",BP423=""),"",SUM(BP422)-SUM(BP423))</f>
        <v/>
      </c>
      <c r="BQ421" s="26" t="str">
        <f>IF(AND(BQ422="",BQ423=""),"",SUM(BQ422)-SUM(BQ423))</f>
        <v/>
      </c>
      <c r="BR421" s="26" t="str">
        <f>IF(AND(BR422="",BR423=""),"",SUM(BR422)-SUM(BR423))</f>
        <v/>
      </c>
      <c r="BS421" s="26" t="str">
        <f t="shared" si="557" ref="BS421:ED421">IF(AND(BS422="",BS423=""),"",SUM(BS422)-SUM(BS423))</f>
        <v/>
      </c>
      <c r="BT421" s="26" t="str">
        <f t="shared" si="557"/>
        <v/>
      </c>
      <c r="BU421" s="26" t="str">
        <f t="shared" si="557"/>
        <v/>
      </c>
      <c r="BV421" s="26" t="str">
        <f t="shared" si="557"/>
        <v/>
      </c>
      <c r="BW421" s="26" t="str">
        <f t="shared" si="557"/>
        <v/>
      </c>
      <c r="BX421" s="26" t="str">
        <f t="shared" si="557"/>
        <v/>
      </c>
      <c r="BY421" s="26" t="str">
        <f t="shared" si="557"/>
        <v/>
      </c>
      <c r="BZ421" s="26" t="str">
        <f t="shared" si="557"/>
        <v/>
      </c>
      <c r="CA421" s="26" t="str">
        <f t="shared" si="557"/>
        <v/>
      </c>
      <c r="CB421" s="26" t="str">
        <f t="shared" si="557"/>
        <v/>
      </c>
      <c r="CC421" s="26" t="str">
        <f t="shared" si="557"/>
        <v/>
      </c>
      <c r="CD421" s="26" t="str">
        <f t="shared" si="557"/>
        <v/>
      </c>
      <c r="CE421" s="26" t="str">
        <f t="shared" si="557"/>
        <v/>
      </c>
      <c r="CF421" s="26" t="str">
        <f t="shared" si="557"/>
        <v/>
      </c>
      <c r="CG421" s="26" t="str">
        <f t="shared" si="557"/>
        <v/>
      </c>
      <c r="CH421" s="26" t="str">
        <f t="shared" si="557"/>
        <v/>
      </c>
      <c r="CI421" s="26" t="str">
        <f t="shared" si="557"/>
        <v/>
      </c>
      <c r="CJ421" s="26" t="str">
        <f t="shared" si="557"/>
        <v/>
      </c>
      <c r="CK421" s="26" t="str">
        <f t="shared" si="557"/>
        <v/>
      </c>
      <c r="CL421" s="26" t="str">
        <f t="shared" si="557"/>
        <v/>
      </c>
      <c r="CM421" s="26" t="str">
        <f t="shared" si="557"/>
        <v/>
      </c>
      <c r="CN421" s="26" t="str">
        <f t="shared" si="557"/>
        <v/>
      </c>
      <c r="CO421" s="26" t="str">
        <f t="shared" si="557"/>
        <v/>
      </c>
      <c r="CP421" s="26" t="str">
        <f t="shared" si="557"/>
        <v/>
      </c>
      <c r="CQ421" s="26" t="str">
        <f t="shared" si="557"/>
        <v/>
      </c>
      <c r="CR421" s="26" t="str">
        <f t="shared" si="557"/>
        <v/>
      </c>
      <c r="CS421" s="26" t="str">
        <f t="shared" si="557"/>
        <v/>
      </c>
      <c r="CT421" s="26" t="str">
        <f t="shared" si="557"/>
        <v/>
      </c>
      <c r="CU421" s="26" t="str">
        <f t="shared" si="557"/>
        <v/>
      </c>
      <c r="CV421" s="26" t="str">
        <f t="shared" si="557"/>
        <v/>
      </c>
      <c r="CW421" s="26" t="str">
        <f t="shared" si="557"/>
        <v/>
      </c>
      <c r="CX421" s="26" t="str">
        <f t="shared" si="557"/>
        <v/>
      </c>
      <c r="CY421" s="26" t="str">
        <f t="shared" si="557"/>
        <v/>
      </c>
      <c r="CZ421" s="26" t="str">
        <f t="shared" si="557"/>
        <v/>
      </c>
      <c r="DA421" s="26" t="str">
        <f t="shared" si="557"/>
        <v/>
      </c>
      <c r="DB421" s="26" t="str">
        <f t="shared" si="557"/>
        <v/>
      </c>
      <c r="DC421" s="26" t="str">
        <f t="shared" si="557"/>
        <v/>
      </c>
      <c r="DD421" s="26" t="str">
        <f t="shared" si="557"/>
        <v/>
      </c>
      <c r="DE421" s="26" t="str">
        <f t="shared" si="557"/>
        <v/>
      </c>
      <c r="DF421" s="26" t="str">
        <f t="shared" si="557"/>
        <v/>
      </c>
      <c r="DG421" s="26" t="str">
        <f t="shared" si="557"/>
        <v/>
      </c>
      <c r="DH421" s="26" t="str">
        <f t="shared" si="557"/>
        <v/>
      </c>
      <c r="DI421" s="26" t="str">
        <f t="shared" si="557"/>
        <v/>
      </c>
      <c r="DJ421" s="26" t="str">
        <f t="shared" si="557"/>
        <v/>
      </c>
      <c r="DK421" s="26" t="str">
        <f t="shared" si="557"/>
        <v/>
      </c>
      <c r="DL421" s="26" t="str">
        <f t="shared" si="557"/>
        <v/>
      </c>
      <c r="DM421" s="26" t="str">
        <f t="shared" si="557"/>
        <v/>
      </c>
      <c r="DN421" s="26" t="str">
        <f t="shared" si="557"/>
        <v/>
      </c>
      <c r="DO421" s="26" t="str">
        <f t="shared" si="557"/>
        <v/>
      </c>
      <c r="DP421" s="26" t="str">
        <f t="shared" si="557"/>
        <v/>
      </c>
      <c r="DQ421" s="26" t="str">
        <f t="shared" si="557"/>
        <v/>
      </c>
      <c r="DR421" s="26" t="str">
        <f t="shared" si="557"/>
        <v/>
      </c>
      <c r="DS421" s="26" t="str">
        <f t="shared" si="557"/>
        <v/>
      </c>
      <c r="DT421" s="26" t="str">
        <f t="shared" si="557"/>
        <v/>
      </c>
      <c r="DU421" s="26" t="str">
        <f t="shared" si="557"/>
        <v/>
      </c>
      <c r="DV421" s="26" t="str">
        <f t="shared" si="557"/>
        <v/>
      </c>
      <c r="DW421" s="26" t="str">
        <f t="shared" si="557"/>
        <v/>
      </c>
      <c r="DX421" s="26" t="str">
        <f t="shared" si="557"/>
        <v/>
      </c>
      <c r="DY421" s="26" t="str">
        <f t="shared" si="557"/>
        <v/>
      </c>
      <c r="DZ421" s="26" t="str">
        <f t="shared" si="557"/>
        <v/>
      </c>
      <c r="EA421" s="26" t="str">
        <f t="shared" si="557"/>
        <v/>
      </c>
      <c r="EB421" s="26" t="str">
        <f t="shared" si="557"/>
        <v/>
      </c>
      <c r="EC421" s="26" t="str">
        <f t="shared" si="557"/>
        <v/>
      </c>
      <c r="ED421" s="26" t="str">
        <f t="shared" si="557"/>
        <v/>
      </c>
      <c r="EE421" s="26" t="str">
        <f t="shared" si="558" ref="EE421:FI421">IF(AND(EE422="",EE423=""),"",SUM(EE422)-SUM(EE423))</f>
        <v/>
      </c>
      <c r="EF421" s="26" t="str">
        <f t="shared" si="558"/>
        <v/>
      </c>
      <c r="EG421" s="26" t="str">
        <f t="shared" si="558"/>
        <v/>
      </c>
      <c r="EH421" s="26" t="str">
        <f t="shared" si="558"/>
        <v/>
      </c>
      <c r="EI421" s="26" t="str">
        <f t="shared" si="558"/>
        <v/>
      </c>
      <c r="EJ421" s="26" t="str">
        <f t="shared" si="558"/>
        <v/>
      </c>
      <c r="EK421" s="26" t="str">
        <f t="shared" si="558"/>
        <v/>
      </c>
      <c r="EL421" s="26" t="str">
        <f t="shared" si="558"/>
        <v/>
      </c>
      <c r="EM421" s="26" t="str">
        <f t="shared" si="558"/>
        <v/>
      </c>
      <c r="EN421" s="26" t="str">
        <f t="shared" si="558"/>
        <v/>
      </c>
      <c r="EO421" s="26" t="str">
        <f t="shared" si="558"/>
        <v/>
      </c>
      <c r="EP421" s="26" t="str">
        <f t="shared" si="558"/>
        <v/>
      </c>
      <c r="EQ421" s="26" t="str">
        <f t="shared" si="558"/>
        <v/>
      </c>
      <c r="ER421" s="26" t="str">
        <f t="shared" si="558"/>
        <v/>
      </c>
      <c r="ES421" s="26" t="str">
        <f t="shared" si="558"/>
        <v/>
      </c>
      <c r="ET421" s="26" t="str">
        <f t="shared" si="558"/>
        <v/>
      </c>
      <c r="EU421" s="26" t="str">
        <f t="shared" si="558"/>
        <v/>
      </c>
      <c r="EV421" s="26" t="str">
        <f t="shared" si="558"/>
        <v/>
      </c>
      <c r="EW421" s="26" t="str">
        <f t="shared" si="558"/>
        <v/>
      </c>
      <c r="EX421" s="26" t="str">
        <f t="shared" si="558"/>
        <v/>
      </c>
      <c r="EY421" s="26" t="str">
        <f t="shared" si="558"/>
        <v/>
      </c>
      <c r="EZ421" s="26" t="str">
        <f t="shared" si="558"/>
        <v/>
      </c>
      <c r="FA421" s="26" t="str">
        <f t="shared" si="558"/>
        <v/>
      </c>
      <c r="FB421" s="26" t="str">
        <f t="shared" si="558"/>
        <v/>
      </c>
      <c r="FC421" s="26" t="str">
        <f t="shared" si="558"/>
        <v/>
      </c>
      <c r="FD421" s="26" t="str">
        <f t="shared" si="558"/>
        <v/>
      </c>
      <c r="FE421" s="26" t="str">
        <f t="shared" si="558"/>
        <v/>
      </c>
      <c r="FF421" s="26" t="str">
        <f t="shared" si="558"/>
        <v/>
      </c>
      <c r="FG421" s="26" t="str">
        <f t="shared" si="558"/>
        <v/>
      </c>
      <c r="FH421" s="26" t="str">
        <f t="shared" si="558"/>
        <v/>
      </c>
      <c r="FI421" s="26" t="str">
        <f t="shared" si="558"/>
        <v/>
      </c>
    </row>
    <row r="422" spans="1:165" s="8" customFormat="1" ht="15" customHeight="1">
      <c r="A422" s="8" t="str">
        <f t="shared" si="523"/>
        <v>BKTG_CD_BP6_XDC</v>
      </c>
      <c r="B422" s="12" t="s">
        <v>39</v>
      </c>
      <c r="C422" s="13" t="s">
        <v>998</v>
      </c>
      <c r="D422" s="13" t="s">
        <v>999</v>
      </c>
      <c r="E422" s="14" t="str">
        <f>"BKTG_CD_BP6_"&amp;C3</f>
        <v>BKTG_CD_BP6_XDC</v>
      </c>
      <c r="F422" s="26">
        <v>9.1992979775000006</v>
      </c>
      <c r="G422" s="26">
        <v>9.1992979775000006</v>
      </c>
      <c r="H422" s="26">
        <v>9.1992979775000006</v>
      </c>
      <c r="I422" s="26">
        <v>9.1992979775000006</v>
      </c>
      <c r="J422" s="26">
        <v>36.797191910000002</v>
      </c>
      <c r="K422" s="26">
        <v>13.068023072694899</v>
      </c>
      <c r="L422" s="26">
        <v>13.068023072694899</v>
      </c>
      <c r="M422" s="26">
        <v>13.068023072694899</v>
      </c>
      <c r="N422" s="26">
        <v>13.068023072694899</v>
      </c>
      <c r="O422" s="26">
        <v>52.272092290779597</v>
      </c>
      <c r="P422" s="26">
        <v>11.2707545482402</v>
      </c>
      <c r="Q422" s="26">
        <v>11.2707545482402</v>
      </c>
      <c r="R422" s="26">
        <v>11.2707545482402</v>
      </c>
      <c r="S422" s="26">
        <v>11.2707545482402</v>
      </c>
      <c r="T422" s="26">
        <v>45.0830181929608</v>
      </c>
      <c r="U422" s="26">
        <v>17.0683564879023</v>
      </c>
      <c r="V422" s="26">
        <v>17.0683564879023</v>
      </c>
      <c r="W422" s="26">
        <v>17.0683564879023</v>
      </c>
      <c r="X422" s="26">
        <v>17.0683564879023</v>
      </c>
      <c r="Y422" s="26">
        <v>68.273425951609298</v>
      </c>
      <c r="Z422" s="26">
        <v>11.0587655</v>
      </c>
      <c r="AA422" s="26">
        <v>11.0587655</v>
      </c>
      <c r="AB422" s="26">
        <v>11.0587655</v>
      </c>
      <c r="AC422" s="26">
        <v>11.0587655</v>
      </c>
      <c r="AD422" s="26">
        <v>44.235061999999999</v>
      </c>
      <c r="AE422" s="26">
        <v>9.0106821293999992</v>
      </c>
      <c r="AF422" s="26">
        <v>9.0106821293999992</v>
      </c>
      <c r="AG422" s="26">
        <v>9.0106821293999992</v>
      </c>
      <c r="AH422" s="26">
        <v>9.0106821293999992</v>
      </c>
      <c r="AI422" s="26">
        <v>36.042728517599997</v>
      </c>
      <c r="AJ422" s="26">
        <v>9.0083266299999991</v>
      </c>
      <c r="AK422" s="26">
        <v>9.0083266299999991</v>
      </c>
      <c r="AL422" s="26">
        <v>9.0083266299999991</v>
      </c>
      <c r="AM422" s="26">
        <v>9.0083266299999991</v>
      </c>
      <c r="AN422" s="26">
        <v>36.033306519999996</v>
      </c>
      <c r="AO422" s="26" t="str">
        <f>IF(AND(AO425="",AO428=""),"",SUM(AO425,AO428))</f>
        <v/>
      </c>
      <c r="AP422" s="26" t="str">
        <f>IF(AND(AP425="",AP428=""),"",SUM(AP425,AP428))</f>
        <v/>
      </c>
      <c r="AQ422" s="26" t="str">
        <f>IF(AND(AQ425="",AQ428=""),"",SUM(AQ425,AQ428))</f>
        <v/>
      </c>
      <c r="AR422" s="26" t="str">
        <f>IF(AND(AR425="",AR428=""),"",SUM(AR425,AR428))</f>
        <v/>
      </c>
      <c r="AS422" s="26" t="str">
        <f>IF(AND(AS425="",AS428=""),"",SUM(AS425,AS428))</f>
        <v/>
      </c>
      <c r="AT422" s="26" t="str">
        <f>IF(AND(AT425="",AT428=""),"",SUM(AT425,AT428))</f>
        <v/>
      </c>
      <c r="AU422" s="26" t="str">
        <f>IF(AND(AU425="",AU428=""),"",SUM(AU425,AU428))</f>
        <v/>
      </c>
      <c r="AV422" s="26" t="str">
        <f>IF(AND(AV425="",AV428=""),"",SUM(AV425,AV428))</f>
        <v/>
      </c>
      <c r="AW422" s="26" t="str">
        <f>IF(AND(AW425="",AW428=""),"",SUM(AW425,AW428))</f>
        <v/>
      </c>
      <c r="AX422" s="26" t="str">
        <f>IF(AND(AX425="",AX428=""),"",SUM(AX425,AX428))</f>
        <v/>
      </c>
      <c r="AY422" s="26" t="str">
        <f>IF(AND(AY425="",AY428=""),"",SUM(AY425,AY428))</f>
        <v/>
      </c>
      <c r="AZ422" s="26" t="str">
        <f>IF(AND(AZ425="",AZ428=""),"",SUM(AZ425,AZ428))</f>
        <v/>
      </c>
      <c r="BA422" s="26" t="str">
        <f>IF(AND(BA425="",BA428=""),"",SUM(BA425,BA428))</f>
        <v/>
      </c>
      <c r="BB422" s="26" t="str">
        <f>IF(AND(BB425="",BB428=""),"",SUM(BB425,BB428))</f>
        <v/>
      </c>
      <c r="BC422" s="26" t="str">
        <f>IF(AND(BC425="",BC428=""),"",SUM(BC425,BC428))</f>
        <v/>
      </c>
      <c r="BD422" s="26" t="str">
        <f>IF(AND(BD425="",BD428=""),"",SUM(BD425,BD428))</f>
        <v/>
      </c>
      <c r="BE422" s="26" t="str">
        <f>IF(AND(BE425="",BE428=""),"",SUM(BE425,BE428))</f>
        <v/>
      </c>
      <c r="BF422" s="26" t="str">
        <f>IF(AND(BF425="",BF428=""),"",SUM(BF425,BF428))</f>
        <v/>
      </c>
      <c r="BG422" s="26" t="str">
        <f>IF(AND(BG425="",BG428=""),"",SUM(BG425,BG428))</f>
        <v/>
      </c>
      <c r="BH422" s="26" t="str">
        <f>IF(AND(BH425="",BH428=""),"",SUM(BH425,BH428))</f>
        <v/>
      </c>
      <c r="BI422" s="26" t="str">
        <f>IF(AND(BI425="",BI428=""),"",SUM(BI425,BI428))</f>
        <v/>
      </c>
      <c r="BJ422" s="26" t="str">
        <f>IF(AND(BJ425="",BJ428=""),"",SUM(BJ425,BJ428))</f>
        <v/>
      </c>
      <c r="BK422" s="26" t="str">
        <f>IF(AND(BK425="",BK428=""),"",SUM(BK425,BK428))</f>
        <v/>
      </c>
      <c r="BL422" s="26" t="str">
        <f>IF(AND(BL425="",BL428=""),"",SUM(BL425,BL428))</f>
        <v/>
      </c>
      <c r="BM422" s="26" t="str">
        <f>IF(AND(BM425="",BM428=""),"",SUM(BM425,BM428))</f>
        <v/>
      </c>
      <c r="BN422" s="26" t="str">
        <f>IF(AND(BN425="",BN428=""),"",SUM(BN425,BN428))</f>
        <v/>
      </c>
      <c r="BO422" s="26" t="str">
        <f>IF(AND(BO425="",BO428=""),"",SUM(BO425,BO428))</f>
        <v/>
      </c>
      <c r="BP422" s="26" t="str">
        <f>IF(AND(BP425="",BP428=""),"",SUM(BP425,BP428))</f>
        <v/>
      </c>
      <c r="BQ422" s="26" t="str">
        <f>IF(AND(BQ425="",BQ428=""),"",SUM(BQ425,BQ428))</f>
        <v/>
      </c>
      <c r="BR422" s="26" t="str">
        <f>IF(AND(BR425="",BR428=""),"",SUM(BR425,BR428))</f>
        <v/>
      </c>
      <c r="BS422" s="26" t="str">
        <f t="shared" si="559" ref="BS422:ED422">IF(AND(BS425="",BS428=""),"",SUM(BS425,BS428))</f>
        <v/>
      </c>
      <c r="BT422" s="26" t="str">
        <f t="shared" si="559"/>
        <v/>
      </c>
      <c r="BU422" s="26" t="str">
        <f t="shared" si="559"/>
        <v/>
      </c>
      <c r="BV422" s="26" t="str">
        <f t="shared" si="559"/>
        <v/>
      </c>
      <c r="BW422" s="26" t="str">
        <f t="shared" si="559"/>
        <v/>
      </c>
      <c r="BX422" s="26" t="str">
        <f t="shared" si="559"/>
        <v/>
      </c>
      <c r="BY422" s="26" t="str">
        <f t="shared" si="559"/>
        <v/>
      </c>
      <c r="BZ422" s="26" t="str">
        <f t="shared" si="559"/>
        <v/>
      </c>
      <c r="CA422" s="26" t="str">
        <f t="shared" si="559"/>
        <v/>
      </c>
      <c r="CB422" s="26" t="str">
        <f t="shared" si="559"/>
        <v/>
      </c>
      <c r="CC422" s="26" t="str">
        <f t="shared" si="559"/>
        <v/>
      </c>
      <c r="CD422" s="26" t="str">
        <f t="shared" si="559"/>
        <v/>
      </c>
      <c r="CE422" s="26" t="str">
        <f t="shared" si="559"/>
        <v/>
      </c>
      <c r="CF422" s="26" t="str">
        <f t="shared" si="559"/>
        <v/>
      </c>
      <c r="CG422" s="26" t="str">
        <f t="shared" si="559"/>
        <v/>
      </c>
      <c r="CH422" s="26" t="str">
        <f t="shared" si="559"/>
        <v/>
      </c>
      <c r="CI422" s="26" t="str">
        <f t="shared" si="559"/>
        <v/>
      </c>
      <c r="CJ422" s="26" t="str">
        <f t="shared" si="559"/>
        <v/>
      </c>
      <c r="CK422" s="26" t="str">
        <f t="shared" si="559"/>
        <v/>
      </c>
      <c r="CL422" s="26" t="str">
        <f t="shared" si="559"/>
        <v/>
      </c>
      <c r="CM422" s="26" t="str">
        <f t="shared" si="559"/>
        <v/>
      </c>
      <c r="CN422" s="26" t="str">
        <f t="shared" si="559"/>
        <v/>
      </c>
      <c r="CO422" s="26" t="str">
        <f t="shared" si="559"/>
        <v/>
      </c>
      <c r="CP422" s="26" t="str">
        <f t="shared" si="559"/>
        <v/>
      </c>
      <c r="CQ422" s="26" t="str">
        <f t="shared" si="559"/>
        <v/>
      </c>
      <c r="CR422" s="26" t="str">
        <f t="shared" si="559"/>
        <v/>
      </c>
      <c r="CS422" s="26" t="str">
        <f t="shared" si="559"/>
        <v/>
      </c>
      <c r="CT422" s="26" t="str">
        <f t="shared" si="559"/>
        <v/>
      </c>
      <c r="CU422" s="26" t="str">
        <f t="shared" si="559"/>
        <v/>
      </c>
      <c r="CV422" s="26" t="str">
        <f t="shared" si="559"/>
        <v/>
      </c>
      <c r="CW422" s="26" t="str">
        <f t="shared" si="559"/>
        <v/>
      </c>
      <c r="CX422" s="26" t="str">
        <f t="shared" si="559"/>
        <v/>
      </c>
      <c r="CY422" s="26" t="str">
        <f t="shared" si="559"/>
        <v/>
      </c>
      <c r="CZ422" s="26" t="str">
        <f t="shared" si="559"/>
        <v/>
      </c>
      <c r="DA422" s="26" t="str">
        <f t="shared" si="559"/>
        <v/>
      </c>
      <c r="DB422" s="26" t="str">
        <f t="shared" si="559"/>
        <v/>
      </c>
      <c r="DC422" s="26" t="str">
        <f t="shared" si="559"/>
        <v/>
      </c>
      <c r="DD422" s="26" t="str">
        <f t="shared" si="559"/>
        <v/>
      </c>
      <c r="DE422" s="26" t="str">
        <f t="shared" si="559"/>
        <v/>
      </c>
      <c r="DF422" s="26" t="str">
        <f t="shared" si="559"/>
        <v/>
      </c>
      <c r="DG422" s="26" t="str">
        <f t="shared" si="559"/>
        <v/>
      </c>
      <c r="DH422" s="26" t="str">
        <f t="shared" si="559"/>
        <v/>
      </c>
      <c r="DI422" s="26" t="str">
        <f t="shared" si="559"/>
        <v/>
      </c>
      <c r="DJ422" s="26" t="str">
        <f t="shared" si="559"/>
        <v/>
      </c>
      <c r="DK422" s="26" t="str">
        <f t="shared" si="559"/>
        <v/>
      </c>
      <c r="DL422" s="26" t="str">
        <f t="shared" si="559"/>
        <v/>
      </c>
      <c r="DM422" s="26" t="str">
        <f t="shared" si="559"/>
        <v/>
      </c>
      <c r="DN422" s="26" t="str">
        <f t="shared" si="559"/>
        <v/>
      </c>
      <c r="DO422" s="26" t="str">
        <f t="shared" si="559"/>
        <v/>
      </c>
      <c r="DP422" s="26" t="str">
        <f t="shared" si="559"/>
        <v/>
      </c>
      <c r="DQ422" s="26" t="str">
        <f t="shared" si="559"/>
        <v/>
      </c>
      <c r="DR422" s="26" t="str">
        <f t="shared" si="559"/>
        <v/>
      </c>
      <c r="DS422" s="26" t="str">
        <f t="shared" si="559"/>
        <v/>
      </c>
      <c r="DT422" s="26" t="str">
        <f t="shared" si="559"/>
        <v/>
      </c>
      <c r="DU422" s="26" t="str">
        <f t="shared" si="559"/>
        <v/>
      </c>
      <c r="DV422" s="26" t="str">
        <f t="shared" si="559"/>
        <v/>
      </c>
      <c r="DW422" s="26" t="str">
        <f t="shared" si="559"/>
        <v/>
      </c>
      <c r="DX422" s="26" t="str">
        <f t="shared" si="559"/>
        <v/>
      </c>
      <c r="DY422" s="26" t="str">
        <f t="shared" si="559"/>
        <v/>
      </c>
      <c r="DZ422" s="26" t="str">
        <f t="shared" si="559"/>
        <v/>
      </c>
      <c r="EA422" s="26" t="str">
        <f t="shared" si="559"/>
        <v/>
      </c>
      <c r="EB422" s="26" t="str">
        <f t="shared" si="559"/>
        <v/>
      </c>
      <c r="EC422" s="26" t="str">
        <f t="shared" si="559"/>
        <v/>
      </c>
      <c r="ED422" s="26" t="str">
        <f t="shared" si="559"/>
        <v/>
      </c>
      <c r="EE422" s="26" t="str">
        <f t="shared" si="560" ref="EE422:FI422">IF(AND(EE425="",EE428=""),"",SUM(EE425,EE428))</f>
        <v/>
      </c>
      <c r="EF422" s="26" t="str">
        <f t="shared" si="560"/>
        <v/>
      </c>
      <c r="EG422" s="26" t="str">
        <f t="shared" si="560"/>
        <v/>
      </c>
      <c r="EH422" s="26" t="str">
        <f t="shared" si="560"/>
        <v/>
      </c>
      <c r="EI422" s="26" t="str">
        <f t="shared" si="560"/>
        <v/>
      </c>
      <c r="EJ422" s="26" t="str">
        <f t="shared" si="560"/>
        <v/>
      </c>
      <c r="EK422" s="26" t="str">
        <f t="shared" si="560"/>
        <v/>
      </c>
      <c r="EL422" s="26" t="str">
        <f t="shared" si="560"/>
        <v/>
      </c>
      <c r="EM422" s="26" t="str">
        <f t="shared" si="560"/>
        <v/>
      </c>
      <c r="EN422" s="26" t="str">
        <f t="shared" si="560"/>
        <v/>
      </c>
      <c r="EO422" s="26" t="str">
        <f t="shared" si="560"/>
        <v/>
      </c>
      <c r="EP422" s="26" t="str">
        <f t="shared" si="560"/>
        <v/>
      </c>
      <c r="EQ422" s="26" t="str">
        <f t="shared" si="560"/>
        <v/>
      </c>
      <c r="ER422" s="26" t="str">
        <f t="shared" si="560"/>
        <v/>
      </c>
      <c r="ES422" s="26" t="str">
        <f t="shared" si="560"/>
        <v/>
      </c>
      <c r="ET422" s="26" t="str">
        <f t="shared" si="560"/>
        <v/>
      </c>
      <c r="EU422" s="26" t="str">
        <f t="shared" si="560"/>
        <v/>
      </c>
      <c r="EV422" s="26" t="str">
        <f t="shared" si="560"/>
        <v/>
      </c>
      <c r="EW422" s="26" t="str">
        <f t="shared" si="560"/>
        <v/>
      </c>
      <c r="EX422" s="26" t="str">
        <f t="shared" si="560"/>
        <v/>
      </c>
      <c r="EY422" s="26" t="str">
        <f t="shared" si="560"/>
        <v/>
      </c>
      <c r="EZ422" s="26" t="str">
        <f t="shared" si="560"/>
        <v/>
      </c>
      <c r="FA422" s="26" t="str">
        <f t="shared" si="560"/>
        <v/>
      </c>
      <c r="FB422" s="26" t="str">
        <f t="shared" si="560"/>
        <v/>
      </c>
      <c r="FC422" s="26" t="str">
        <f t="shared" si="560"/>
        <v/>
      </c>
      <c r="FD422" s="26" t="str">
        <f t="shared" si="560"/>
        <v/>
      </c>
      <c r="FE422" s="26" t="str">
        <f t="shared" si="560"/>
        <v/>
      </c>
      <c r="FF422" s="26" t="str">
        <f t="shared" si="560"/>
        <v/>
      </c>
      <c r="FG422" s="26" t="str">
        <f t="shared" si="560"/>
        <v/>
      </c>
      <c r="FH422" s="26" t="str">
        <f t="shared" si="560"/>
        <v/>
      </c>
      <c r="FI422" s="26" t="str">
        <f t="shared" si="560"/>
        <v/>
      </c>
    </row>
    <row r="423" spans="1:165" s="8" customFormat="1" ht="15" customHeight="1">
      <c r="A423" s="8" t="str">
        <f t="shared" si="523"/>
        <v>BKTG_DB_BP6_XDC</v>
      </c>
      <c r="B423" s="12" t="s">
        <v>42</v>
      </c>
      <c r="C423" s="13" t="s">
        <v>1000</v>
      </c>
      <c r="D423" s="13" t="s">
        <v>1001</v>
      </c>
      <c r="E423" s="14" t="str">
        <f>"BKTG_DB_BP6_"&amp;C3</f>
        <v>BKTG_DB_BP6_XDC</v>
      </c>
      <c r="F423" s="26">
        <v>0.14079168750000001</v>
      </c>
      <c r="G423" s="26">
        <v>0.14079168750000001</v>
      </c>
      <c r="H423" s="26">
        <v>0.14079168750000001</v>
      </c>
      <c r="I423" s="26">
        <v>0.14079168750000001</v>
      </c>
      <c r="J423" s="26">
        <v>0.56316675000000005</v>
      </c>
      <c r="K423" s="26">
        <v>0.2760185275</v>
      </c>
      <c r="L423" s="26">
        <v>0.2760185275</v>
      </c>
      <c r="M423" s="26">
        <v>0.2760185275</v>
      </c>
      <c r="N423" s="26">
        <v>0.2760185275</v>
      </c>
      <c r="O423" s="26">
        <v>1.10407411</v>
      </c>
      <c r="P423" s="26">
        <v>0.376457445</v>
      </c>
      <c r="Q423" s="26">
        <v>0.376457445</v>
      </c>
      <c r="R423" s="26">
        <v>0.376457445</v>
      </c>
      <c r="S423" s="26">
        <v>0.376457445</v>
      </c>
      <c r="T423" s="26">
        <v>1.50582978</v>
      </c>
      <c r="U423" s="26">
        <v>0.40090975000000001</v>
      </c>
      <c r="V423" s="26">
        <v>0.40090975000000001</v>
      </c>
      <c r="W423" s="26">
        <v>0.40090975000000001</v>
      </c>
      <c r="X423" s="26">
        <v>0.40090975000000001</v>
      </c>
      <c r="Y423" s="26">
        <v>1.603639</v>
      </c>
      <c r="Z423" s="26">
        <v>0.65125575000000002</v>
      </c>
      <c r="AA423" s="26">
        <v>0.65125575000000002</v>
      </c>
      <c r="AB423" s="26">
        <v>0.65125575000000002</v>
      </c>
      <c r="AC423" s="26">
        <v>0.65125575000000002</v>
      </c>
      <c r="AD423" s="26">
        <v>2.6050230000000001</v>
      </c>
      <c r="AE423" s="26">
        <v>0.3976941075</v>
      </c>
      <c r="AF423" s="26">
        <v>0.3976941075</v>
      </c>
      <c r="AG423" s="26">
        <v>0.3976941075</v>
      </c>
      <c r="AH423" s="26">
        <v>0.3976941075</v>
      </c>
      <c r="AI423" s="26">
        <v>1.59077643</v>
      </c>
      <c r="AJ423" s="26">
        <v>0.4471809175</v>
      </c>
      <c r="AK423" s="26">
        <v>0.4471809175</v>
      </c>
      <c r="AL423" s="26">
        <v>0.4471809175</v>
      </c>
      <c r="AM423" s="26">
        <v>0.4471809175</v>
      </c>
      <c r="AN423" s="26">
        <v>1.78872367</v>
      </c>
      <c r="AO423" s="26" t="str">
        <f>IF(AND(AO426="",AO429=""),"",SUM(AO426,AO429))</f>
        <v/>
      </c>
      <c r="AP423" s="26" t="str">
        <f>IF(AND(AP426="",AP429=""),"",SUM(AP426,AP429))</f>
        <v/>
      </c>
      <c r="AQ423" s="26" t="str">
        <f>IF(AND(AQ426="",AQ429=""),"",SUM(AQ426,AQ429))</f>
        <v/>
      </c>
      <c r="AR423" s="26" t="str">
        <f>IF(AND(AR426="",AR429=""),"",SUM(AR426,AR429))</f>
        <v/>
      </c>
      <c r="AS423" s="26" t="str">
        <f>IF(AND(AS426="",AS429=""),"",SUM(AS426,AS429))</f>
        <v/>
      </c>
      <c r="AT423" s="26" t="str">
        <f>IF(AND(AT426="",AT429=""),"",SUM(AT426,AT429))</f>
        <v/>
      </c>
      <c r="AU423" s="26" t="str">
        <f>IF(AND(AU426="",AU429=""),"",SUM(AU426,AU429))</f>
        <v/>
      </c>
      <c r="AV423" s="26" t="str">
        <f>IF(AND(AV426="",AV429=""),"",SUM(AV426,AV429))</f>
        <v/>
      </c>
      <c r="AW423" s="26" t="str">
        <f>IF(AND(AW426="",AW429=""),"",SUM(AW426,AW429))</f>
        <v/>
      </c>
      <c r="AX423" s="26" t="str">
        <f>IF(AND(AX426="",AX429=""),"",SUM(AX426,AX429))</f>
        <v/>
      </c>
      <c r="AY423" s="26" t="str">
        <f>IF(AND(AY426="",AY429=""),"",SUM(AY426,AY429))</f>
        <v/>
      </c>
      <c r="AZ423" s="26" t="str">
        <f>IF(AND(AZ426="",AZ429=""),"",SUM(AZ426,AZ429))</f>
        <v/>
      </c>
      <c r="BA423" s="26" t="str">
        <f>IF(AND(BA426="",BA429=""),"",SUM(BA426,BA429))</f>
        <v/>
      </c>
      <c r="BB423" s="26" t="str">
        <f>IF(AND(BB426="",BB429=""),"",SUM(BB426,BB429))</f>
        <v/>
      </c>
      <c r="BC423" s="26" t="str">
        <f>IF(AND(BC426="",BC429=""),"",SUM(BC426,BC429))</f>
        <v/>
      </c>
      <c r="BD423" s="26" t="str">
        <f>IF(AND(BD426="",BD429=""),"",SUM(BD426,BD429))</f>
        <v/>
      </c>
      <c r="BE423" s="26" t="str">
        <f>IF(AND(BE426="",BE429=""),"",SUM(BE426,BE429))</f>
        <v/>
      </c>
      <c r="BF423" s="26" t="str">
        <f>IF(AND(BF426="",BF429=""),"",SUM(BF426,BF429))</f>
        <v/>
      </c>
      <c r="BG423" s="26" t="str">
        <f>IF(AND(BG426="",BG429=""),"",SUM(BG426,BG429))</f>
        <v/>
      </c>
      <c r="BH423" s="26" t="str">
        <f>IF(AND(BH426="",BH429=""),"",SUM(BH426,BH429))</f>
        <v/>
      </c>
      <c r="BI423" s="26" t="str">
        <f>IF(AND(BI426="",BI429=""),"",SUM(BI426,BI429))</f>
        <v/>
      </c>
      <c r="BJ423" s="26" t="str">
        <f>IF(AND(BJ426="",BJ429=""),"",SUM(BJ426,BJ429))</f>
        <v/>
      </c>
      <c r="BK423" s="26" t="str">
        <f>IF(AND(BK426="",BK429=""),"",SUM(BK426,BK429))</f>
        <v/>
      </c>
      <c r="BL423" s="26" t="str">
        <f>IF(AND(BL426="",BL429=""),"",SUM(BL426,BL429))</f>
        <v/>
      </c>
      <c r="BM423" s="26" t="str">
        <f>IF(AND(BM426="",BM429=""),"",SUM(BM426,BM429))</f>
        <v/>
      </c>
      <c r="BN423" s="26" t="str">
        <f>IF(AND(BN426="",BN429=""),"",SUM(BN426,BN429))</f>
        <v/>
      </c>
      <c r="BO423" s="26" t="str">
        <f>IF(AND(BO426="",BO429=""),"",SUM(BO426,BO429))</f>
        <v/>
      </c>
      <c r="BP423" s="26" t="str">
        <f>IF(AND(BP426="",BP429=""),"",SUM(BP426,BP429))</f>
        <v/>
      </c>
      <c r="BQ423" s="26" t="str">
        <f>IF(AND(BQ426="",BQ429=""),"",SUM(BQ426,BQ429))</f>
        <v/>
      </c>
      <c r="BR423" s="26" t="str">
        <f>IF(AND(BR426="",BR429=""),"",SUM(BR426,BR429))</f>
        <v/>
      </c>
      <c r="BS423" s="26" t="str">
        <f t="shared" si="561" ref="BS423:ED423">IF(AND(BS426="",BS429=""),"",SUM(BS426,BS429))</f>
        <v/>
      </c>
      <c r="BT423" s="26" t="str">
        <f t="shared" si="561"/>
        <v/>
      </c>
      <c r="BU423" s="26" t="str">
        <f t="shared" si="561"/>
        <v/>
      </c>
      <c r="BV423" s="26" t="str">
        <f t="shared" si="561"/>
        <v/>
      </c>
      <c r="BW423" s="26" t="str">
        <f t="shared" si="561"/>
        <v/>
      </c>
      <c r="BX423" s="26" t="str">
        <f t="shared" si="561"/>
        <v/>
      </c>
      <c r="BY423" s="26" t="str">
        <f t="shared" si="561"/>
        <v/>
      </c>
      <c r="BZ423" s="26" t="str">
        <f t="shared" si="561"/>
        <v/>
      </c>
      <c r="CA423" s="26" t="str">
        <f t="shared" si="561"/>
        <v/>
      </c>
      <c r="CB423" s="26" t="str">
        <f t="shared" si="561"/>
        <v/>
      </c>
      <c r="CC423" s="26" t="str">
        <f t="shared" si="561"/>
        <v/>
      </c>
      <c r="CD423" s="26" t="str">
        <f t="shared" si="561"/>
        <v/>
      </c>
      <c r="CE423" s="26" t="str">
        <f t="shared" si="561"/>
        <v/>
      </c>
      <c r="CF423" s="26" t="str">
        <f t="shared" si="561"/>
        <v/>
      </c>
      <c r="CG423" s="26" t="str">
        <f t="shared" si="561"/>
        <v/>
      </c>
      <c r="CH423" s="26" t="str">
        <f t="shared" si="561"/>
        <v/>
      </c>
      <c r="CI423" s="26" t="str">
        <f t="shared" si="561"/>
        <v/>
      </c>
      <c r="CJ423" s="26" t="str">
        <f t="shared" si="561"/>
        <v/>
      </c>
      <c r="CK423" s="26" t="str">
        <f t="shared" si="561"/>
        <v/>
      </c>
      <c r="CL423" s="26" t="str">
        <f t="shared" si="561"/>
        <v/>
      </c>
      <c r="CM423" s="26" t="str">
        <f t="shared" si="561"/>
        <v/>
      </c>
      <c r="CN423" s="26" t="str">
        <f t="shared" si="561"/>
        <v/>
      </c>
      <c r="CO423" s="26" t="str">
        <f t="shared" si="561"/>
        <v/>
      </c>
      <c r="CP423" s="26" t="str">
        <f t="shared" si="561"/>
        <v/>
      </c>
      <c r="CQ423" s="26" t="str">
        <f t="shared" si="561"/>
        <v/>
      </c>
      <c r="CR423" s="26" t="str">
        <f t="shared" si="561"/>
        <v/>
      </c>
      <c r="CS423" s="26" t="str">
        <f t="shared" si="561"/>
        <v/>
      </c>
      <c r="CT423" s="26" t="str">
        <f t="shared" si="561"/>
        <v/>
      </c>
      <c r="CU423" s="26" t="str">
        <f t="shared" si="561"/>
        <v/>
      </c>
      <c r="CV423" s="26" t="str">
        <f t="shared" si="561"/>
        <v/>
      </c>
      <c r="CW423" s="26" t="str">
        <f t="shared" si="561"/>
        <v/>
      </c>
      <c r="CX423" s="26" t="str">
        <f t="shared" si="561"/>
        <v/>
      </c>
      <c r="CY423" s="26" t="str">
        <f t="shared" si="561"/>
        <v/>
      </c>
      <c r="CZ423" s="26" t="str">
        <f t="shared" si="561"/>
        <v/>
      </c>
      <c r="DA423" s="26" t="str">
        <f t="shared" si="561"/>
        <v/>
      </c>
      <c r="DB423" s="26" t="str">
        <f t="shared" si="561"/>
        <v/>
      </c>
      <c r="DC423" s="26" t="str">
        <f t="shared" si="561"/>
        <v/>
      </c>
      <c r="DD423" s="26" t="str">
        <f t="shared" si="561"/>
        <v/>
      </c>
      <c r="DE423" s="26" t="str">
        <f t="shared" si="561"/>
        <v/>
      </c>
      <c r="DF423" s="26" t="str">
        <f t="shared" si="561"/>
        <v/>
      </c>
      <c r="DG423" s="26" t="str">
        <f t="shared" si="561"/>
        <v/>
      </c>
      <c r="DH423" s="26" t="str">
        <f t="shared" si="561"/>
        <v/>
      </c>
      <c r="DI423" s="26" t="str">
        <f t="shared" si="561"/>
        <v/>
      </c>
      <c r="DJ423" s="26" t="str">
        <f t="shared" si="561"/>
        <v/>
      </c>
      <c r="DK423" s="26" t="str">
        <f t="shared" si="561"/>
        <v/>
      </c>
      <c r="DL423" s="26" t="str">
        <f t="shared" si="561"/>
        <v/>
      </c>
      <c r="DM423" s="26" t="str">
        <f t="shared" si="561"/>
        <v/>
      </c>
      <c r="DN423" s="26" t="str">
        <f t="shared" si="561"/>
        <v/>
      </c>
      <c r="DO423" s="26" t="str">
        <f t="shared" si="561"/>
        <v/>
      </c>
      <c r="DP423" s="26" t="str">
        <f t="shared" si="561"/>
        <v/>
      </c>
      <c r="DQ423" s="26" t="str">
        <f t="shared" si="561"/>
        <v/>
      </c>
      <c r="DR423" s="26" t="str">
        <f t="shared" si="561"/>
        <v/>
      </c>
      <c r="DS423" s="26" t="str">
        <f t="shared" si="561"/>
        <v/>
      </c>
      <c r="DT423" s="26" t="str">
        <f t="shared" si="561"/>
        <v/>
      </c>
      <c r="DU423" s="26" t="str">
        <f t="shared" si="561"/>
        <v/>
      </c>
      <c r="DV423" s="26" t="str">
        <f t="shared" si="561"/>
        <v/>
      </c>
      <c r="DW423" s="26" t="str">
        <f t="shared" si="561"/>
        <v/>
      </c>
      <c r="DX423" s="26" t="str">
        <f t="shared" si="561"/>
        <v/>
      </c>
      <c r="DY423" s="26" t="str">
        <f t="shared" si="561"/>
        <v/>
      </c>
      <c r="DZ423" s="26" t="str">
        <f t="shared" si="561"/>
        <v/>
      </c>
      <c r="EA423" s="26" t="str">
        <f t="shared" si="561"/>
        <v/>
      </c>
      <c r="EB423" s="26" t="str">
        <f t="shared" si="561"/>
        <v/>
      </c>
      <c r="EC423" s="26" t="str">
        <f t="shared" si="561"/>
        <v/>
      </c>
      <c r="ED423" s="26" t="str">
        <f t="shared" si="561"/>
        <v/>
      </c>
      <c r="EE423" s="26" t="str">
        <f t="shared" si="562" ref="EE423:FI423">IF(AND(EE426="",EE429=""),"",SUM(EE426,EE429))</f>
        <v/>
      </c>
      <c r="EF423" s="26" t="str">
        <f t="shared" si="562"/>
        <v/>
      </c>
      <c r="EG423" s="26" t="str">
        <f t="shared" si="562"/>
        <v/>
      </c>
      <c r="EH423" s="26" t="str">
        <f t="shared" si="562"/>
        <v/>
      </c>
      <c r="EI423" s="26" t="str">
        <f t="shared" si="562"/>
        <v/>
      </c>
      <c r="EJ423" s="26" t="str">
        <f t="shared" si="562"/>
        <v/>
      </c>
      <c r="EK423" s="26" t="str">
        <f t="shared" si="562"/>
        <v/>
      </c>
      <c r="EL423" s="26" t="str">
        <f t="shared" si="562"/>
        <v/>
      </c>
      <c r="EM423" s="26" t="str">
        <f t="shared" si="562"/>
        <v/>
      </c>
      <c r="EN423" s="26" t="str">
        <f t="shared" si="562"/>
        <v/>
      </c>
      <c r="EO423" s="26" t="str">
        <f t="shared" si="562"/>
        <v/>
      </c>
      <c r="EP423" s="26" t="str">
        <f t="shared" si="562"/>
        <v/>
      </c>
      <c r="EQ423" s="26" t="str">
        <f t="shared" si="562"/>
        <v/>
      </c>
      <c r="ER423" s="26" t="str">
        <f t="shared" si="562"/>
        <v/>
      </c>
      <c r="ES423" s="26" t="str">
        <f t="shared" si="562"/>
        <v/>
      </c>
      <c r="ET423" s="26" t="str">
        <f t="shared" si="562"/>
        <v/>
      </c>
      <c r="EU423" s="26" t="str">
        <f t="shared" si="562"/>
        <v/>
      </c>
      <c r="EV423" s="26" t="str">
        <f t="shared" si="562"/>
        <v/>
      </c>
      <c r="EW423" s="26" t="str">
        <f t="shared" si="562"/>
        <v/>
      </c>
      <c r="EX423" s="26" t="str">
        <f t="shared" si="562"/>
        <v/>
      </c>
      <c r="EY423" s="26" t="str">
        <f t="shared" si="562"/>
        <v/>
      </c>
      <c r="EZ423" s="26" t="str">
        <f t="shared" si="562"/>
        <v/>
      </c>
      <c r="FA423" s="26" t="str">
        <f t="shared" si="562"/>
        <v/>
      </c>
      <c r="FB423" s="26" t="str">
        <f t="shared" si="562"/>
        <v/>
      </c>
      <c r="FC423" s="26" t="str">
        <f t="shared" si="562"/>
        <v/>
      </c>
      <c r="FD423" s="26" t="str">
        <f t="shared" si="562"/>
        <v/>
      </c>
      <c r="FE423" s="26" t="str">
        <f t="shared" si="562"/>
        <v/>
      </c>
      <c r="FF423" s="26" t="str">
        <f t="shared" si="562"/>
        <v/>
      </c>
      <c r="FG423" s="26" t="str">
        <f t="shared" si="562"/>
        <v/>
      </c>
      <c r="FH423" s="26" t="str">
        <f t="shared" si="562"/>
        <v/>
      </c>
      <c r="FI423" s="26" t="str">
        <f t="shared" si="562"/>
        <v/>
      </c>
    </row>
    <row r="424" spans="1:165" s="8" customFormat="1" ht="15" customHeight="1">
      <c r="A424" s="8" t="str">
        <f t="shared" si="523"/>
        <v>BKTGD_BP6_XDC</v>
      </c>
      <c r="B424" s="12" t="s">
        <v>1002</v>
      </c>
      <c r="C424" s="13" t="s">
        <v>1003</v>
      </c>
      <c r="D424" s="13" t="s">
        <v>1004</v>
      </c>
      <c r="E424" s="14" t="str">
        <f>"BKTGD_BP6_"&amp;C3</f>
        <v>BKTGD_BP6_XDC</v>
      </c>
      <c r="F424" s="26" t="str">
        <f>IF(AND(F425="",F426=""),"",SUM(F425)-SUM(F426))</f>
        <v/>
      </c>
      <c r="G424" s="26" t="str">
        <f t="shared" si="563" ref="G424:BR424">IF(AND(G425="",G426=""),"",SUM(G425)-SUM(G426))</f>
        <v/>
      </c>
      <c r="H424" s="26" t="str">
        <f t="shared" si="563"/>
        <v/>
      </c>
      <c r="I424" s="26" t="str">
        <f t="shared" si="563"/>
        <v/>
      </c>
      <c r="J424" s="26" t="str">
        <f t="shared" si="563"/>
        <v/>
      </c>
      <c r="K424" s="26" t="str">
        <f t="shared" si="563"/>
        <v/>
      </c>
      <c r="L424" s="26" t="str">
        <f t="shared" si="563"/>
        <v/>
      </c>
      <c r="M424" s="26" t="str">
        <f t="shared" si="563"/>
        <v/>
      </c>
      <c r="N424" s="26" t="str">
        <f t="shared" si="563"/>
        <v/>
      </c>
      <c r="O424" s="26" t="str">
        <f t="shared" si="563"/>
        <v/>
      </c>
      <c r="P424" s="26" t="str">
        <f t="shared" si="563"/>
        <v/>
      </c>
      <c r="Q424" s="26" t="str">
        <f t="shared" si="563"/>
        <v/>
      </c>
      <c r="R424" s="26" t="str">
        <f t="shared" si="563"/>
        <v/>
      </c>
      <c r="S424" s="26" t="str">
        <f t="shared" si="563"/>
        <v/>
      </c>
      <c r="T424" s="26" t="str">
        <f t="shared" si="563"/>
        <v/>
      </c>
      <c r="U424" s="26" t="str">
        <f t="shared" si="563"/>
        <v/>
      </c>
      <c r="V424" s="26" t="str">
        <f t="shared" si="563"/>
        <v/>
      </c>
      <c r="W424" s="26" t="str">
        <f t="shared" si="563"/>
        <v/>
      </c>
      <c r="X424" s="26" t="str">
        <f t="shared" si="563"/>
        <v/>
      </c>
      <c r="Y424" s="26" t="str">
        <f t="shared" si="563"/>
        <v/>
      </c>
      <c r="Z424" s="26" t="str">
        <f t="shared" si="563"/>
        <v/>
      </c>
      <c r="AA424" s="26" t="str">
        <f t="shared" si="563"/>
        <v/>
      </c>
      <c r="AB424" s="26" t="str">
        <f t="shared" si="563"/>
        <v/>
      </c>
      <c r="AC424" s="26" t="str">
        <f t="shared" si="563"/>
        <v/>
      </c>
      <c r="AD424" s="26" t="str">
        <f t="shared" si="563"/>
        <v/>
      </c>
      <c r="AE424" s="26" t="str">
        <f t="shared" si="563"/>
        <v/>
      </c>
      <c r="AF424" s="26" t="str">
        <f t="shared" si="563"/>
        <v/>
      </c>
      <c r="AG424" s="26" t="str">
        <f t="shared" si="563"/>
        <v/>
      </c>
      <c r="AH424" s="26" t="str">
        <f t="shared" si="563"/>
        <v/>
      </c>
      <c r="AI424" s="26" t="str">
        <f t="shared" si="563"/>
        <v/>
      </c>
      <c r="AJ424" s="26" t="str">
        <f t="shared" si="563"/>
        <v/>
      </c>
      <c r="AK424" s="26" t="str">
        <f t="shared" si="563"/>
        <v/>
      </c>
      <c r="AL424" s="26" t="str">
        <f t="shared" si="563"/>
        <v/>
      </c>
      <c r="AM424" s="26" t="str">
        <f t="shared" si="563"/>
        <v/>
      </c>
      <c r="AN424" s="26" t="str">
        <f t="shared" si="563"/>
        <v/>
      </c>
      <c r="AO424" s="26" t="str">
        <f t="shared" si="563"/>
        <v/>
      </c>
      <c r="AP424" s="26" t="str">
        <f t="shared" si="563"/>
        <v/>
      </c>
      <c r="AQ424" s="26" t="str">
        <f t="shared" si="563"/>
        <v/>
      </c>
      <c r="AR424" s="26" t="str">
        <f t="shared" si="563"/>
        <v/>
      </c>
      <c r="AS424" s="26" t="str">
        <f t="shared" si="563"/>
        <v/>
      </c>
      <c r="AT424" s="26" t="str">
        <f t="shared" si="563"/>
        <v/>
      </c>
      <c r="AU424" s="26" t="str">
        <f t="shared" si="563"/>
        <v/>
      </c>
      <c r="AV424" s="26" t="str">
        <f t="shared" si="563"/>
        <v/>
      </c>
      <c r="AW424" s="26" t="str">
        <f t="shared" si="563"/>
        <v/>
      </c>
      <c r="AX424" s="26" t="str">
        <f t="shared" si="563"/>
        <v/>
      </c>
      <c r="AY424" s="26" t="str">
        <f t="shared" si="563"/>
        <v/>
      </c>
      <c r="AZ424" s="26" t="str">
        <f t="shared" si="563"/>
        <v/>
      </c>
      <c r="BA424" s="26" t="str">
        <f t="shared" si="563"/>
        <v/>
      </c>
      <c r="BB424" s="26" t="str">
        <f t="shared" si="563"/>
        <v/>
      </c>
      <c r="BC424" s="26" t="str">
        <f t="shared" si="563"/>
        <v/>
      </c>
      <c r="BD424" s="26" t="str">
        <f t="shared" si="563"/>
        <v/>
      </c>
      <c r="BE424" s="26" t="str">
        <f t="shared" si="563"/>
        <v/>
      </c>
      <c r="BF424" s="26" t="str">
        <f t="shared" si="563"/>
        <v/>
      </c>
      <c r="BG424" s="26" t="str">
        <f t="shared" si="563"/>
        <v/>
      </c>
      <c r="BH424" s="26" t="str">
        <f t="shared" si="563"/>
        <v/>
      </c>
      <c r="BI424" s="26" t="str">
        <f t="shared" si="563"/>
        <v/>
      </c>
      <c r="BJ424" s="26" t="str">
        <f t="shared" si="563"/>
        <v/>
      </c>
      <c r="BK424" s="26" t="str">
        <f t="shared" si="563"/>
        <v/>
      </c>
      <c r="BL424" s="26" t="str">
        <f t="shared" si="563"/>
        <v/>
      </c>
      <c r="BM424" s="26" t="str">
        <f t="shared" si="563"/>
        <v/>
      </c>
      <c r="BN424" s="26" t="str">
        <f t="shared" si="563"/>
        <v/>
      </c>
      <c r="BO424" s="26" t="str">
        <f t="shared" si="563"/>
        <v/>
      </c>
      <c r="BP424" s="26" t="str">
        <f t="shared" si="563"/>
        <v/>
      </c>
      <c r="BQ424" s="26" t="str">
        <f t="shared" si="563"/>
        <v/>
      </c>
      <c r="BR424" s="26" t="str">
        <f t="shared" si="563"/>
        <v/>
      </c>
      <c r="BS424" s="26" t="str">
        <f t="shared" si="564" ref="BS424:ED424">IF(AND(BS425="",BS426=""),"",SUM(BS425)-SUM(BS426))</f>
        <v/>
      </c>
      <c r="BT424" s="26" t="str">
        <f t="shared" si="564"/>
        <v/>
      </c>
      <c r="BU424" s="26" t="str">
        <f t="shared" si="564"/>
        <v/>
      </c>
      <c r="BV424" s="26" t="str">
        <f t="shared" si="564"/>
        <v/>
      </c>
      <c r="BW424" s="26" t="str">
        <f t="shared" si="564"/>
        <v/>
      </c>
      <c r="BX424" s="26" t="str">
        <f t="shared" si="564"/>
        <v/>
      </c>
      <c r="BY424" s="26" t="str">
        <f t="shared" si="564"/>
        <v/>
      </c>
      <c r="BZ424" s="26" t="str">
        <f t="shared" si="564"/>
        <v/>
      </c>
      <c r="CA424" s="26" t="str">
        <f t="shared" si="564"/>
        <v/>
      </c>
      <c r="CB424" s="26" t="str">
        <f t="shared" si="564"/>
        <v/>
      </c>
      <c r="CC424" s="26" t="str">
        <f t="shared" si="564"/>
        <v/>
      </c>
      <c r="CD424" s="26" t="str">
        <f t="shared" si="564"/>
        <v/>
      </c>
      <c r="CE424" s="26" t="str">
        <f t="shared" si="564"/>
        <v/>
      </c>
      <c r="CF424" s="26" t="str">
        <f t="shared" si="564"/>
        <v/>
      </c>
      <c r="CG424" s="26" t="str">
        <f t="shared" si="564"/>
        <v/>
      </c>
      <c r="CH424" s="26" t="str">
        <f t="shared" si="564"/>
        <v/>
      </c>
      <c r="CI424" s="26" t="str">
        <f t="shared" si="564"/>
        <v/>
      </c>
      <c r="CJ424" s="26" t="str">
        <f t="shared" si="564"/>
        <v/>
      </c>
      <c r="CK424" s="26" t="str">
        <f t="shared" si="564"/>
        <v/>
      </c>
      <c r="CL424" s="26" t="str">
        <f t="shared" si="564"/>
        <v/>
      </c>
      <c r="CM424" s="26" t="str">
        <f t="shared" si="564"/>
        <v/>
      </c>
      <c r="CN424" s="26" t="str">
        <f t="shared" si="564"/>
        <v/>
      </c>
      <c r="CO424" s="26" t="str">
        <f t="shared" si="564"/>
        <v/>
      </c>
      <c r="CP424" s="26" t="str">
        <f t="shared" si="564"/>
        <v/>
      </c>
      <c r="CQ424" s="26" t="str">
        <f t="shared" si="564"/>
        <v/>
      </c>
      <c r="CR424" s="26" t="str">
        <f t="shared" si="564"/>
        <v/>
      </c>
      <c r="CS424" s="26" t="str">
        <f t="shared" si="564"/>
        <v/>
      </c>
      <c r="CT424" s="26" t="str">
        <f t="shared" si="564"/>
        <v/>
      </c>
      <c r="CU424" s="26" t="str">
        <f t="shared" si="564"/>
        <v/>
      </c>
      <c r="CV424" s="26" t="str">
        <f t="shared" si="564"/>
        <v/>
      </c>
      <c r="CW424" s="26" t="str">
        <f t="shared" si="564"/>
        <v/>
      </c>
      <c r="CX424" s="26" t="str">
        <f t="shared" si="564"/>
        <v/>
      </c>
      <c r="CY424" s="26" t="str">
        <f t="shared" si="564"/>
        <v/>
      </c>
      <c r="CZ424" s="26" t="str">
        <f t="shared" si="564"/>
        <v/>
      </c>
      <c r="DA424" s="26" t="str">
        <f t="shared" si="564"/>
        <v/>
      </c>
      <c r="DB424" s="26" t="str">
        <f t="shared" si="564"/>
        <v/>
      </c>
      <c r="DC424" s="26" t="str">
        <f t="shared" si="564"/>
        <v/>
      </c>
      <c r="DD424" s="26" t="str">
        <f t="shared" si="564"/>
        <v/>
      </c>
      <c r="DE424" s="26" t="str">
        <f t="shared" si="564"/>
        <v/>
      </c>
      <c r="DF424" s="26" t="str">
        <f t="shared" si="564"/>
        <v/>
      </c>
      <c r="DG424" s="26" t="str">
        <f t="shared" si="564"/>
        <v/>
      </c>
      <c r="DH424" s="26" t="str">
        <f t="shared" si="564"/>
        <v/>
      </c>
      <c r="DI424" s="26" t="str">
        <f t="shared" si="564"/>
        <v/>
      </c>
      <c r="DJ424" s="26" t="str">
        <f t="shared" si="564"/>
        <v/>
      </c>
      <c r="DK424" s="26" t="str">
        <f t="shared" si="564"/>
        <v/>
      </c>
      <c r="DL424" s="26" t="str">
        <f t="shared" si="564"/>
        <v/>
      </c>
      <c r="DM424" s="26" t="str">
        <f t="shared" si="564"/>
        <v/>
      </c>
      <c r="DN424" s="26" t="str">
        <f t="shared" si="564"/>
        <v/>
      </c>
      <c r="DO424" s="26" t="str">
        <f t="shared" si="564"/>
        <v/>
      </c>
      <c r="DP424" s="26" t="str">
        <f t="shared" si="564"/>
        <v/>
      </c>
      <c r="DQ424" s="26" t="str">
        <f t="shared" si="564"/>
        <v/>
      </c>
      <c r="DR424" s="26" t="str">
        <f t="shared" si="564"/>
        <v/>
      </c>
      <c r="DS424" s="26" t="str">
        <f t="shared" si="564"/>
        <v/>
      </c>
      <c r="DT424" s="26" t="str">
        <f t="shared" si="564"/>
        <v/>
      </c>
      <c r="DU424" s="26" t="str">
        <f t="shared" si="564"/>
        <v/>
      </c>
      <c r="DV424" s="26" t="str">
        <f t="shared" si="564"/>
        <v/>
      </c>
      <c r="DW424" s="26" t="str">
        <f t="shared" si="564"/>
        <v/>
      </c>
      <c r="DX424" s="26" t="str">
        <f t="shared" si="564"/>
        <v/>
      </c>
      <c r="DY424" s="26" t="str">
        <f t="shared" si="564"/>
        <v/>
      </c>
      <c r="DZ424" s="26" t="str">
        <f t="shared" si="564"/>
        <v/>
      </c>
      <c r="EA424" s="26" t="str">
        <f t="shared" si="564"/>
        <v/>
      </c>
      <c r="EB424" s="26" t="str">
        <f t="shared" si="564"/>
        <v/>
      </c>
      <c r="EC424" s="26" t="str">
        <f t="shared" si="564"/>
        <v/>
      </c>
      <c r="ED424" s="26" t="str">
        <f t="shared" si="564"/>
        <v/>
      </c>
      <c r="EE424" s="26" t="str">
        <f t="shared" si="565" ref="EE424:FI424">IF(AND(EE425="",EE426=""),"",SUM(EE425)-SUM(EE426))</f>
        <v/>
      </c>
      <c r="EF424" s="26" t="str">
        <f t="shared" si="565"/>
        <v/>
      </c>
      <c r="EG424" s="26" t="str">
        <f t="shared" si="565"/>
        <v/>
      </c>
      <c r="EH424" s="26" t="str">
        <f t="shared" si="565"/>
        <v/>
      </c>
      <c r="EI424" s="26" t="str">
        <f t="shared" si="565"/>
        <v/>
      </c>
      <c r="EJ424" s="26" t="str">
        <f t="shared" si="565"/>
        <v/>
      </c>
      <c r="EK424" s="26" t="str">
        <f t="shared" si="565"/>
        <v/>
      </c>
      <c r="EL424" s="26" t="str">
        <f t="shared" si="565"/>
        <v/>
      </c>
      <c r="EM424" s="26" t="str">
        <f t="shared" si="565"/>
        <v/>
      </c>
      <c r="EN424" s="26" t="str">
        <f t="shared" si="565"/>
        <v/>
      </c>
      <c r="EO424" s="26" t="str">
        <f t="shared" si="565"/>
        <v/>
      </c>
      <c r="EP424" s="26" t="str">
        <f t="shared" si="565"/>
        <v/>
      </c>
      <c r="EQ424" s="26" t="str">
        <f t="shared" si="565"/>
        <v/>
      </c>
      <c r="ER424" s="26" t="str">
        <f t="shared" si="565"/>
        <v/>
      </c>
      <c r="ES424" s="26" t="str">
        <f t="shared" si="565"/>
        <v/>
      </c>
      <c r="ET424" s="26" t="str">
        <f t="shared" si="565"/>
        <v/>
      </c>
      <c r="EU424" s="26" t="str">
        <f t="shared" si="565"/>
        <v/>
      </c>
      <c r="EV424" s="26" t="str">
        <f t="shared" si="565"/>
        <v/>
      </c>
      <c r="EW424" s="26" t="str">
        <f t="shared" si="565"/>
        <v/>
      </c>
      <c r="EX424" s="26" t="str">
        <f t="shared" si="565"/>
        <v/>
      </c>
      <c r="EY424" s="26" t="str">
        <f t="shared" si="565"/>
        <v/>
      </c>
      <c r="EZ424" s="26" t="str">
        <f t="shared" si="565"/>
        <v/>
      </c>
      <c r="FA424" s="26" t="str">
        <f t="shared" si="565"/>
        <v/>
      </c>
      <c r="FB424" s="26" t="str">
        <f t="shared" si="565"/>
        <v/>
      </c>
      <c r="FC424" s="26" t="str">
        <f t="shared" si="565"/>
        <v/>
      </c>
      <c r="FD424" s="26" t="str">
        <f t="shared" si="565"/>
        <v/>
      </c>
      <c r="FE424" s="26" t="str">
        <f t="shared" si="565"/>
        <v/>
      </c>
      <c r="FF424" s="26" t="str">
        <f t="shared" si="565"/>
        <v/>
      </c>
      <c r="FG424" s="26" t="str">
        <f t="shared" si="565"/>
        <v/>
      </c>
      <c r="FH424" s="26" t="str">
        <f t="shared" si="565"/>
        <v/>
      </c>
      <c r="FI424" s="26" t="str">
        <f t="shared" si="565"/>
        <v/>
      </c>
    </row>
    <row r="425" spans="1:165" s="8" customFormat="1" ht="15" customHeight="1">
      <c r="A425" s="8" t="str">
        <f t="shared" si="523"/>
        <v>BKTGD_CD_BP6_XDC</v>
      </c>
      <c r="B425" s="12" t="s">
        <v>145</v>
      </c>
      <c r="C425" s="13" t="s">
        <v>1005</v>
      </c>
      <c r="D425" s="13" t="s">
        <v>1006</v>
      </c>
      <c r="E425" s="14" t="str">
        <f>"BKTGD_CD_BP6_"&amp;C3</f>
        <v>BKTGD_CD_BP6_XDC</v>
      </c>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165" s="8" customFormat="1" ht="15" customHeight="1">
      <c r="A426" s="8" t="str">
        <f t="shared" si="523"/>
        <v>BKTGD_DB_BP6_XDC</v>
      </c>
      <c r="B426" s="12" t="s">
        <v>148</v>
      </c>
      <c r="C426" s="13" t="s">
        <v>1007</v>
      </c>
      <c r="D426" s="13" t="s">
        <v>1008</v>
      </c>
      <c r="E426" s="14" t="str">
        <f>"BKTGD_DB_BP6_"&amp;C3</f>
        <v>BKTGD_DB_BP6_XDC</v>
      </c>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165" s="8" customFormat="1" ht="15" customHeight="1">
      <c r="A427" s="8" t="str">
        <f t="shared" si="523"/>
        <v>BKTGO_BP6_XDC</v>
      </c>
      <c r="B427" s="12" t="s">
        <v>1009</v>
      </c>
      <c r="C427" s="13" t="s">
        <v>1010</v>
      </c>
      <c r="D427" s="13" t="s">
        <v>1011</v>
      </c>
      <c r="E427" s="14" t="str">
        <f>"BKTGO_BP6_"&amp;C3</f>
        <v>BKTGO_BP6_XDC</v>
      </c>
      <c r="F427" s="26">
        <v>9.0585062900000004</v>
      </c>
      <c r="G427" s="26">
        <v>9.0585062900000004</v>
      </c>
      <c r="H427" s="26">
        <v>9.0585062900000004</v>
      </c>
      <c r="I427" s="26">
        <v>9.0585062900000004</v>
      </c>
      <c r="J427" s="26">
        <v>36.234025160000002</v>
      </c>
      <c r="K427" s="26">
        <v>12.792004545194899</v>
      </c>
      <c r="L427" s="26">
        <v>12.792004545194899</v>
      </c>
      <c r="M427" s="26">
        <v>12.792004545194899</v>
      </c>
      <c r="N427" s="26">
        <v>12.792004545194899</v>
      </c>
      <c r="O427" s="26">
        <v>51.168018180779598</v>
      </c>
      <c r="P427" s="26">
        <v>10.8942971032402</v>
      </c>
      <c r="Q427" s="26">
        <v>10.8942971032402</v>
      </c>
      <c r="R427" s="26">
        <v>10.8942971032402</v>
      </c>
      <c r="S427" s="26">
        <v>10.8942971032402</v>
      </c>
      <c r="T427" s="26">
        <v>43.577188412960801</v>
      </c>
      <c r="U427" s="26">
        <v>16.667446737902299</v>
      </c>
      <c r="V427" s="26">
        <v>16.667446737902299</v>
      </c>
      <c r="W427" s="26">
        <v>16.667446737902299</v>
      </c>
      <c r="X427" s="26">
        <v>16.667446737902299</v>
      </c>
      <c r="Y427" s="26">
        <v>66.669786951609296</v>
      </c>
      <c r="Z427" s="26">
        <v>10.407509749999999</v>
      </c>
      <c r="AA427" s="26">
        <v>10.407509749999999</v>
      </c>
      <c r="AB427" s="26">
        <v>10.407509749999999</v>
      </c>
      <c r="AC427" s="26">
        <v>10.407509749999999</v>
      </c>
      <c r="AD427" s="26">
        <v>41.630038999999996</v>
      </c>
      <c r="AE427" s="26">
        <v>8.6129880218999997</v>
      </c>
      <c r="AF427" s="26">
        <v>8.6129880218999997</v>
      </c>
      <c r="AG427" s="26">
        <v>8.6129880218999997</v>
      </c>
      <c r="AH427" s="26">
        <v>8.6129880218999997</v>
      </c>
      <c r="AI427" s="26">
        <v>34.451952087599999</v>
      </c>
      <c r="AJ427" s="26">
        <v>8.5611457125000001</v>
      </c>
      <c r="AK427" s="26">
        <v>8.5611457125000001</v>
      </c>
      <c r="AL427" s="26">
        <v>8.5611457125000001</v>
      </c>
      <c r="AM427" s="26">
        <v>8.5611457125000001</v>
      </c>
      <c r="AN427" s="26">
        <v>34.24458285</v>
      </c>
      <c r="AO427" s="26" t="str">
        <f>IF(AND(AO428="",AO429=""),"",SUM(AO428)-SUM(AO429))</f>
        <v/>
      </c>
      <c r="AP427" s="26" t="str">
        <f>IF(AND(AP428="",AP429=""),"",SUM(AP428)-SUM(AP429))</f>
        <v/>
      </c>
      <c r="AQ427" s="26" t="str">
        <f>IF(AND(AQ428="",AQ429=""),"",SUM(AQ428)-SUM(AQ429))</f>
        <v/>
      </c>
      <c r="AR427" s="26" t="str">
        <f>IF(AND(AR428="",AR429=""),"",SUM(AR428)-SUM(AR429))</f>
        <v/>
      </c>
      <c r="AS427" s="26" t="str">
        <f>IF(AND(AS428="",AS429=""),"",SUM(AS428)-SUM(AS429))</f>
        <v/>
      </c>
      <c r="AT427" s="26" t="str">
        <f>IF(AND(AT428="",AT429=""),"",SUM(AT428)-SUM(AT429))</f>
        <v/>
      </c>
      <c r="AU427" s="26" t="str">
        <f>IF(AND(AU428="",AU429=""),"",SUM(AU428)-SUM(AU429))</f>
        <v/>
      </c>
      <c r="AV427" s="26" t="str">
        <f>IF(AND(AV428="",AV429=""),"",SUM(AV428)-SUM(AV429))</f>
        <v/>
      </c>
      <c r="AW427" s="26" t="str">
        <f>IF(AND(AW428="",AW429=""),"",SUM(AW428)-SUM(AW429))</f>
        <v/>
      </c>
      <c r="AX427" s="26" t="str">
        <f>IF(AND(AX428="",AX429=""),"",SUM(AX428)-SUM(AX429))</f>
        <v/>
      </c>
      <c r="AY427" s="26" t="str">
        <f>IF(AND(AY428="",AY429=""),"",SUM(AY428)-SUM(AY429))</f>
        <v/>
      </c>
      <c r="AZ427" s="26" t="str">
        <f>IF(AND(AZ428="",AZ429=""),"",SUM(AZ428)-SUM(AZ429))</f>
        <v/>
      </c>
      <c r="BA427" s="26" t="str">
        <f>IF(AND(BA428="",BA429=""),"",SUM(BA428)-SUM(BA429))</f>
        <v/>
      </c>
      <c r="BB427" s="26" t="str">
        <f>IF(AND(BB428="",BB429=""),"",SUM(BB428)-SUM(BB429))</f>
        <v/>
      </c>
      <c r="BC427" s="26" t="str">
        <f>IF(AND(BC428="",BC429=""),"",SUM(BC428)-SUM(BC429))</f>
        <v/>
      </c>
      <c r="BD427" s="26" t="str">
        <f>IF(AND(BD428="",BD429=""),"",SUM(BD428)-SUM(BD429))</f>
        <v/>
      </c>
      <c r="BE427" s="26" t="str">
        <f>IF(AND(BE428="",BE429=""),"",SUM(BE428)-SUM(BE429))</f>
        <v/>
      </c>
      <c r="BF427" s="26" t="str">
        <f>IF(AND(BF428="",BF429=""),"",SUM(BF428)-SUM(BF429))</f>
        <v/>
      </c>
      <c r="BG427" s="26" t="str">
        <f>IF(AND(BG428="",BG429=""),"",SUM(BG428)-SUM(BG429))</f>
        <v/>
      </c>
      <c r="BH427" s="26" t="str">
        <f>IF(AND(BH428="",BH429=""),"",SUM(BH428)-SUM(BH429))</f>
        <v/>
      </c>
      <c r="BI427" s="26" t="str">
        <f>IF(AND(BI428="",BI429=""),"",SUM(BI428)-SUM(BI429))</f>
        <v/>
      </c>
      <c r="BJ427" s="26" t="str">
        <f>IF(AND(BJ428="",BJ429=""),"",SUM(BJ428)-SUM(BJ429))</f>
        <v/>
      </c>
      <c r="BK427" s="26" t="str">
        <f>IF(AND(BK428="",BK429=""),"",SUM(BK428)-SUM(BK429))</f>
        <v/>
      </c>
      <c r="BL427" s="26" t="str">
        <f>IF(AND(BL428="",BL429=""),"",SUM(BL428)-SUM(BL429))</f>
        <v/>
      </c>
      <c r="BM427" s="26" t="str">
        <f>IF(AND(BM428="",BM429=""),"",SUM(BM428)-SUM(BM429))</f>
        <v/>
      </c>
      <c r="BN427" s="26" t="str">
        <f>IF(AND(BN428="",BN429=""),"",SUM(BN428)-SUM(BN429))</f>
        <v/>
      </c>
      <c r="BO427" s="26" t="str">
        <f>IF(AND(BO428="",BO429=""),"",SUM(BO428)-SUM(BO429))</f>
        <v/>
      </c>
      <c r="BP427" s="26" t="str">
        <f>IF(AND(BP428="",BP429=""),"",SUM(BP428)-SUM(BP429))</f>
        <v/>
      </c>
      <c r="BQ427" s="26" t="str">
        <f>IF(AND(BQ428="",BQ429=""),"",SUM(BQ428)-SUM(BQ429))</f>
        <v/>
      </c>
      <c r="BR427" s="26" t="str">
        <f>IF(AND(BR428="",BR429=""),"",SUM(BR428)-SUM(BR429))</f>
        <v/>
      </c>
      <c r="BS427" s="26" t="str">
        <f t="shared" si="566" ref="BS427:ED427">IF(AND(BS428="",BS429=""),"",SUM(BS428)-SUM(BS429))</f>
        <v/>
      </c>
      <c r="BT427" s="26" t="str">
        <f t="shared" si="566"/>
        <v/>
      </c>
      <c r="BU427" s="26" t="str">
        <f t="shared" si="566"/>
        <v/>
      </c>
      <c r="BV427" s="26" t="str">
        <f t="shared" si="566"/>
        <v/>
      </c>
      <c r="BW427" s="26" t="str">
        <f t="shared" si="566"/>
        <v/>
      </c>
      <c r="BX427" s="26" t="str">
        <f t="shared" si="566"/>
        <v/>
      </c>
      <c r="BY427" s="26" t="str">
        <f t="shared" si="566"/>
        <v/>
      </c>
      <c r="BZ427" s="26" t="str">
        <f t="shared" si="566"/>
        <v/>
      </c>
      <c r="CA427" s="26" t="str">
        <f t="shared" si="566"/>
        <v/>
      </c>
      <c r="CB427" s="26" t="str">
        <f t="shared" si="566"/>
        <v/>
      </c>
      <c r="CC427" s="26" t="str">
        <f t="shared" si="566"/>
        <v/>
      </c>
      <c r="CD427" s="26" t="str">
        <f t="shared" si="566"/>
        <v/>
      </c>
      <c r="CE427" s="26" t="str">
        <f t="shared" si="566"/>
        <v/>
      </c>
      <c r="CF427" s="26" t="str">
        <f t="shared" si="566"/>
        <v/>
      </c>
      <c r="CG427" s="26" t="str">
        <f t="shared" si="566"/>
        <v/>
      </c>
      <c r="CH427" s="26" t="str">
        <f t="shared" si="566"/>
        <v/>
      </c>
      <c r="CI427" s="26" t="str">
        <f t="shared" si="566"/>
        <v/>
      </c>
      <c r="CJ427" s="26" t="str">
        <f t="shared" si="566"/>
        <v/>
      </c>
      <c r="CK427" s="26" t="str">
        <f t="shared" si="566"/>
        <v/>
      </c>
      <c r="CL427" s="26" t="str">
        <f t="shared" si="566"/>
        <v/>
      </c>
      <c r="CM427" s="26" t="str">
        <f t="shared" si="566"/>
        <v/>
      </c>
      <c r="CN427" s="26" t="str">
        <f t="shared" si="566"/>
        <v/>
      </c>
      <c r="CO427" s="26" t="str">
        <f t="shared" si="566"/>
        <v/>
      </c>
      <c r="CP427" s="26" t="str">
        <f t="shared" si="566"/>
        <v/>
      </c>
      <c r="CQ427" s="26" t="str">
        <f t="shared" si="566"/>
        <v/>
      </c>
      <c r="CR427" s="26" t="str">
        <f t="shared" si="566"/>
        <v/>
      </c>
      <c r="CS427" s="26" t="str">
        <f t="shared" si="566"/>
        <v/>
      </c>
      <c r="CT427" s="26" t="str">
        <f t="shared" si="566"/>
        <v/>
      </c>
      <c r="CU427" s="26" t="str">
        <f t="shared" si="566"/>
        <v/>
      </c>
      <c r="CV427" s="26" t="str">
        <f t="shared" si="566"/>
        <v/>
      </c>
      <c r="CW427" s="26" t="str">
        <f t="shared" si="566"/>
        <v/>
      </c>
      <c r="CX427" s="26" t="str">
        <f t="shared" si="566"/>
        <v/>
      </c>
      <c r="CY427" s="26" t="str">
        <f t="shared" si="566"/>
        <v/>
      </c>
      <c r="CZ427" s="26" t="str">
        <f t="shared" si="566"/>
        <v/>
      </c>
      <c r="DA427" s="26" t="str">
        <f t="shared" si="566"/>
        <v/>
      </c>
      <c r="DB427" s="26" t="str">
        <f t="shared" si="566"/>
        <v/>
      </c>
      <c r="DC427" s="26" t="str">
        <f t="shared" si="566"/>
        <v/>
      </c>
      <c r="DD427" s="26" t="str">
        <f t="shared" si="566"/>
        <v/>
      </c>
      <c r="DE427" s="26" t="str">
        <f t="shared" si="566"/>
        <v/>
      </c>
      <c r="DF427" s="26" t="str">
        <f t="shared" si="566"/>
        <v/>
      </c>
      <c r="DG427" s="26" t="str">
        <f t="shared" si="566"/>
        <v/>
      </c>
      <c r="DH427" s="26" t="str">
        <f t="shared" si="566"/>
        <v/>
      </c>
      <c r="DI427" s="26" t="str">
        <f t="shared" si="566"/>
        <v/>
      </c>
      <c r="DJ427" s="26" t="str">
        <f t="shared" si="566"/>
        <v/>
      </c>
      <c r="DK427" s="26" t="str">
        <f t="shared" si="566"/>
        <v/>
      </c>
      <c r="DL427" s="26" t="str">
        <f t="shared" si="566"/>
        <v/>
      </c>
      <c r="DM427" s="26" t="str">
        <f t="shared" si="566"/>
        <v/>
      </c>
      <c r="DN427" s="26" t="str">
        <f t="shared" si="566"/>
        <v/>
      </c>
      <c r="DO427" s="26" t="str">
        <f t="shared" si="566"/>
        <v/>
      </c>
      <c r="DP427" s="26" t="str">
        <f t="shared" si="566"/>
        <v/>
      </c>
      <c r="DQ427" s="26" t="str">
        <f t="shared" si="566"/>
        <v/>
      </c>
      <c r="DR427" s="26" t="str">
        <f t="shared" si="566"/>
        <v/>
      </c>
      <c r="DS427" s="26" t="str">
        <f t="shared" si="566"/>
        <v/>
      </c>
      <c r="DT427" s="26" t="str">
        <f t="shared" si="566"/>
        <v/>
      </c>
      <c r="DU427" s="26" t="str">
        <f t="shared" si="566"/>
        <v/>
      </c>
      <c r="DV427" s="26" t="str">
        <f t="shared" si="566"/>
        <v/>
      </c>
      <c r="DW427" s="26" t="str">
        <f t="shared" si="566"/>
        <v/>
      </c>
      <c r="DX427" s="26" t="str">
        <f t="shared" si="566"/>
        <v/>
      </c>
      <c r="DY427" s="26" t="str">
        <f t="shared" si="566"/>
        <v/>
      </c>
      <c r="DZ427" s="26" t="str">
        <f t="shared" si="566"/>
        <v/>
      </c>
      <c r="EA427" s="26" t="str">
        <f t="shared" si="566"/>
        <v/>
      </c>
      <c r="EB427" s="26" t="str">
        <f t="shared" si="566"/>
        <v/>
      </c>
      <c r="EC427" s="26" t="str">
        <f t="shared" si="566"/>
        <v/>
      </c>
      <c r="ED427" s="26" t="str">
        <f t="shared" si="566"/>
        <v/>
      </c>
      <c r="EE427" s="26" t="str">
        <f t="shared" si="567" ref="EE427:FI427">IF(AND(EE428="",EE429=""),"",SUM(EE428)-SUM(EE429))</f>
        <v/>
      </c>
      <c r="EF427" s="26" t="str">
        <f t="shared" si="567"/>
        <v/>
      </c>
      <c r="EG427" s="26" t="str">
        <f t="shared" si="567"/>
        <v/>
      </c>
      <c r="EH427" s="26" t="str">
        <f t="shared" si="567"/>
        <v/>
      </c>
      <c r="EI427" s="26" t="str">
        <f t="shared" si="567"/>
        <v/>
      </c>
      <c r="EJ427" s="26" t="str">
        <f t="shared" si="567"/>
        <v/>
      </c>
      <c r="EK427" s="26" t="str">
        <f t="shared" si="567"/>
        <v/>
      </c>
      <c r="EL427" s="26" t="str">
        <f t="shared" si="567"/>
        <v/>
      </c>
      <c r="EM427" s="26" t="str">
        <f t="shared" si="567"/>
        <v/>
      </c>
      <c r="EN427" s="26" t="str">
        <f t="shared" si="567"/>
        <v/>
      </c>
      <c r="EO427" s="26" t="str">
        <f t="shared" si="567"/>
        <v/>
      </c>
      <c r="EP427" s="26" t="str">
        <f t="shared" si="567"/>
        <v/>
      </c>
      <c r="EQ427" s="26" t="str">
        <f t="shared" si="567"/>
        <v/>
      </c>
      <c r="ER427" s="26" t="str">
        <f t="shared" si="567"/>
        <v/>
      </c>
      <c r="ES427" s="26" t="str">
        <f t="shared" si="567"/>
        <v/>
      </c>
      <c r="ET427" s="26" t="str">
        <f t="shared" si="567"/>
        <v/>
      </c>
      <c r="EU427" s="26" t="str">
        <f t="shared" si="567"/>
        <v/>
      </c>
      <c r="EV427" s="26" t="str">
        <f t="shared" si="567"/>
        <v/>
      </c>
      <c r="EW427" s="26" t="str">
        <f t="shared" si="567"/>
        <v/>
      </c>
      <c r="EX427" s="26" t="str">
        <f t="shared" si="567"/>
        <v/>
      </c>
      <c r="EY427" s="26" t="str">
        <f t="shared" si="567"/>
        <v/>
      </c>
      <c r="EZ427" s="26" t="str">
        <f t="shared" si="567"/>
        <v/>
      </c>
      <c r="FA427" s="26" t="str">
        <f t="shared" si="567"/>
        <v/>
      </c>
      <c r="FB427" s="26" t="str">
        <f t="shared" si="567"/>
        <v/>
      </c>
      <c r="FC427" s="26" t="str">
        <f t="shared" si="567"/>
        <v/>
      </c>
      <c r="FD427" s="26" t="str">
        <f t="shared" si="567"/>
        <v/>
      </c>
      <c r="FE427" s="26" t="str">
        <f t="shared" si="567"/>
        <v/>
      </c>
      <c r="FF427" s="26" t="str">
        <f t="shared" si="567"/>
        <v/>
      </c>
      <c r="FG427" s="26" t="str">
        <f t="shared" si="567"/>
        <v/>
      </c>
      <c r="FH427" s="26" t="str">
        <f t="shared" si="567"/>
        <v/>
      </c>
      <c r="FI427" s="26" t="str">
        <f t="shared" si="567"/>
        <v/>
      </c>
    </row>
    <row r="428" spans="1:165" s="8" customFormat="1" ht="15" customHeight="1">
      <c r="A428" s="8" t="str">
        <f t="shared" si="523"/>
        <v>BKTGO_CD_BP6_XDC</v>
      </c>
      <c r="B428" s="12" t="s">
        <v>145</v>
      </c>
      <c r="C428" s="13" t="s">
        <v>1012</v>
      </c>
      <c r="D428" s="13" t="s">
        <v>1013</v>
      </c>
      <c r="E428" s="14" t="str">
        <f>"BKTGO_CD_BP6_"&amp;C3</f>
        <v>BKTGO_CD_BP6_XDC</v>
      </c>
      <c r="F428" s="1">
        <v>9.1992979775000006</v>
      </c>
      <c r="G428" s="1">
        <v>9.1992979775000006</v>
      </c>
      <c r="H428" s="1">
        <v>9.1992979775000006</v>
      </c>
      <c r="I428" s="1">
        <v>9.1992979775000006</v>
      </c>
      <c r="J428" s="1">
        <v>36.797191910000002</v>
      </c>
      <c r="K428" s="1">
        <v>13.068023072694899</v>
      </c>
      <c r="L428" s="1">
        <v>13.068023072694899</v>
      </c>
      <c r="M428" s="1">
        <v>13.068023072694899</v>
      </c>
      <c r="N428" s="1">
        <v>13.068023072694899</v>
      </c>
      <c r="O428" s="1">
        <v>52.272092290779597</v>
      </c>
      <c r="P428" s="1">
        <v>11.2707545482402</v>
      </c>
      <c r="Q428" s="1">
        <v>11.2707545482402</v>
      </c>
      <c r="R428" s="1">
        <v>11.2707545482402</v>
      </c>
      <c r="S428" s="1">
        <v>11.2707545482402</v>
      </c>
      <c r="T428" s="1">
        <v>45.0830181929608</v>
      </c>
      <c r="U428" s="1">
        <v>17.0683564879023</v>
      </c>
      <c r="V428" s="1">
        <v>17.0683564879023</v>
      </c>
      <c r="W428" s="1">
        <v>17.0683564879023</v>
      </c>
      <c r="X428" s="1">
        <v>17.0683564879023</v>
      </c>
      <c r="Y428" s="1">
        <v>68.273425951609298</v>
      </c>
      <c r="Z428" s="1">
        <v>11.0587655</v>
      </c>
      <c r="AA428" s="1">
        <v>11.0587655</v>
      </c>
      <c r="AB428" s="1">
        <v>11.0587655</v>
      </c>
      <c r="AC428" s="1">
        <v>11.0587655</v>
      </c>
      <c r="AD428" s="1">
        <v>44.235061999999999</v>
      </c>
      <c r="AE428" s="1">
        <v>9.0106821293999992</v>
      </c>
      <c r="AF428" s="1">
        <v>9.0106821293999992</v>
      </c>
      <c r="AG428" s="1">
        <v>9.0106821293999992</v>
      </c>
      <c r="AH428" s="1">
        <v>9.0106821293999992</v>
      </c>
      <c r="AI428" s="1">
        <v>36.042728517599997</v>
      </c>
      <c r="AJ428" s="1">
        <v>9.0083266299999991</v>
      </c>
      <c r="AK428" s="1">
        <v>9.0083266299999991</v>
      </c>
      <c r="AL428" s="1">
        <v>9.0083266299999991</v>
      </c>
      <c r="AM428" s="1">
        <v>9.0083266299999991</v>
      </c>
      <c r="AN428" s="1">
        <v>36.033306519999996</v>
      </c>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165" s="8" customFormat="1" ht="15" customHeight="1">
      <c r="A429" s="8" t="str">
        <f t="shared" si="523"/>
        <v>BKTGO_DB_BP6_XDC</v>
      </c>
      <c r="B429" s="12" t="s">
        <v>148</v>
      </c>
      <c r="C429" s="13" t="s">
        <v>1014</v>
      </c>
      <c r="D429" s="13" t="s">
        <v>1015</v>
      </c>
      <c r="E429" s="14" t="str">
        <f>"BKTGO_DB_BP6_"&amp;C3</f>
        <v>BKTGO_DB_BP6_XDC</v>
      </c>
      <c r="F429" s="1">
        <v>0.14079168750000001</v>
      </c>
      <c r="G429" s="1">
        <v>0.14079168750000001</v>
      </c>
      <c r="H429" s="1">
        <v>0.14079168750000001</v>
      </c>
      <c r="I429" s="1">
        <v>0.14079168750000001</v>
      </c>
      <c r="J429" s="1">
        <v>0.56316675000000005</v>
      </c>
      <c r="K429" s="1">
        <v>0.2760185275</v>
      </c>
      <c r="L429" s="1">
        <v>0.2760185275</v>
      </c>
      <c r="M429" s="1">
        <v>0.2760185275</v>
      </c>
      <c r="N429" s="1">
        <v>0.2760185275</v>
      </c>
      <c r="O429" s="1">
        <v>1.10407411</v>
      </c>
      <c r="P429" s="1">
        <v>0.376457445</v>
      </c>
      <c r="Q429" s="1">
        <v>0.376457445</v>
      </c>
      <c r="R429" s="1">
        <v>0.376457445</v>
      </c>
      <c r="S429" s="1">
        <v>0.376457445</v>
      </c>
      <c r="T429" s="1">
        <v>1.50582978</v>
      </c>
      <c r="U429" s="1">
        <v>0.40090975000000001</v>
      </c>
      <c r="V429" s="1">
        <v>0.40090975000000001</v>
      </c>
      <c r="W429" s="1">
        <v>0.40090975000000001</v>
      </c>
      <c r="X429" s="1">
        <v>0.40090975000000001</v>
      </c>
      <c r="Y429" s="1">
        <v>1.603639</v>
      </c>
      <c r="Z429" s="1">
        <v>0.65125575000000002</v>
      </c>
      <c r="AA429" s="1">
        <v>0.65125575000000002</v>
      </c>
      <c r="AB429" s="1">
        <v>0.65125575000000002</v>
      </c>
      <c r="AC429" s="1">
        <v>0.65125575000000002</v>
      </c>
      <c r="AD429" s="1">
        <v>2.6050230000000001</v>
      </c>
      <c r="AE429" s="1">
        <v>0.3976941075</v>
      </c>
      <c r="AF429" s="1">
        <v>0.3976941075</v>
      </c>
      <c r="AG429" s="1">
        <v>0.3976941075</v>
      </c>
      <c r="AH429" s="1">
        <v>0.3976941075</v>
      </c>
      <c r="AI429" s="1">
        <v>1.59077643</v>
      </c>
      <c r="AJ429" s="1">
        <v>0.4471809175</v>
      </c>
      <c r="AK429" s="1">
        <v>0.4471809175</v>
      </c>
      <c r="AL429" s="1">
        <v>0.4471809175</v>
      </c>
      <c r="AM429" s="1">
        <v>0.4471809175</v>
      </c>
      <c r="AN429" s="1">
        <v>1.78872367</v>
      </c>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165" s="8" customFormat="1" ht="15" customHeight="1">
      <c r="A430" s="8" t="str">
        <f t="shared" si="523"/>
        <v>BXKTGOTX_BP6_XDC</v>
      </c>
      <c r="B430" s="15" t="s">
        <v>1016</v>
      </c>
      <c r="C430" s="13" t="s">
        <v>1017</v>
      </c>
      <c r="D430" s="13" t="s">
        <v>1018</v>
      </c>
      <c r="E430" s="18" t="str">
        <f>"BXKTGOTX_BP6_"&amp;C3</f>
        <v>BXKTGOTX_BP6_XDC</v>
      </c>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165" s="8" customFormat="1" ht="15" customHeight="1">
      <c r="A431" s="8" t="str">
        <f t="shared" si="523"/>
        <v>BKTO_BP6_XDC</v>
      </c>
      <c r="B431" s="12" t="s">
        <v>1019</v>
      </c>
      <c r="C431" s="13" t="s">
        <v>1020</v>
      </c>
      <c r="D431" s="13" t="s">
        <v>1021</v>
      </c>
      <c r="E431" s="14" t="str">
        <f>"BKTO_BP6_"&amp;C3</f>
        <v>BKTO_BP6_XDC</v>
      </c>
      <c r="F431" s="26" t="str">
        <f>IF(AND(F432="",F433=""),"",SUM(F432)-SUM(F433))</f>
        <v/>
      </c>
      <c r="G431" s="26" t="str">
        <f t="shared" si="568" ref="G431:BR431">IF(AND(G432="",G433=""),"",SUM(G432)-SUM(G433))</f>
        <v/>
      </c>
      <c r="H431" s="26" t="str">
        <f t="shared" si="568"/>
        <v/>
      </c>
      <c r="I431" s="26" t="str">
        <f t="shared" si="568"/>
        <v/>
      </c>
      <c r="J431" s="26" t="str">
        <f t="shared" si="568"/>
        <v/>
      </c>
      <c r="K431" s="26" t="str">
        <f t="shared" si="568"/>
        <v/>
      </c>
      <c r="L431" s="26" t="str">
        <f t="shared" si="568"/>
        <v/>
      </c>
      <c r="M431" s="26" t="str">
        <f t="shared" si="568"/>
        <v/>
      </c>
      <c r="N431" s="26" t="str">
        <f t="shared" si="568"/>
        <v/>
      </c>
      <c r="O431" s="26" t="str">
        <f t="shared" si="568"/>
        <v/>
      </c>
      <c r="P431" s="26" t="str">
        <f t="shared" si="568"/>
        <v/>
      </c>
      <c r="Q431" s="26" t="str">
        <f t="shared" si="568"/>
        <v/>
      </c>
      <c r="R431" s="26" t="str">
        <f t="shared" si="568"/>
        <v/>
      </c>
      <c r="S431" s="26" t="str">
        <f t="shared" si="568"/>
        <v/>
      </c>
      <c r="T431" s="26" t="str">
        <f t="shared" si="568"/>
        <v/>
      </c>
      <c r="U431" s="26" t="str">
        <f t="shared" si="568"/>
        <v/>
      </c>
      <c r="V431" s="26" t="str">
        <f t="shared" si="568"/>
        <v/>
      </c>
      <c r="W431" s="26" t="str">
        <f t="shared" si="568"/>
        <v/>
      </c>
      <c r="X431" s="26" t="str">
        <f t="shared" si="568"/>
        <v/>
      </c>
      <c r="Y431" s="26" t="str">
        <f t="shared" si="568"/>
        <v/>
      </c>
      <c r="Z431" s="26" t="str">
        <f t="shared" si="568"/>
        <v/>
      </c>
      <c r="AA431" s="26" t="str">
        <f t="shared" si="568"/>
        <v/>
      </c>
      <c r="AB431" s="26" t="str">
        <f t="shared" si="568"/>
        <v/>
      </c>
      <c r="AC431" s="26" t="str">
        <f t="shared" si="568"/>
        <v/>
      </c>
      <c r="AD431" s="26" t="str">
        <f t="shared" si="568"/>
        <v/>
      </c>
      <c r="AE431" s="26" t="str">
        <f t="shared" si="568"/>
        <v/>
      </c>
      <c r="AF431" s="26" t="str">
        <f t="shared" si="568"/>
        <v/>
      </c>
      <c r="AG431" s="26" t="str">
        <f t="shared" si="568"/>
        <v/>
      </c>
      <c r="AH431" s="26" t="str">
        <f t="shared" si="568"/>
        <v/>
      </c>
      <c r="AI431" s="26" t="str">
        <f t="shared" si="568"/>
        <v/>
      </c>
      <c r="AJ431" s="26" t="str">
        <f t="shared" si="568"/>
        <v/>
      </c>
      <c r="AK431" s="26" t="str">
        <f t="shared" si="568"/>
        <v/>
      </c>
      <c r="AL431" s="26" t="str">
        <f t="shared" si="568"/>
        <v/>
      </c>
      <c r="AM431" s="26" t="str">
        <f t="shared" si="568"/>
        <v/>
      </c>
      <c r="AN431" s="26" t="str">
        <f t="shared" si="568"/>
        <v/>
      </c>
      <c r="AO431" s="26" t="str">
        <f t="shared" si="568"/>
        <v/>
      </c>
      <c r="AP431" s="26" t="str">
        <f t="shared" si="568"/>
        <v/>
      </c>
      <c r="AQ431" s="26" t="str">
        <f t="shared" si="568"/>
        <v/>
      </c>
      <c r="AR431" s="26" t="str">
        <f t="shared" si="568"/>
        <v/>
      </c>
      <c r="AS431" s="26" t="str">
        <f t="shared" si="568"/>
        <v/>
      </c>
      <c r="AT431" s="26" t="str">
        <f t="shared" si="568"/>
        <v/>
      </c>
      <c r="AU431" s="26" t="str">
        <f t="shared" si="568"/>
        <v/>
      </c>
      <c r="AV431" s="26" t="str">
        <f t="shared" si="568"/>
        <v/>
      </c>
      <c r="AW431" s="26" t="str">
        <f t="shared" si="568"/>
        <v/>
      </c>
      <c r="AX431" s="26" t="str">
        <f t="shared" si="568"/>
        <v/>
      </c>
      <c r="AY431" s="26" t="str">
        <f t="shared" si="568"/>
        <v/>
      </c>
      <c r="AZ431" s="26" t="str">
        <f t="shared" si="568"/>
        <v/>
      </c>
      <c r="BA431" s="26" t="str">
        <f t="shared" si="568"/>
        <v/>
      </c>
      <c r="BB431" s="26" t="str">
        <f t="shared" si="568"/>
        <v/>
      </c>
      <c r="BC431" s="26" t="str">
        <f t="shared" si="568"/>
        <v/>
      </c>
      <c r="BD431" s="26" t="str">
        <f t="shared" si="568"/>
        <v/>
      </c>
      <c r="BE431" s="26" t="str">
        <f t="shared" si="568"/>
        <v/>
      </c>
      <c r="BF431" s="26" t="str">
        <f t="shared" si="568"/>
        <v/>
      </c>
      <c r="BG431" s="26" t="str">
        <f t="shared" si="568"/>
        <v/>
      </c>
      <c r="BH431" s="26" t="str">
        <f t="shared" si="568"/>
        <v/>
      </c>
      <c r="BI431" s="26" t="str">
        <f t="shared" si="568"/>
        <v/>
      </c>
      <c r="BJ431" s="26" t="str">
        <f t="shared" si="568"/>
        <v/>
      </c>
      <c r="BK431" s="26" t="str">
        <f t="shared" si="568"/>
        <v/>
      </c>
      <c r="BL431" s="26" t="str">
        <f t="shared" si="568"/>
        <v/>
      </c>
      <c r="BM431" s="26" t="str">
        <f t="shared" si="568"/>
        <v/>
      </c>
      <c r="BN431" s="26" t="str">
        <f t="shared" si="568"/>
        <v/>
      </c>
      <c r="BO431" s="26" t="str">
        <f t="shared" si="568"/>
        <v/>
      </c>
      <c r="BP431" s="26" t="str">
        <f t="shared" si="568"/>
        <v/>
      </c>
      <c r="BQ431" s="26" t="str">
        <f t="shared" si="568"/>
        <v/>
      </c>
      <c r="BR431" s="26" t="str">
        <f t="shared" si="568"/>
        <v/>
      </c>
      <c r="BS431" s="26" t="str">
        <f t="shared" si="569" ref="BS431:ED431">IF(AND(BS432="",BS433=""),"",SUM(BS432)-SUM(BS433))</f>
        <v/>
      </c>
      <c r="BT431" s="26" t="str">
        <f t="shared" si="569"/>
        <v/>
      </c>
      <c r="BU431" s="26" t="str">
        <f t="shared" si="569"/>
        <v/>
      </c>
      <c r="BV431" s="26" t="str">
        <f t="shared" si="569"/>
        <v/>
      </c>
      <c r="BW431" s="26" t="str">
        <f t="shared" si="569"/>
        <v/>
      </c>
      <c r="BX431" s="26" t="str">
        <f t="shared" si="569"/>
        <v/>
      </c>
      <c r="BY431" s="26" t="str">
        <f t="shared" si="569"/>
        <v/>
      </c>
      <c r="BZ431" s="26" t="str">
        <f t="shared" si="569"/>
        <v/>
      </c>
      <c r="CA431" s="26" t="str">
        <f t="shared" si="569"/>
        <v/>
      </c>
      <c r="CB431" s="26" t="str">
        <f t="shared" si="569"/>
        <v/>
      </c>
      <c r="CC431" s="26" t="str">
        <f t="shared" si="569"/>
        <v/>
      </c>
      <c r="CD431" s="26" t="str">
        <f t="shared" si="569"/>
        <v/>
      </c>
      <c r="CE431" s="26" t="str">
        <f t="shared" si="569"/>
        <v/>
      </c>
      <c r="CF431" s="26" t="str">
        <f t="shared" si="569"/>
        <v/>
      </c>
      <c r="CG431" s="26" t="str">
        <f t="shared" si="569"/>
        <v/>
      </c>
      <c r="CH431" s="26" t="str">
        <f t="shared" si="569"/>
        <v/>
      </c>
      <c r="CI431" s="26" t="str">
        <f t="shared" si="569"/>
        <v/>
      </c>
      <c r="CJ431" s="26" t="str">
        <f t="shared" si="569"/>
        <v/>
      </c>
      <c r="CK431" s="26" t="str">
        <f t="shared" si="569"/>
        <v/>
      </c>
      <c r="CL431" s="26" t="str">
        <f t="shared" si="569"/>
        <v/>
      </c>
      <c r="CM431" s="26" t="str">
        <f t="shared" si="569"/>
        <v/>
      </c>
      <c r="CN431" s="26" t="str">
        <f t="shared" si="569"/>
        <v/>
      </c>
      <c r="CO431" s="26" t="str">
        <f t="shared" si="569"/>
        <v/>
      </c>
      <c r="CP431" s="26" t="str">
        <f t="shared" si="569"/>
        <v/>
      </c>
      <c r="CQ431" s="26" t="str">
        <f t="shared" si="569"/>
        <v/>
      </c>
      <c r="CR431" s="26" t="str">
        <f t="shared" si="569"/>
        <v/>
      </c>
      <c r="CS431" s="26" t="str">
        <f t="shared" si="569"/>
        <v/>
      </c>
      <c r="CT431" s="26" t="str">
        <f t="shared" si="569"/>
        <v/>
      </c>
      <c r="CU431" s="26" t="str">
        <f t="shared" si="569"/>
        <v/>
      </c>
      <c r="CV431" s="26" t="str">
        <f t="shared" si="569"/>
        <v/>
      </c>
      <c r="CW431" s="26" t="str">
        <f t="shared" si="569"/>
        <v/>
      </c>
      <c r="CX431" s="26" t="str">
        <f t="shared" si="569"/>
        <v/>
      </c>
      <c r="CY431" s="26" t="str">
        <f t="shared" si="569"/>
        <v/>
      </c>
      <c r="CZ431" s="26" t="str">
        <f t="shared" si="569"/>
        <v/>
      </c>
      <c r="DA431" s="26" t="str">
        <f t="shared" si="569"/>
        <v/>
      </c>
      <c r="DB431" s="26" t="str">
        <f t="shared" si="569"/>
        <v/>
      </c>
      <c r="DC431" s="26" t="str">
        <f t="shared" si="569"/>
        <v/>
      </c>
      <c r="DD431" s="26" t="str">
        <f t="shared" si="569"/>
        <v/>
      </c>
      <c r="DE431" s="26" t="str">
        <f t="shared" si="569"/>
        <v/>
      </c>
      <c r="DF431" s="26" t="str">
        <f t="shared" si="569"/>
        <v/>
      </c>
      <c r="DG431" s="26" t="str">
        <f t="shared" si="569"/>
        <v/>
      </c>
      <c r="DH431" s="26" t="str">
        <f t="shared" si="569"/>
        <v/>
      </c>
      <c r="DI431" s="26" t="str">
        <f t="shared" si="569"/>
        <v/>
      </c>
      <c r="DJ431" s="26" t="str">
        <f t="shared" si="569"/>
        <v/>
      </c>
      <c r="DK431" s="26" t="str">
        <f t="shared" si="569"/>
        <v/>
      </c>
      <c r="DL431" s="26" t="str">
        <f t="shared" si="569"/>
        <v/>
      </c>
      <c r="DM431" s="26" t="str">
        <f t="shared" si="569"/>
        <v/>
      </c>
      <c r="DN431" s="26" t="str">
        <f t="shared" si="569"/>
        <v/>
      </c>
      <c r="DO431" s="26" t="str">
        <f t="shared" si="569"/>
        <v/>
      </c>
      <c r="DP431" s="26" t="str">
        <f t="shared" si="569"/>
        <v/>
      </c>
      <c r="DQ431" s="26" t="str">
        <f t="shared" si="569"/>
        <v/>
      </c>
      <c r="DR431" s="26" t="str">
        <f t="shared" si="569"/>
        <v/>
      </c>
      <c r="DS431" s="26" t="str">
        <f t="shared" si="569"/>
        <v/>
      </c>
      <c r="DT431" s="26" t="str">
        <f t="shared" si="569"/>
        <v/>
      </c>
      <c r="DU431" s="26" t="str">
        <f t="shared" si="569"/>
        <v/>
      </c>
      <c r="DV431" s="26" t="str">
        <f t="shared" si="569"/>
        <v/>
      </c>
      <c r="DW431" s="26" t="str">
        <f t="shared" si="569"/>
        <v/>
      </c>
      <c r="DX431" s="26" t="str">
        <f t="shared" si="569"/>
        <v/>
      </c>
      <c r="DY431" s="26" t="str">
        <f t="shared" si="569"/>
        <v/>
      </c>
      <c r="DZ431" s="26" t="str">
        <f t="shared" si="569"/>
        <v/>
      </c>
      <c r="EA431" s="26" t="str">
        <f t="shared" si="569"/>
        <v/>
      </c>
      <c r="EB431" s="26" t="str">
        <f t="shared" si="569"/>
        <v/>
      </c>
      <c r="EC431" s="26" t="str">
        <f t="shared" si="569"/>
        <v/>
      </c>
      <c r="ED431" s="26" t="str">
        <f t="shared" si="569"/>
        <v/>
      </c>
      <c r="EE431" s="26" t="str">
        <f t="shared" si="570" ref="EE431:FI431">IF(AND(EE432="",EE433=""),"",SUM(EE432)-SUM(EE433))</f>
        <v/>
      </c>
      <c r="EF431" s="26" t="str">
        <f t="shared" si="570"/>
        <v/>
      </c>
      <c r="EG431" s="26" t="str">
        <f t="shared" si="570"/>
        <v/>
      </c>
      <c r="EH431" s="26" t="str">
        <f t="shared" si="570"/>
        <v/>
      </c>
      <c r="EI431" s="26" t="str">
        <f t="shared" si="570"/>
        <v/>
      </c>
      <c r="EJ431" s="26" t="str">
        <f t="shared" si="570"/>
        <v/>
      </c>
      <c r="EK431" s="26" t="str">
        <f t="shared" si="570"/>
        <v/>
      </c>
      <c r="EL431" s="26" t="str">
        <f t="shared" si="570"/>
        <v/>
      </c>
      <c r="EM431" s="26" t="str">
        <f t="shared" si="570"/>
        <v/>
      </c>
      <c r="EN431" s="26" t="str">
        <f t="shared" si="570"/>
        <v/>
      </c>
      <c r="EO431" s="26" t="str">
        <f t="shared" si="570"/>
        <v/>
      </c>
      <c r="EP431" s="26" t="str">
        <f t="shared" si="570"/>
        <v/>
      </c>
      <c r="EQ431" s="26" t="str">
        <f t="shared" si="570"/>
        <v/>
      </c>
      <c r="ER431" s="26" t="str">
        <f t="shared" si="570"/>
        <v/>
      </c>
      <c r="ES431" s="26" t="str">
        <f t="shared" si="570"/>
        <v/>
      </c>
      <c r="ET431" s="26" t="str">
        <f t="shared" si="570"/>
        <v/>
      </c>
      <c r="EU431" s="26" t="str">
        <f t="shared" si="570"/>
        <v/>
      </c>
      <c r="EV431" s="26" t="str">
        <f t="shared" si="570"/>
        <v/>
      </c>
      <c r="EW431" s="26" t="str">
        <f t="shared" si="570"/>
        <v/>
      </c>
      <c r="EX431" s="26" t="str">
        <f t="shared" si="570"/>
        <v/>
      </c>
      <c r="EY431" s="26" t="str">
        <f t="shared" si="570"/>
        <v/>
      </c>
      <c r="EZ431" s="26" t="str">
        <f t="shared" si="570"/>
        <v/>
      </c>
      <c r="FA431" s="26" t="str">
        <f t="shared" si="570"/>
        <v/>
      </c>
      <c r="FB431" s="26" t="str">
        <f t="shared" si="570"/>
        <v/>
      </c>
      <c r="FC431" s="26" t="str">
        <f t="shared" si="570"/>
        <v/>
      </c>
      <c r="FD431" s="26" t="str">
        <f t="shared" si="570"/>
        <v/>
      </c>
      <c r="FE431" s="26" t="str">
        <f t="shared" si="570"/>
        <v/>
      </c>
      <c r="FF431" s="26" t="str">
        <f t="shared" si="570"/>
        <v/>
      </c>
      <c r="FG431" s="26" t="str">
        <f t="shared" si="570"/>
        <v/>
      </c>
      <c r="FH431" s="26" t="str">
        <f t="shared" si="570"/>
        <v/>
      </c>
      <c r="FI431" s="26" t="str">
        <f t="shared" si="570"/>
        <v/>
      </c>
    </row>
    <row r="432" spans="1:165" s="8" customFormat="1" ht="15" customHeight="1">
      <c r="A432" s="8" t="str">
        <f t="shared" si="523"/>
        <v>BKTO_CD_BP6_XDC</v>
      </c>
      <c r="B432" s="12" t="s">
        <v>39</v>
      </c>
      <c r="C432" s="13" t="s">
        <v>1022</v>
      </c>
      <c r="D432" s="13" t="s">
        <v>1023</v>
      </c>
      <c r="E432" s="14" t="str">
        <f>"BKTO_CD_BP6_"&amp;C3</f>
        <v>BKTO_CD_BP6_XDC</v>
      </c>
      <c r="F432" s="26" t="str">
        <f>IF(AND(F435="",F438=""),"",SUM(F435,F438))</f>
        <v/>
      </c>
      <c r="G432" s="26" t="str">
        <f t="shared" si="571" ref="G432:BR432">IF(AND(G435="",G438=""),"",SUM(G435,G438))</f>
        <v/>
      </c>
      <c r="H432" s="26" t="str">
        <f t="shared" si="571"/>
        <v/>
      </c>
      <c r="I432" s="26" t="str">
        <f t="shared" si="571"/>
        <v/>
      </c>
      <c r="J432" s="26" t="str">
        <f t="shared" si="571"/>
        <v/>
      </c>
      <c r="K432" s="26" t="str">
        <f t="shared" si="571"/>
        <v/>
      </c>
      <c r="L432" s="26" t="str">
        <f t="shared" si="571"/>
        <v/>
      </c>
      <c r="M432" s="26" t="str">
        <f t="shared" si="571"/>
        <v/>
      </c>
      <c r="N432" s="26" t="str">
        <f t="shared" si="571"/>
        <v/>
      </c>
      <c r="O432" s="26" t="str">
        <f t="shared" si="571"/>
        <v/>
      </c>
      <c r="P432" s="26" t="str">
        <f t="shared" si="571"/>
        <v/>
      </c>
      <c r="Q432" s="26" t="str">
        <f t="shared" si="571"/>
        <v/>
      </c>
      <c r="R432" s="26" t="str">
        <f t="shared" si="571"/>
        <v/>
      </c>
      <c r="S432" s="26" t="str">
        <f t="shared" si="571"/>
        <v/>
      </c>
      <c r="T432" s="26" t="str">
        <f t="shared" si="571"/>
        <v/>
      </c>
      <c r="U432" s="26" t="str">
        <f t="shared" si="571"/>
        <v/>
      </c>
      <c r="V432" s="26" t="str">
        <f t="shared" si="571"/>
        <v/>
      </c>
      <c r="W432" s="26" t="str">
        <f t="shared" si="571"/>
        <v/>
      </c>
      <c r="X432" s="26" t="str">
        <f t="shared" si="571"/>
        <v/>
      </c>
      <c r="Y432" s="26" t="str">
        <f t="shared" si="571"/>
        <v/>
      </c>
      <c r="Z432" s="26" t="str">
        <f t="shared" si="571"/>
        <v/>
      </c>
      <c r="AA432" s="26" t="str">
        <f t="shared" si="571"/>
        <v/>
      </c>
      <c r="AB432" s="26" t="str">
        <f t="shared" si="571"/>
        <v/>
      </c>
      <c r="AC432" s="26" t="str">
        <f t="shared" si="571"/>
        <v/>
      </c>
      <c r="AD432" s="26" t="str">
        <f t="shared" si="571"/>
        <v/>
      </c>
      <c r="AE432" s="26" t="str">
        <f t="shared" si="571"/>
        <v/>
      </c>
      <c r="AF432" s="26" t="str">
        <f t="shared" si="571"/>
        <v/>
      </c>
      <c r="AG432" s="26" t="str">
        <f t="shared" si="571"/>
        <v/>
      </c>
      <c r="AH432" s="26" t="str">
        <f t="shared" si="571"/>
        <v/>
      </c>
      <c r="AI432" s="26" t="str">
        <f t="shared" si="571"/>
        <v/>
      </c>
      <c r="AJ432" s="26" t="str">
        <f t="shared" si="571"/>
        <v/>
      </c>
      <c r="AK432" s="26" t="str">
        <f t="shared" si="571"/>
        <v/>
      </c>
      <c r="AL432" s="26" t="str">
        <f t="shared" si="571"/>
        <v/>
      </c>
      <c r="AM432" s="26" t="str">
        <f t="shared" si="571"/>
        <v/>
      </c>
      <c r="AN432" s="26" t="str">
        <f t="shared" si="571"/>
        <v/>
      </c>
      <c r="AO432" s="26" t="str">
        <f t="shared" si="571"/>
        <v/>
      </c>
      <c r="AP432" s="26" t="str">
        <f t="shared" si="571"/>
        <v/>
      </c>
      <c r="AQ432" s="26" t="str">
        <f t="shared" si="571"/>
        <v/>
      </c>
      <c r="AR432" s="26" t="str">
        <f t="shared" si="571"/>
        <v/>
      </c>
      <c r="AS432" s="26" t="str">
        <f t="shared" si="571"/>
        <v/>
      </c>
      <c r="AT432" s="26" t="str">
        <f t="shared" si="571"/>
        <v/>
      </c>
      <c r="AU432" s="26" t="str">
        <f t="shared" si="571"/>
        <v/>
      </c>
      <c r="AV432" s="26" t="str">
        <f t="shared" si="571"/>
        <v/>
      </c>
      <c r="AW432" s="26" t="str">
        <f t="shared" si="571"/>
        <v/>
      </c>
      <c r="AX432" s="26" t="str">
        <f t="shared" si="571"/>
        <v/>
      </c>
      <c r="AY432" s="26" t="str">
        <f t="shared" si="571"/>
        <v/>
      </c>
      <c r="AZ432" s="26" t="str">
        <f t="shared" si="571"/>
        <v/>
      </c>
      <c r="BA432" s="26" t="str">
        <f t="shared" si="571"/>
        <v/>
      </c>
      <c r="BB432" s="26" t="str">
        <f t="shared" si="571"/>
        <v/>
      </c>
      <c r="BC432" s="26" t="str">
        <f t="shared" si="571"/>
        <v/>
      </c>
      <c r="BD432" s="26" t="str">
        <f t="shared" si="571"/>
        <v/>
      </c>
      <c r="BE432" s="26" t="str">
        <f t="shared" si="571"/>
        <v/>
      </c>
      <c r="BF432" s="26" t="str">
        <f t="shared" si="571"/>
        <v/>
      </c>
      <c r="BG432" s="26" t="str">
        <f t="shared" si="571"/>
        <v/>
      </c>
      <c r="BH432" s="26" t="str">
        <f t="shared" si="571"/>
        <v/>
      </c>
      <c r="BI432" s="26" t="str">
        <f t="shared" si="571"/>
        <v/>
      </c>
      <c r="BJ432" s="26" t="str">
        <f t="shared" si="571"/>
        <v/>
      </c>
      <c r="BK432" s="26" t="str">
        <f t="shared" si="571"/>
        <v/>
      </c>
      <c r="BL432" s="26" t="str">
        <f t="shared" si="571"/>
        <v/>
      </c>
      <c r="BM432" s="26" t="str">
        <f t="shared" si="571"/>
        <v/>
      </c>
      <c r="BN432" s="26" t="str">
        <f t="shared" si="571"/>
        <v/>
      </c>
      <c r="BO432" s="26" t="str">
        <f t="shared" si="571"/>
        <v/>
      </c>
      <c r="BP432" s="26" t="str">
        <f t="shared" si="571"/>
        <v/>
      </c>
      <c r="BQ432" s="26" t="str">
        <f t="shared" si="571"/>
        <v/>
      </c>
      <c r="BR432" s="26" t="str">
        <f t="shared" si="571"/>
        <v/>
      </c>
      <c r="BS432" s="26" t="str">
        <f t="shared" si="572" ref="BS432:ED432">IF(AND(BS435="",BS438=""),"",SUM(BS435,BS438))</f>
        <v/>
      </c>
      <c r="BT432" s="26" t="str">
        <f t="shared" si="572"/>
        <v/>
      </c>
      <c r="BU432" s="26" t="str">
        <f t="shared" si="572"/>
        <v/>
      </c>
      <c r="BV432" s="26" t="str">
        <f t="shared" si="572"/>
        <v/>
      </c>
      <c r="BW432" s="26" t="str">
        <f t="shared" si="572"/>
        <v/>
      </c>
      <c r="BX432" s="26" t="str">
        <f t="shared" si="572"/>
        <v/>
      </c>
      <c r="BY432" s="26" t="str">
        <f t="shared" si="572"/>
        <v/>
      </c>
      <c r="BZ432" s="26" t="str">
        <f t="shared" si="572"/>
        <v/>
      </c>
      <c r="CA432" s="26" t="str">
        <f t="shared" si="572"/>
        <v/>
      </c>
      <c r="CB432" s="26" t="str">
        <f t="shared" si="572"/>
        <v/>
      </c>
      <c r="CC432" s="26" t="str">
        <f t="shared" si="572"/>
        <v/>
      </c>
      <c r="CD432" s="26" t="str">
        <f t="shared" si="572"/>
        <v/>
      </c>
      <c r="CE432" s="26" t="str">
        <f t="shared" si="572"/>
        <v/>
      </c>
      <c r="CF432" s="26" t="str">
        <f t="shared" si="572"/>
        <v/>
      </c>
      <c r="CG432" s="26" t="str">
        <f t="shared" si="572"/>
        <v/>
      </c>
      <c r="CH432" s="26" t="str">
        <f t="shared" si="572"/>
        <v/>
      </c>
      <c r="CI432" s="26" t="str">
        <f t="shared" si="572"/>
        <v/>
      </c>
      <c r="CJ432" s="26" t="str">
        <f t="shared" si="572"/>
        <v/>
      </c>
      <c r="CK432" s="26" t="str">
        <f t="shared" si="572"/>
        <v/>
      </c>
      <c r="CL432" s="26" t="str">
        <f t="shared" si="572"/>
        <v/>
      </c>
      <c r="CM432" s="26" t="str">
        <f t="shared" si="572"/>
        <v/>
      </c>
      <c r="CN432" s="26" t="str">
        <f t="shared" si="572"/>
        <v/>
      </c>
      <c r="CO432" s="26" t="str">
        <f t="shared" si="572"/>
        <v/>
      </c>
      <c r="CP432" s="26" t="str">
        <f t="shared" si="572"/>
        <v/>
      </c>
      <c r="CQ432" s="26" t="str">
        <f t="shared" si="572"/>
        <v/>
      </c>
      <c r="CR432" s="26" t="str">
        <f t="shared" si="572"/>
        <v/>
      </c>
      <c r="CS432" s="26" t="str">
        <f t="shared" si="572"/>
        <v/>
      </c>
      <c r="CT432" s="26" t="str">
        <f t="shared" si="572"/>
        <v/>
      </c>
      <c r="CU432" s="26" t="str">
        <f t="shared" si="572"/>
        <v/>
      </c>
      <c r="CV432" s="26" t="str">
        <f t="shared" si="572"/>
        <v/>
      </c>
      <c r="CW432" s="26" t="str">
        <f t="shared" si="572"/>
        <v/>
      </c>
      <c r="CX432" s="26" t="str">
        <f t="shared" si="572"/>
        <v/>
      </c>
      <c r="CY432" s="26" t="str">
        <f t="shared" si="572"/>
        <v/>
      </c>
      <c r="CZ432" s="26" t="str">
        <f t="shared" si="572"/>
        <v/>
      </c>
      <c r="DA432" s="26" t="str">
        <f t="shared" si="572"/>
        <v/>
      </c>
      <c r="DB432" s="26" t="str">
        <f t="shared" si="572"/>
        <v/>
      </c>
      <c r="DC432" s="26" t="str">
        <f t="shared" si="572"/>
        <v/>
      </c>
      <c r="DD432" s="26" t="str">
        <f t="shared" si="572"/>
        <v/>
      </c>
      <c r="DE432" s="26" t="str">
        <f t="shared" si="572"/>
        <v/>
      </c>
      <c r="DF432" s="26" t="str">
        <f t="shared" si="572"/>
        <v/>
      </c>
      <c r="DG432" s="26" t="str">
        <f t="shared" si="572"/>
        <v/>
      </c>
      <c r="DH432" s="26" t="str">
        <f t="shared" si="572"/>
        <v/>
      </c>
      <c r="DI432" s="26" t="str">
        <f t="shared" si="572"/>
        <v/>
      </c>
      <c r="DJ432" s="26" t="str">
        <f t="shared" si="572"/>
        <v/>
      </c>
      <c r="DK432" s="26" t="str">
        <f t="shared" si="572"/>
        <v/>
      </c>
      <c r="DL432" s="26" t="str">
        <f t="shared" si="572"/>
        <v/>
      </c>
      <c r="DM432" s="26" t="str">
        <f t="shared" si="572"/>
        <v/>
      </c>
      <c r="DN432" s="26" t="str">
        <f t="shared" si="572"/>
        <v/>
      </c>
      <c r="DO432" s="26" t="str">
        <f t="shared" si="572"/>
        <v/>
      </c>
      <c r="DP432" s="26" t="str">
        <f t="shared" si="572"/>
        <v/>
      </c>
      <c r="DQ432" s="26" t="str">
        <f t="shared" si="572"/>
        <v/>
      </c>
      <c r="DR432" s="26" t="str">
        <f t="shared" si="572"/>
        <v/>
      </c>
      <c r="DS432" s="26" t="str">
        <f t="shared" si="572"/>
        <v/>
      </c>
      <c r="DT432" s="26" t="str">
        <f t="shared" si="572"/>
        <v/>
      </c>
      <c r="DU432" s="26" t="str">
        <f t="shared" si="572"/>
        <v/>
      </c>
      <c r="DV432" s="26" t="str">
        <f t="shared" si="572"/>
        <v/>
      </c>
      <c r="DW432" s="26" t="str">
        <f t="shared" si="572"/>
        <v/>
      </c>
      <c r="DX432" s="26" t="str">
        <f t="shared" si="572"/>
        <v/>
      </c>
      <c r="DY432" s="26" t="str">
        <f t="shared" si="572"/>
        <v/>
      </c>
      <c r="DZ432" s="26" t="str">
        <f t="shared" si="572"/>
        <v/>
      </c>
      <c r="EA432" s="26" t="str">
        <f t="shared" si="572"/>
        <v/>
      </c>
      <c r="EB432" s="26" t="str">
        <f t="shared" si="572"/>
        <v/>
      </c>
      <c r="EC432" s="26" t="str">
        <f t="shared" si="572"/>
        <v/>
      </c>
      <c r="ED432" s="26" t="str">
        <f t="shared" si="572"/>
        <v/>
      </c>
      <c r="EE432" s="26" t="str">
        <f t="shared" si="573" ref="EE432:FI432">IF(AND(EE435="",EE438=""),"",SUM(EE435,EE438))</f>
        <v/>
      </c>
      <c r="EF432" s="26" t="str">
        <f t="shared" si="573"/>
        <v/>
      </c>
      <c r="EG432" s="26" t="str">
        <f t="shared" si="573"/>
        <v/>
      </c>
      <c r="EH432" s="26" t="str">
        <f t="shared" si="573"/>
        <v/>
      </c>
      <c r="EI432" s="26" t="str">
        <f t="shared" si="573"/>
        <v/>
      </c>
      <c r="EJ432" s="26" t="str">
        <f t="shared" si="573"/>
        <v/>
      </c>
      <c r="EK432" s="26" t="str">
        <f t="shared" si="573"/>
        <v/>
      </c>
      <c r="EL432" s="26" t="str">
        <f t="shared" si="573"/>
        <v/>
      </c>
      <c r="EM432" s="26" t="str">
        <f t="shared" si="573"/>
        <v/>
      </c>
      <c r="EN432" s="26" t="str">
        <f t="shared" si="573"/>
        <v/>
      </c>
      <c r="EO432" s="26" t="str">
        <f t="shared" si="573"/>
        <v/>
      </c>
      <c r="EP432" s="26" t="str">
        <f t="shared" si="573"/>
        <v/>
      </c>
      <c r="EQ432" s="26" t="str">
        <f t="shared" si="573"/>
        <v/>
      </c>
      <c r="ER432" s="26" t="str">
        <f t="shared" si="573"/>
        <v/>
      </c>
      <c r="ES432" s="26" t="str">
        <f t="shared" si="573"/>
        <v/>
      </c>
      <c r="ET432" s="26" t="str">
        <f t="shared" si="573"/>
        <v/>
      </c>
      <c r="EU432" s="26" t="str">
        <f t="shared" si="573"/>
        <v/>
      </c>
      <c r="EV432" s="26" t="str">
        <f t="shared" si="573"/>
        <v/>
      </c>
      <c r="EW432" s="26" t="str">
        <f t="shared" si="573"/>
        <v/>
      </c>
      <c r="EX432" s="26" t="str">
        <f t="shared" si="573"/>
        <v/>
      </c>
      <c r="EY432" s="26" t="str">
        <f t="shared" si="573"/>
        <v/>
      </c>
      <c r="EZ432" s="26" t="str">
        <f t="shared" si="573"/>
        <v/>
      </c>
      <c r="FA432" s="26" t="str">
        <f t="shared" si="573"/>
        <v/>
      </c>
      <c r="FB432" s="26" t="str">
        <f t="shared" si="573"/>
        <v/>
      </c>
      <c r="FC432" s="26" t="str">
        <f t="shared" si="573"/>
        <v/>
      </c>
      <c r="FD432" s="26" t="str">
        <f t="shared" si="573"/>
        <v/>
      </c>
      <c r="FE432" s="26" t="str">
        <f t="shared" si="573"/>
        <v/>
      </c>
      <c r="FF432" s="26" t="str">
        <f t="shared" si="573"/>
        <v/>
      </c>
      <c r="FG432" s="26" t="str">
        <f t="shared" si="573"/>
        <v/>
      </c>
      <c r="FH432" s="26" t="str">
        <f t="shared" si="573"/>
        <v/>
      </c>
      <c r="FI432" s="26" t="str">
        <f t="shared" si="573"/>
        <v/>
      </c>
    </row>
    <row r="433" spans="1:165" s="8" customFormat="1" ht="15" customHeight="1">
      <c r="A433" s="8" t="str">
        <f t="shared" si="523"/>
        <v>BKTO_DB_BP6_XDC</v>
      </c>
      <c r="B433" s="12" t="s">
        <v>42</v>
      </c>
      <c r="C433" s="13" t="s">
        <v>1024</v>
      </c>
      <c r="D433" s="13" t="s">
        <v>1025</v>
      </c>
      <c r="E433" s="14" t="str">
        <f>"BKTO_DB_BP6_"&amp;C3</f>
        <v>BKTO_DB_BP6_XDC</v>
      </c>
      <c r="F433" s="26" t="str">
        <f>IF(AND(F436="",F439=""),"",SUM(F436,F439))</f>
        <v/>
      </c>
      <c r="G433" s="26" t="str">
        <f t="shared" si="574" ref="G433:BR433">IF(AND(G436="",G439=""),"",SUM(G436,G439))</f>
        <v/>
      </c>
      <c r="H433" s="26" t="str">
        <f t="shared" si="574"/>
        <v/>
      </c>
      <c r="I433" s="26" t="str">
        <f t="shared" si="574"/>
        <v/>
      </c>
      <c r="J433" s="26" t="str">
        <f t="shared" si="574"/>
        <v/>
      </c>
      <c r="K433" s="26" t="str">
        <f t="shared" si="574"/>
        <v/>
      </c>
      <c r="L433" s="26" t="str">
        <f t="shared" si="574"/>
        <v/>
      </c>
      <c r="M433" s="26" t="str">
        <f t="shared" si="574"/>
        <v/>
      </c>
      <c r="N433" s="26" t="str">
        <f t="shared" si="574"/>
        <v/>
      </c>
      <c r="O433" s="26" t="str">
        <f t="shared" si="574"/>
        <v/>
      </c>
      <c r="P433" s="26" t="str">
        <f t="shared" si="574"/>
        <v/>
      </c>
      <c r="Q433" s="26" t="str">
        <f t="shared" si="574"/>
        <v/>
      </c>
      <c r="R433" s="26" t="str">
        <f t="shared" si="574"/>
        <v/>
      </c>
      <c r="S433" s="26" t="str">
        <f t="shared" si="574"/>
        <v/>
      </c>
      <c r="T433" s="26" t="str">
        <f t="shared" si="574"/>
        <v/>
      </c>
      <c r="U433" s="26" t="str">
        <f t="shared" si="574"/>
        <v/>
      </c>
      <c r="V433" s="26" t="str">
        <f t="shared" si="574"/>
        <v/>
      </c>
      <c r="W433" s="26" t="str">
        <f t="shared" si="574"/>
        <v/>
      </c>
      <c r="X433" s="26" t="str">
        <f t="shared" si="574"/>
        <v/>
      </c>
      <c r="Y433" s="26" t="str">
        <f t="shared" si="574"/>
        <v/>
      </c>
      <c r="Z433" s="26" t="str">
        <f t="shared" si="574"/>
        <v/>
      </c>
      <c r="AA433" s="26" t="str">
        <f t="shared" si="574"/>
        <v/>
      </c>
      <c r="AB433" s="26" t="str">
        <f t="shared" si="574"/>
        <v/>
      </c>
      <c r="AC433" s="26" t="str">
        <f t="shared" si="574"/>
        <v/>
      </c>
      <c r="AD433" s="26" t="str">
        <f t="shared" si="574"/>
        <v/>
      </c>
      <c r="AE433" s="26" t="str">
        <f t="shared" si="574"/>
        <v/>
      </c>
      <c r="AF433" s="26" t="str">
        <f t="shared" si="574"/>
        <v/>
      </c>
      <c r="AG433" s="26" t="str">
        <f t="shared" si="574"/>
        <v/>
      </c>
      <c r="AH433" s="26" t="str">
        <f t="shared" si="574"/>
        <v/>
      </c>
      <c r="AI433" s="26" t="str">
        <f t="shared" si="574"/>
        <v/>
      </c>
      <c r="AJ433" s="26" t="str">
        <f t="shared" si="574"/>
        <v/>
      </c>
      <c r="AK433" s="26" t="str">
        <f t="shared" si="574"/>
        <v/>
      </c>
      <c r="AL433" s="26" t="str">
        <f t="shared" si="574"/>
        <v/>
      </c>
      <c r="AM433" s="26" t="str">
        <f t="shared" si="574"/>
        <v/>
      </c>
      <c r="AN433" s="26" t="str">
        <f t="shared" si="574"/>
        <v/>
      </c>
      <c r="AO433" s="26" t="str">
        <f t="shared" si="574"/>
        <v/>
      </c>
      <c r="AP433" s="26" t="str">
        <f t="shared" si="574"/>
        <v/>
      </c>
      <c r="AQ433" s="26" t="str">
        <f t="shared" si="574"/>
        <v/>
      </c>
      <c r="AR433" s="26" t="str">
        <f t="shared" si="574"/>
        <v/>
      </c>
      <c r="AS433" s="26" t="str">
        <f t="shared" si="574"/>
        <v/>
      </c>
      <c r="AT433" s="26" t="str">
        <f t="shared" si="574"/>
        <v/>
      </c>
      <c r="AU433" s="26" t="str">
        <f t="shared" si="574"/>
        <v/>
      </c>
      <c r="AV433" s="26" t="str">
        <f t="shared" si="574"/>
        <v/>
      </c>
      <c r="AW433" s="26" t="str">
        <f t="shared" si="574"/>
        <v/>
      </c>
      <c r="AX433" s="26" t="str">
        <f t="shared" si="574"/>
        <v/>
      </c>
      <c r="AY433" s="26" t="str">
        <f t="shared" si="574"/>
        <v/>
      </c>
      <c r="AZ433" s="26" t="str">
        <f t="shared" si="574"/>
        <v/>
      </c>
      <c r="BA433" s="26" t="str">
        <f t="shared" si="574"/>
        <v/>
      </c>
      <c r="BB433" s="26" t="str">
        <f t="shared" si="574"/>
        <v/>
      </c>
      <c r="BC433" s="26" t="str">
        <f t="shared" si="574"/>
        <v/>
      </c>
      <c r="BD433" s="26" t="str">
        <f t="shared" si="574"/>
        <v/>
      </c>
      <c r="BE433" s="26" t="str">
        <f t="shared" si="574"/>
        <v/>
      </c>
      <c r="BF433" s="26" t="str">
        <f t="shared" si="574"/>
        <v/>
      </c>
      <c r="BG433" s="26" t="str">
        <f t="shared" si="574"/>
        <v/>
      </c>
      <c r="BH433" s="26" t="str">
        <f t="shared" si="574"/>
        <v/>
      </c>
      <c r="BI433" s="26" t="str">
        <f t="shared" si="574"/>
        <v/>
      </c>
      <c r="BJ433" s="26" t="str">
        <f t="shared" si="574"/>
        <v/>
      </c>
      <c r="BK433" s="26" t="str">
        <f t="shared" si="574"/>
        <v/>
      </c>
      <c r="BL433" s="26" t="str">
        <f t="shared" si="574"/>
        <v/>
      </c>
      <c r="BM433" s="26" t="str">
        <f t="shared" si="574"/>
        <v/>
      </c>
      <c r="BN433" s="26" t="str">
        <f t="shared" si="574"/>
        <v/>
      </c>
      <c r="BO433" s="26" t="str">
        <f t="shared" si="574"/>
        <v/>
      </c>
      <c r="BP433" s="26" t="str">
        <f t="shared" si="574"/>
        <v/>
      </c>
      <c r="BQ433" s="26" t="str">
        <f t="shared" si="574"/>
        <v/>
      </c>
      <c r="BR433" s="26" t="str">
        <f t="shared" si="574"/>
        <v/>
      </c>
      <c r="BS433" s="26" t="str">
        <f t="shared" si="575" ref="BS433:ED433">IF(AND(BS436="",BS439=""),"",SUM(BS436,BS439))</f>
        <v/>
      </c>
      <c r="BT433" s="26" t="str">
        <f t="shared" si="575"/>
        <v/>
      </c>
      <c r="BU433" s="26" t="str">
        <f t="shared" si="575"/>
        <v/>
      </c>
      <c r="BV433" s="26" t="str">
        <f t="shared" si="575"/>
        <v/>
      </c>
      <c r="BW433" s="26" t="str">
        <f t="shared" si="575"/>
        <v/>
      </c>
      <c r="BX433" s="26" t="str">
        <f t="shared" si="575"/>
        <v/>
      </c>
      <c r="BY433" s="26" t="str">
        <f t="shared" si="575"/>
        <v/>
      </c>
      <c r="BZ433" s="26" t="str">
        <f t="shared" si="575"/>
        <v/>
      </c>
      <c r="CA433" s="26" t="str">
        <f t="shared" si="575"/>
        <v/>
      </c>
      <c r="CB433" s="26" t="str">
        <f t="shared" si="575"/>
        <v/>
      </c>
      <c r="CC433" s="26" t="str">
        <f t="shared" si="575"/>
        <v/>
      </c>
      <c r="CD433" s="26" t="str">
        <f t="shared" si="575"/>
        <v/>
      </c>
      <c r="CE433" s="26" t="str">
        <f t="shared" si="575"/>
        <v/>
      </c>
      <c r="CF433" s="26" t="str">
        <f t="shared" si="575"/>
        <v/>
      </c>
      <c r="CG433" s="26" t="str">
        <f t="shared" si="575"/>
        <v/>
      </c>
      <c r="CH433" s="26" t="str">
        <f t="shared" si="575"/>
        <v/>
      </c>
      <c r="CI433" s="26" t="str">
        <f t="shared" si="575"/>
        <v/>
      </c>
      <c r="CJ433" s="26" t="str">
        <f t="shared" si="575"/>
        <v/>
      </c>
      <c r="CK433" s="26" t="str">
        <f t="shared" si="575"/>
        <v/>
      </c>
      <c r="CL433" s="26" t="str">
        <f t="shared" si="575"/>
        <v/>
      </c>
      <c r="CM433" s="26" t="str">
        <f t="shared" si="575"/>
        <v/>
      </c>
      <c r="CN433" s="26" t="str">
        <f t="shared" si="575"/>
        <v/>
      </c>
      <c r="CO433" s="26" t="str">
        <f t="shared" si="575"/>
        <v/>
      </c>
      <c r="CP433" s="26" t="str">
        <f t="shared" si="575"/>
        <v/>
      </c>
      <c r="CQ433" s="26" t="str">
        <f t="shared" si="575"/>
        <v/>
      </c>
      <c r="CR433" s="26" t="str">
        <f t="shared" si="575"/>
        <v/>
      </c>
      <c r="CS433" s="26" t="str">
        <f t="shared" si="575"/>
        <v/>
      </c>
      <c r="CT433" s="26" t="str">
        <f t="shared" si="575"/>
        <v/>
      </c>
      <c r="CU433" s="26" t="str">
        <f t="shared" si="575"/>
        <v/>
      </c>
      <c r="CV433" s="26" t="str">
        <f t="shared" si="575"/>
        <v/>
      </c>
      <c r="CW433" s="26" t="str">
        <f t="shared" si="575"/>
        <v/>
      </c>
      <c r="CX433" s="26" t="str">
        <f t="shared" si="575"/>
        <v/>
      </c>
      <c r="CY433" s="26" t="str">
        <f t="shared" si="575"/>
        <v/>
      </c>
      <c r="CZ433" s="26" t="str">
        <f t="shared" si="575"/>
        <v/>
      </c>
      <c r="DA433" s="26" t="str">
        <f t="shared" si="575"/>
        <v/>
      </c>
      <c r="DB433" s="26" t="str">
        <f t="shared" si="575"/>
        <v/>
      </c>
      <c r="DC433" s="26" t="str">
        <f t="shared" si="575"/>
        <v/>
      </c>
      <c r="DD433" s="26" t="str">
        <f t="shared" si="575"/>
        <v/>
      </c>
      <c r="DE433" s="26" t="str">
        <f t="shared" si="575"/>
        <v/>
      </c>
      <c r="DF433" s="26" t="str">
        <f t="shared" si="575"/>
        <v/>
      </c>
      <c r="DG433" s="26" t="str">
        <f t="shared" si="575"/>
        <v/>
      </c>
      <c r="DH433" s="26" t="str">
        <f t="shared" si="575"/>
        <v/>
      </c>
      <c r="DI433" s="26" t="str">
        <f t="shared" si="575"/>
        <v/>
      </c>
      <c r="DJ433" s="26" t="str">
        <f t="shared" si="575"/>
        <v/>
      </c>
      <c r="DK433" s="26" t="str">
        <f t="shared" si="575"/>
        <v/>
      </c>
      <c r="DL433" s="26" t="str">
        <f t="shared" si="575"/>
        <v/>
      </c>
      <c r="DM433" s="26" t="str">
        <f t="shared" si="575"/>
        <v/>
      </c>
      <c r="DN433" s="26" t="str">
        <f t="shared" si="575"/>
        <v/>
      </c>
      <c r="DO433" s="26" t="str">
        <f t="shared" si="575"/>
        <v/>
      </c>
      <c r="DP433" s="26" t="str">
        <f t="shared" si="575"/>
        <v/>
      </c>
      <c r="DQ433" s="26" t="str">
        <f t="shared" si="575"/>
        <v/>
      </c>
      <c r="DR433" s="26" t="str">
        <f t="shared" si="575"/>
        <v/>
      </c>
      <c r="DS433" s="26" t="str">
        <f t="shared" si="575"/>
        <v/>
      </c>
      <c r="DT433" s="26" t="str">
        <f t="shared" si="575"/>
        <v/>
      </c>
      <c r="DU433" s="26" t="str">
        <f t="shared" si="575"/>
        <v/>
      </c>
      <c r="DV433" s="26" t="str">
        <f t="shared" si="575"/>
        <v/>
      </c>
      <c r="DW433" s="26" t="str">
        <f t="shared" si="575"/>
        <v/>
      </c>
      <c r="DX433" s="26" t="str">
        <f t="shared" si="575"/>
        <v/>
      </c>
      <c r="DY433" s="26" t="str">
        <f t="shared" si="575"/>
        <v/>
      </c>
      <c r="DZ433" s="26" t="str">
        <f t="shared" si="575"/>
        <v/>
      </c>
      <c r="EA433" s="26" t="str">
        <f t="shared" si="575"/>
        <v/>
      </c>
      <c r="EB433" s="26" t="str">
        <f t="shared" si="575"/>
        <v/>
      </c>
      <c r="EC433" s="26" t="str">
        <f t="shared" si="575"/>
        <v/>
      </c>
      <c r="ED433" s="26" t="str">
        <f t="shared" si="575"/>
        <v/>
      </c>
      <c r="EE433" s="26" t="str">
        <f t="shared" si="576" ref="EE433:FI433">IF(AND(EE436="",EE439=""),"",SUM(EE436,EE439))</f>
        <v/>
      </c>
      <c r="EF433" s="26" t="str">
        <f t="shared" si="576"/>
        <v/>
      </c>
      <c r="EG433" s="26" t="str">
        <f t="shared" si="576"/>
        <v/>
      </c>
      <c r="EH433" s="26" t="str">
        <f t="shared" si="576"/>
        <v/>
      </c>
      <c r="EI433" s="26" t="str">
        <f t="shared" si="576"/>
        <v/>
      </c>
      <c r="EJ433" s="26" t="str">
        <f t="shared" si="576"/>
        <v/>
      </c>
      <c r="EK433" s="26" t="str">
        <f t="shared" si="576"/>
        <v/>
      </c>
      <c r="EL433" s="26" t="str">
        <f t="shared" si="576"/>
        <v/>
      </c>
      <c r="EM433" s="26" t="str">
        <f t="shared" si="576"/>
        <v/>
      </c>
      <c r="EN433" s="26" t="str">
        <f t="shared" si="576"/>
        <v/>
      </c>
      <c r="EO433" s="26" t="str">
        <f t="shared" si="576"/>
        <v/>
      </c>
      <c r="EP433" s="26" t="str">
        <f t="shared" si="576"/>
        <v/>
      </c>
      <c r="EQ433" s="26" t="str">
        <f t="shared" si="576"/>
        <v/>
      </c>
      <c r="ER433" s="26" t="str">
        <f t="shared" si="576"/>
        <v/>
      </c>
      <c r="ES433" s="26" t="str">
        <f t="shared" si="576"/>
        <v/>
      </c>
      <c r="ET433" s="26" t="str">
        <f t="shared" si="576"/>
        <v/>
      </c>
      <c r="EU433" s="26" t="str">
        <f t="shared" si="576"/>
        <v/>
      </c>
      <c r="EV433" s="26" t="str">
        <f t="shared" si="576"/>
        <v/>
      </c>
      <c r="EW433" s="26" t="str">
        <f t="shared" si="576"/>
        <v/>
      </c>
      <c r="EX433" s="26" t="str">
        <f t="shared" si="576"/>
        <v/>
      </c>
      <c r="EY433" s="26" t="str">
        <f t="shared" si="576"/>
        <v/>
      </c>
      <c r="EZ433" s="26" t="str">
        <f t="shared" si="576"/>
        <v/>
      </c>
      <c r="FA433" s="26" t="str">
        <f t="shared" si="576"/>
        <v/>
      </c>
      <c r="FB433" s="26" t="str">
        <f t="shared" si="576"/>
        <v/>
      </c>
      <c r="FC433" s="26" t="str">
        <f t="shared" si="576"/>
        <v/>
      </c>
      <c r="FD433" s="26" t="str">
        <f t="shared" si="576"/>
        <v/>
      </c>
      <c r="FE433" s="26" t="str">
        <f t="shared" si="576"/>
        <v/>
      </c>
      <c r="FF433" s="26" t="str">
        <f t="shared" si="576"/>
        <v/>
      </c>
      <c r="FG433" s="26" t="str">
        <f t="shared" si="576"/>
        <v/>
      </c>
      <c r="FH433" s="26" t="str">
        <f t="shared" si="576"/>
        <v/>
      </c>
      <c r="FI433" s="26" t="str">
        <f t="shared" si="576"/>
        <v/>
      </c>
    </row>
    <row r="434" spans="1:165" s="8" customFormat="1" ht="15" customHeight="1">
      <c r="A434" s="8" t="str">
        <f t="shared" si="523"/>
        <v>BKTOD_BP6_XDC</v>
      </c>
      <c r="B434" s="12" t="s">
        <v>1002</v>
      </c>
      <c r="C434" s="13" t="s">
        <v>1026</v>
      </c>
      <c r="D434" s="13" t="s">
        <v>1027</v>
      </c>
      <c r="E434" s="14" t="str">
        <f>"BKTOD_BP6_"&amp;C3</f>
        <v>BKTOD_BP6_XDC</v>
      </c>
      <c r="F434" s="26" t="str">
        <f>IF(AND(F435="",F436=""),"",SUM(F435)-SUM(F436))</f>
        <v/>
      </c>
      <c r="G434" s="26" t="str">
        <f t="shared" si="577" ref="G434:BR434">IF(AND(G435="",G436=""),"",SUM(G435)-SUM(G436))</f>
        <v/>
      </c>
      <c r="H434" s="26" t="str">
        <f t="shared" si="577"/>
        <v/>
      </c>
      <c r="I434" s="26" t="str">
        <f t="shared" si="577"/>
        <v/>
      </c>
      <c r="J434" s="26" t="str">
        <f t="shared" si="577"/>
        <v/>
      </c>
      <c r="K434" s="26" t="str">
        <f t="shared" si="577"/>
        <v/>
      </c>
      <c r="L434" s="26" t="str">
        <f t="shared" si="577"/>
        <v/>
      </c>
      <c r="M434" s="26" t="str">
        <f t="shared" si="577"/>
        <v/>
      </c>
      <c r="N434" s="26" t="str">
        <f t="shared" si="577"/>
        <v/>
      </c>
      <c r="O434" s="26" t="str">
        <f t="shared" si="577"/>
        <v/>
      </c>
      <c r="P434" s="26" t="str">
        <f t="shared" si="577"/>
        <v/>
      </c>
      <c r="Q434" s="26" t="str">
        <f t="shared" si="577"/>
        <v/>
      </c>
      <c r="R434" s="26" t="str">
        <f t="shared" si="577"/>
        <v/>
      </c>
      <c r="S434" s="26" t="str">
        <f t="shared" si="577"/>
        <v/>
      </c>
      <c r="T434" s="26" t="str">
        <f t="shared" si="577"/>
        <v/>
      </c>
      <c r="U434" s="26" t="str">
        <f t="shared" si="577"/>
        <v/>
      </c>
      <c r="V434" s="26" t="str">
        <f t="shared" si="577"/>
        <v/>
      </c>
      <c r="W434" s="26" t="str">
        <f t="shared" si="577"/>
        <v/>
      </c>
      <c r="X434" s="26" t="str">
        <f t="shared" si="577"/>
        <v/>
      </c>
      <c r="Y434" s="26" t="str">
        <f t="shared" si="577"/>
        <v/>
      </c>
      <c r="Z434" s="26" t="str">
        <f t="shared" si="577"/>
        <v/>
      </c>
      <c r="AA434" s="26" t="str">
        <f t="shared" si="577"/>
        <v/>
      </c>
      <c r="AB434" s="26" t="str">
        <f t="shared" si="577"/>
        <v/>
      </c>
      <c r="AC434" s="26" t="str">
        <f t="shared" si="577"/>
        <v/>
      </c>
      <c r="AD434" s="26" t="str">
        <f t="shared" si="577"/>
        <v/>
      </c>
      <c r="AE434" s="26" t="str">
        <f t="shared" si="577"/>
        <v/>
      </c>
      <c r="AF434" s="26" t="str">
        <f t="shared" si="577"/>
        <v/>
      </c>
      <c r="AG434" s="26" t="str">
        <f t="shared" si="577"/>
        <v/>
      </c>
      <c r="AH434" s="26" t="str">
        <f t="shared" si="577"/>
        <v/>
      </c>
      <c r="AI434" s="26" t="str">
        <f t="shared" si="577"/>
        <v/>
      </c>
      <c r="AJ434" s="26" t="str">
        <f t="shared" si="577"/>
        <v/>
      </c>
      <c r="AK434" s="26" t="str">
        <f t="shared" si="577"/>
        <v/>
      </c>
      <c r="AL434" s="26" t="str">
        <f t="shared" si="577"/>
        <v/>
      </c>
      <c r="AM434" s="26" t="str">
        <f t="shared" si="577"/>
        <v/>
      </c>
      <c r="AN434" s="26" t="str">
        <f t="shared" si="577"/>
        <v/>
      </c>
      <c r="AO434" s="26" t="str">
        <f t="shared" si="577"/>
        <v/>
      </c>
      <c r="AP434" s="26" t="str">
        <f t="shared" si="577"/>
        <v/>
      </c>
      <c r="AQ434" s="26" t="str">
        <f t="shared" si="577"/>
        <v/>
      </c>
      <c r="AR434" s="26" t="str">
        <f t="shared" si="577"/>
        <v/>
      </c>
      <c r="AS434" s="26" t="str">
        <f t="shared" si="577"/>
        <v/>
      </c>
      <c r="AT434" s="26" t="str">
        <f t="shared" si="577"/>
        <v/>
      </c>
      <c r="AU434" s="26" t="str">
        <f t="shared" si="577"/>
        <v/>
      </c>
      <c r="AV434" s="26" t="str">
        <f t="shared" si="577"/>
        <v/>
      </c>
      <c r="AW434" s="26" t="str">
        <f t="shared" si="577"/>
        <v/>
      </c>
      <c r="AX434" s="26" t="str">
        <f t="shared" si="577"/>
        <v/>
      </c>
      <c r="AY434" s="26" t="str">
        <f t="shared" si="577"/>
        <v/>
      </c>
      <c r="AZ434" s="26" t="str">
        <f t="shared" si="577"/>
        <v/>
      </c>
      <c r="BA434" s="26" t="str">
        <f t="shared" si="577"/>
        <v/>
      </c>
      <c r="BB434" s="26" t="str">
        <f t="shared" si="577"/>
        <v/>
      </c>
      <c r="BC434" s="26" t="str">
        <f t="shared" si="577"/>
        <v/>
      </c>
      <c r="BD434" s="26" t="str">
        <f t="shared" si="577"/>
        <v/>
      </c>
      <c r="BE434" s="26" t="str">
        <f t="shared" si="577"/>
        <v/>
      </c>
      <c r="BF434" s="26" t="str">
        <f t="shared" si="577"/>
        <v/>
      </c>
      <c r="BG434" s="26" t="str">
        <f t="shared" si="577"/>
        <v/>
      </c>
      <c r="BH434" s="26" t="str">
        <f t="shared" si="577"/>
        <v/>
      </c>
      <c r="BI434" s="26" t="str">
        <f t="shared" si="577"/>
        <v/>
      </c>
      <c r="BJ434" s="26" t="str">
        <f t="shared" si="577"/>
        <v/>
      </c>
      <c r="BK434" s="26" t="str">
        <f t="shared" si="577"/>
        <v/>
      </c>
      <c r="BL434" s="26" t="str">
        <f t="shared" si="577"/>
        <v/>
      </c>
      <c r="BM434" s="26" t="str">
        <f t="shared" si="577"/>
        <v/>
      </c>
      <c r="BN434" s="26" t="str">
        <f t="shared" si="577"/>
        <v/>
      </c>
      <c r="BO434" s="26" t="str">
        <f t="shared" si="577"/>
        <v/>
      </c>
      <c r="BP434" s="26" t="str">
        <f t="shared" si="577"/>
        <v/>
      </c>
      <c r="BQ434" s="26" t="str">
        <f t="shared" si="577"/>
        <v/>
      </c>
      <c r="BR434" s="26" t="str">
        <f t="shared" si="577"/>
        <v/>
      </c>
      <c r="BS434" s="26" t="str">
        <f t="shared" si="578" ref="BS434:ED434">IF(AND(BS435="",BS436=""),"",SUM(BS435)-SUM(BS436))</f>
        <v/>
      </c>
      <c r="BT434" s="26" t="str">
        <f t="shared" si="578"/>
        <v/>
      </c>
      <c r="BU434" s="26" t="str">
        <f t="shared" si="578"/>
        <v/>
      </c>
      <c r="BV434" s="26" t="str">
        <f t="shared" si="578"/>
        <v/>
      </c>
      <c r="BW434" s="26" t="str">
        <f t="shared" si="578"/>
        <v/>
      </c>
      <c r="BX434" s="26" t="str">
        <f t="shared" si="578"/>
        <v/>
      </c>
      <c r="BY434" s="26" t="str">
        <f t="shared" si="578"/>
        <v/>
      </c>
      <c r="BZ434" s="26" t="str">
        <f t="shared" si="578"/>
        <v/>
      </c>
      <c r="CA434" s="26" t="str">
        <f t="shared" si="578"/>
        <v/>
      </c>
      <c r="CB434" s="26" t="str">
        <f t="shared" si="578"/>
        <v/>
      </c>
      <c r="CC434" s="26" t="str">
        <f t="shared" si="578"/>
        <v/>
      </c>
      <c r="CD434" s="26" t="str">
        <f t="shared" si="578"/>
        <v/>
      </c>
      <c r="CE434" s="26" t="str">
        <f t="shared" si="578"/>
        <v/>
      </c>
      <c r="CF434" s="26" t="str">
        <f t="shared" si="578"/>
        <v/>
      </c>
      <c r="CG434" s="26" t="str">
        <f t="shared" si="578"/>
        <v/>
      </c>
      <c r="CH434" s="26" t="str">
        <f t="shared" si="578"/>
        <v/>
      </c>
      <c r="CI434" s="26" t="str">
        <f t="shared" si="578"/>
        <v/>
      </c>
      <c r="CJ434" s="26" t="str">
        <f t="shared" si="578"/>
        <v/>
      </c>
      <c r="CK434" s="26" t="str">
        <f t="shared" si="578"/>
        <v/>
      </c>
      <c r="CL434" s="26" t="str">
        <f t="shared" si="578"/>
        <v/>
      </c>
      <c r="CM434" s="26" t="str">
        <f t="shared" si="578"/>
        <v/>
      </c>
      <c r="CN434" s="26" t="str">
        <f t="shared" si="578"/>
        <v/>
      </c>
      <c r="CO434" s="26" t="str">
        <f t="shared" si="578"/>
        <v/>
      </c>
      <c r="CP434" s="26" t="str">
        <f t="shared" si="578"/>
        <v/>
      </c>
      <c r="CQ434" s="26" t="str">
        <f t="shared" si="578"/>
        <v/>
      </c>
      <c r="CR434" s="26" t="str">
        <f t="shared" si="578"/>
        <v/>
      </c>
      <c r="CS434" s="26" t="str">
        <f t="shared" si="578"/>
        <v/>
      </c>
      <c r="CT434" s="26" t="str">
        <f t="shared" si="578"/>
        <v/>
      </c>
      <c r="CU434" s="26" t="str">
        <f t="shared" si="578"/>
        <v/>
      </c>
      <c r="CV434" s="26" t="str">
        <f t="shared" si="578"/>
        <v/>
      </c>
      <c r="CW434" s="26" t="str">
        <f t="shared" si="578"/>
        <v/>
      </c>
      <c r="CX434" s="26" t="str">
        <f t="shared" si="578"/>
        <v/>
      </c>
      <c r="CY434" s="26" t="str">
        <f t="shared" si="578"/>
        <v/>
      </c>
      <c r="CZ434" s="26" t="str">
        <f t="shared" si="578"/>
        <v/>
      </c>
      <c r="DA434" s="26" t="str">
        <f t="shared" si="578"/>
        <v/>
      </c>
      <c r="DB434" s="26" t="str">
        <f t="shared" si="578"/>
        <v/>
      </c>
      <c r="DC434" s="26" t="str">
        <f t="shared" si="578"/>
        <v/>
      </c>
      <c r="DD434" s="26" t="str">
        <f t="shared" si="578"/>
        <v/>
      </c>
      <c r="DE434" s="26" t="str">
        <f t="shared" si="578"/>
        <v/>
      </c>
      <c r="DF434" s="26" t="str">
        <f t="shared" si="578"/>
        <v/>
      </c>
      <c r="DG434" s="26" t="str">
        <f t="shared" si="578"/>
        <v/>
      </c>
      <c r="DH434" s="26" t="str">
        <f t="shared" si="578"/>
        <v/>
      </c>
      <c r="DI434" s="26" t="str">
        <f t="shared" si="578"/>
        <v/>
      </c>
      <c r="DJ434" s="26" t="str">
        <f t="shared" si="578"/>
        <v/>
      </c>
      <c r="DK434" s="26" t="str">
        <f t="shared" si="578"/>
        <v/>
      </c>
      <c r="DL434" s="26" t="str">
        <f t="shared" si="578"/>
        <v/>
      </c>
      <c r="DM434" s="26" t="str">
        <f t="shared" si="578"/>
        <v/>
      </c>
      <c r="DN434" s="26" t="str">
        <f t="shared" si="578"/>
        <v/>
      </c>
      <c r="DO434" s="26" t="str">
        <f t="shared" si="578"/>
        <v/>
      </c>
      <c r="DP434" s="26" t="str">
        <f t="shared" si="578"/>
        <v/>
      </c>
      <c r="DQ434" s="26" t="str">
        <f t="shared" si="578"/>
        <v/>
      </c>
      <c r="DR434" s="26" t="str">
        <f t="shared" si="578"/>
        <v/>
      </c>
      <c r="DS434" s="26" t="str">
        <f t="shared" si="578"/>
        <v/>
      </c>
      <c r="DT434" s="26" t="str">
        <f t="shared" si="578"/>
        <v/>
      </c>
      <c r="DU434" s="26" t="str">
        <f t="shared" si="578"/>
        <v/>
      </c>
      <c r="DV434" s="26" t="str">
        <f t="shared" si="578"/>
        <v/>
      </c>
      <c r="DW434" s="26" t="str">
        <f t="shared" si="578"/>
        <v/>
      </c>
      <c r="DX434" s="26" t="str">
        <f t="shared" si="578"/>
        <v/>
      </c>
      <c r="DY434" s="26" t="str">
        <f t="shared" si="578"/>
        <v/>
      </c>
      <c r="DZ434" s="26" t="str">
        <f t="shared" si="578"/>
        <v/>
      </c>
      <c r="EA434" s="26" t="str">
        <f t="shared" si="578"/>
        <v/>
      </c>
      <c r="EB434" s="26" t="str">
        <f t="shared" si="578"/>
        <v/>
      </c>
      <c r="EC434" s="26" t="str">
        <f t="shared" si="578"/>
        <v/>
      </c>
      <c r="ED434" s="26" t="str">
        <f t="shared" si="578"/>
        <v/>
      </c>
      <c r="EE434" s="26" t="str">
        <f t="shared" si="579" ref="EE434:FI434">IF(AND(EE435="",EE436=""),"",SUM(EE435)-SUM(EE436))</f>
        <v/>
      </c>
      <c r="EF434" s="26" t="str">
        <f t="shared" si="579"/>
        <v/>
      </c>
      <c r="EG434" s="26" t="str">
        <f t="shared" si="579"/>
        <v/>
      </c>
      <c r="EH434" s="26" t="str">
        <f t="shared" si="579"/>
        <v/>
      </c>
      <c r="EI434" s="26" t="str">
        <f t="shared" si="579"/>
        <v/>
      </c>
      <c r="EJ434" s="26" t="str">
        <f t="shared" si="579"/>
        <v/>
      </c>
      <c r="EK434" s="26" t="str">
        <f t="shared" si="579"/>
        <v/>
      </c>
      <c r="EL434" s="26" t="str">
        <f t="shared" si="579"/>
        <v/>
      </c>
      <c r="EM434" s="26" t="str">
        <f t="shared" si="579"/>
        <v/>
      </c>
      <c r="EN434" s="26" t="str">
        <f t="shared" si="579"/>
        <v/>
      </c>
      <c r="EO434" s="26" t="str">
        <f t="shared" si="579"/>
        <v/>
      </c>
      <c r="EP434" s="26" t="str">
        <f t="shared" si="579"/>
        <v/>
      </c>
      <c r="EQ434" s="26" t="str">
        <f t="shared" si="579"/>
        <v/>
      </c>
      <c r="ER434" s="26" t="str">
        <f t="shared" si="579"/>
        <v/>
      </c>
      <c r="ES434" s="26" t="str">
        <f t="shared" si="579"/>
        <v/>
      </c>
      <c r="ET434" s="26" t="str">
        <f t="shared" si="579"/>
        <v/>
      </c>
      <c r="EU434" s="26" t="str">
        <f t="shared" si="579"/>
        <v/>
      </c>
      <c r="EV434" s="26" t="str">
        <f t="shared" si="579"/>
        <v/>
      </c>
      <c r="EW434" s="26" t="str">
        <f t="shared" si="579"/>
        <v/>
      </c>
      <c r="EX434" s="26" t="str">
        <f t="shared" si="579"/>
        <v/>
      </c>
      <c r="EY434" s="26" t="str">
        <f t="shared" si="579"/>
        <v/>
      </c>
      <c r="EZ434" s="26" t="str">
        <f t="shared" si="579"/>
        <v/>
      </c>
      <c r="FA434" s="26" t="str">
        <f t="shared" si="579"/>
        <v/>
      </c>
      <c r="FB434" s="26" t="str">
        <f t="shared" si="579"/>
        <v/>
      </c>
      <c r="FC434" s="26" t="str">
        <f t="shared" si="579"/>
        <v/>
      </c>
      <c r="FD434" s="26" t="str">
        <f t="shared" si="579"/>
        <v/>
      </c>
      <c r="FE434" s="26" t="str">
        <f t="shared" si="579"/>
        <v/>
      </c>
      <c r="FF434" s="26" t="str">
        <f t="shared" si="579"/>
        <v/>
      </c>
      <c r="FG434" s="26" t="str">
        <f t="shared" si="579"/>
        <v/>
      </c>
      <c r="FH434" s="26" t="str">
        <f t="shared" si="579"/>
        <v/>
      </c>
      <c r="FI434" s="26" t="str">
        <f t="shared" si="579"/>
        <v/>
      </c>
    </row>
    <row r="435" spans="1:165" s="8" customFormat="1" ht="15" customHeight="1">
      <c r="A435" s="8" t="str">
        <f t="shared" si="523"/>
        <v>BXKTOD_BP6_XDC</v>
      </c>
      <c r="B435" s="12" t="s">
        <v>145</v>
      </c>
      <c r="C435" s="13" t="s">
        <v>1028</v>
      </c>
      <c r="D435" s="13" t="s">
        <v>1029</v>
      </c>
      <c r="E435" s="14" t="str">
        <f>"BXKTOD_BP6_"&amp;C3</f>
        <v>BXKTOD_BP6_XDC</v>
      </c>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165" s="8" customFormat="1" ht="15" customHeight="1">
      <c r="A436" s="8" t="str">
        <f t="shared" si="523"/>
        <v>BMKTOD_BP6_XDC</v>
      </c>
      <c r="B436" s="12" t="s">
        <v>148</v>
      </c>
      <c r="C436" s="13" t="s">
        <v>1030</v>
      </c>
      <c r="D436" s="13" t="s">
        <v>1031</v>
      </c>
      <c r="E436" s="14" t="str">
        <f>"BMKTOD_BP6_"&amp;C3</f>
        <v>BMKTOD_BP6_XDC</v>
      </c>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165" s="8" customFormat="1" ht="15" customHeight="1">
      <c r="A437" s="8" t="str">
        <f t="shared" si="523"/>
        <v>BKTOO_BP6_XDC</v>
      </c>
      <c r="B437" s="12" t="s">
        <v>1032</v>
      </c>
      <c r="C437" s="13" t="s">
        <v>1033</v>
      </c>
      <c r="D437" s="13" t="s">
        <v>1034</v>
      </c>
      <c r="E437" s="14" t="str">
        <f>"BKTOO_BP6_"&amp;C3</f>
        <v>BKTOO_BP6_XDC</v>
      </c>
      <c r="F437" s="26" t="str">
        <f>IF(AND(F438="",F439=""),"",SUM(F438)-SUM(F439))</f>
        <v/>
      </c>
      <c r="G437" s="26" t="str">
        <f t="shared" si="580" ref="G437:BR437">IF(AND(G438="",G439=""),"",SUM(G438)-SUM(G439))</f>
        <v/>
      </c>
      <c r="H437" s="26" t="str">
        <f t="shared" si="580"/>
        <v/>
      </c>
      <c r="I437" s="26" t="str">
        <f t="shared" si="580"/>
        <v/>
      </c>
      <c r="J437" s="26" t="str">
        <f t="shared" si="580"/>
        <v/>
      </c>
      <c r="K437" s="26" t="str">
        <f t="shared" si="580"/>
        <v/>
      </c>
      <c r="L437" s="26" t="str">
        <f t="shared" si="580"/>
        <v/>
      </c>
      <c r="M437" s="26" t="str">
        <f t="shared" si="580"/>
        <v/>
      </c>
      <c r="N437" s="26" t="str">
        <f t="shared" si="580"/>
        <v/>
      </c>
      <c r="O437" s="26" t="str">
        <f t="shared" si="580"/>
        <v/>
      </c>
      <c r="P437" s="26" t="str">
        <f t="shared" si="580"/>
        <v/>
      </c>
      <c r="Q437" s="26" t="str">
        <f t="shared" si="580"/>
        <v/>
      </c>
      <c r="R437" s="26" t="str">
        <f t="shared" si="580"/>
        <v/>
      </c>
      <c r="S437" s="26" t="str">
        <f t="shared" si="580"/>
        <v/>
      </c>
      <c r="T437" s="26" t="str">
        <f t="shared" si="580"/>
        <v/>
      </c>
      <c r="U437" s="26" t="str">
        <f t="shared" si="580"/>
        <v/>
      </c>
      <c r="V437" s="26" t="str">
        <f t="shared" si="580"/>
        <v/>
      </c>
      <c r="W437" s="26" t="str">
        <f t="shared" si="580"/>
        <v/>
      </c>
      <c r="X437" s="26" t="str">
        <f t="shared" si="580"/>
        <v/>
      </c>
      <c r="Y437" s="26" t="str">
        <f t="shared" si="580"/>
        <v/>
      </c>
      <c r="Z437" s="26" t="str">
        <f t="shared" si="580"/>
        <v/>
      </c>
      <c r="AA437" s="26" t="str">
        <f t="shared" si="580"/>
        <v/>
      </c>
      <c r="AB437" s="26" t="str">
        <f t="shared" si="580"/>
        <v/>
      </c>
      <c r="AC437" s="26" t="str">
        <f t="shared" si="580"/>
        <v/>
      </c>
      <c r="AD437" s="26" t="str">
        <f t="shared" si="580"/>
        <v/>
      </c>
      <c r="AE437" s="26" t="str">
        <f t="shared" si="580"/>
        <v/>
      </c>
      <c r="AF437" s="26" t="str">
        <f t="shared" si="580"/>
        <v/>
      </c>
      <c r="AG437" s="26" t="str">
        <f t="shared" si="580"/>
        <v/>
      </c>
      <c r="AH437" s="26" t="str">
        <f t="shared" si="580"/>
        <v/>
      </c>
      <c r="AI437" s="26" t="str">
        <f t="shared" si="580"/>
        <v/>
      </c>
      <c r="AJ437" s="26" t="str">
        <f t="shared" si="580"/>
        <v/>
      </c>
      <c r="AK437" s="26" t="str">
        <f t="shared" si="580"/>
        <v/>
      </c>
      <c r="AL437" s="26" t="str">
        <f t="shared" si="580"/>
        <v/>
      </c>
      <c r="AM437" s="26" t="str">
        <f t="shared" si="580"/>
        <v/>
      </c>
      <c r="AN437" s="26" t="str">
        <f t="shared" si="580"/>
        <v/>
      </c>
      <c r="AO437" s="26" t="str">
        <f t="shared" si="580"/>
        <v/>
      </c>
      <c r="AP437" s="26" t="str">
        <f t="shared" si="580"/>
        <v/>
      </c>
      <c r="AQ437" s="26" t="str">
        <f t="shared" si="580"/>
        <v/>
      </c>
      <c r="AR437" s="26" t="str">
        <f t="shared" si="580"/>
        <v/>
      </c>
      <c r="AS437" s="26" t="str">
        <f t="shared" si="580"/>
        <v/>
      </c>
      <c r="AT437" s="26" t="str">
        <f t="shared" si="580"/>
        <v/>
      </c>
      <c r="AU437" s="26" t="str">
        <f t="shared" si="580"/>
        <v/>
      </c>
      <c r="AV437" s="26" t="str">
        <f t="shared" si="580"/>
        <v/>
      </c>
      <c r="AW437" s="26" t="str">
        <f t="shared" si="580"/>
        <v/>
      </c>
      <c r="AX437" s="26" t="str">
        <f t="shared" si="580"/>
        <v/>
      </c>
      <c r="AY437" s="26" t="str">
        <f t="shared" si="580"/>
        <v/>
      </c>
      <c r="AZ437" s="26" t="str">
        <f t="shared" si="580"/>
        <v/>
      </c>
      <c r="BA437" s="26" t="str">
        <f t="shared" si="580"/>
        <v/>
      </c>
      <c r="BB437" s="26" t="str">
        <f t="shared" si="580"/>
        <v/>
      </c>
      <c r="BC437" s="26" t="str">
        <f t="shared" si="580"/>
        <v/>
      </c>
      <c r="BD437" s="26" t="str">
        <f t="shared" si="580"/>
        <v/>
      </c>
      <c r="BE437" s="26" t="str">
        <f t="shared" si="580"/>
        <v/>
      </c>
      <c r="BF437" s="26" t="str">
        <f t="shared" si="580"/>
        <v/>
      </c>
      <c r="BG437" s="26" t="str">
        <f t="shared" si="580"/>
        <v/>
      </c>
      <c r="BH437" s="26" t="str">
        <f t="shared" si="580"/>
        <v/>
      </c>
      <c r="BI437" s="26" t="str">
        <f t="shared" si="580"/>
        <v/>
      </c>
      <c r="BJ437" s="26" t="str">
        <f t="shared" si="580"/>
        <v/>
      </c>
      <c r="BK437" s="26" t="str">
        <f t="shared" si="580"/>
        <v/>
      </c>
      <c r="BL437" s="26" t="str">
        <f t="shared" si="580"/>
        <v/>
      </c>
      <c r="BM437" s="26" t="str">
        <f t="shared" si="580"/>
        <v/>
      </c>
      <c r="BN437" s="26" t="str">
        <f t="shared" si="580"/>
        <v/>
      </c>
      <c r="BO437" s="26" t="str">
        <f t="shared" si="580"/>
        <v/>
      </c>
      <c r="BP437" s="26" t="str">
        <f t="shared" si="580"/>
        <v/>
      </c>
      <c r="BQ437" s="26" t="str">
        <f t="shared" si="580"/>
        <v/>
      </c>
      <c r="BR437" s="26" t="str">
        <f t="shared" si="580"/>
        <v/>
      </c>
      <c r="BS437" s="26" t="str">
        <f t="shared" si="581" ref="BS437:ED437">IF(AND(BS438="",BS439=""),"",SUM(BS438)-SUM(BS439))</f>
        <v/>
      </c>
      <c r="BT437" s="26" t="str">
        <f t="shared" si="581"/>
        <v/>
      </c>
      <c r="BU437" s="26" t="str">
        <f t="shared" si="581"/>
        <v/>
      </c>
      <c r="BV437" s="26" t="str">
        <f t="shared" si="581"/>
        <v/>
      </c>
      <c r="BW437" s="26" t="str">
        <f t="shared" si="581"/>
        <v/>
      </c>
      <c r="BX437" s="26" t="str">
        <f t="shared" si="581"/>
        <v/>
      </c>
      <c r="BY437" s="26" t="str">
        <f t="shared" si="581"/>
        <v/>
      </c>
      <c r="BZ437" s="26" t="str">
        <f t="shared" si="581"/>
        <v/>
      </c>
      <c r="CA437" s="26" t="str">
        <f t="shared" si="581"/>
        <v/>
      </c>
      <c r="CB437" s="26" t="str">
        <f t="shared" si="581"/>
        <v/>
      </c>
      <c r="CC437" s="26" t="str">
        <f t="shared" si="581"/>
        <v/>
      </c>
      <c r="CD437" s="26" t="str">
        <f t="shared" si="581"/>
        <v/>
      </c>
      <c r="CE437" s="26" t="str">
        <f t="shared" si="581"/>
        <v/>
      </c>
      <c r="CF437" s="26" t="str">
        <f t="shared" si="581"/>
        <v/>
      </c>
      <c r="CG437" s="26" t="str">
        <f t="shared" si="581"/>
        <v/>
      </c>
      <c r="CH437" s="26" t="str">
        <f t="shared" si="581"/>
        <v/>
      </c>
      <c r="CI437" s="26" t="str">
        <f t="shared" si="581"/>
        <v/>
      </c>
      <c r="CJ437" s="26" t="str">
        <f t="shared" si="581"/>
        <v/>
      </c>
      <c r="CK437" s="26" t="str">
        <f t="shared" si="581"/>
        <v/>
      </c>
      <c r="CL437" s="26" t="str">
        <f t="shared" si="581"/>
        <v/>
      </c>
      <c r="CM437" s="26" t="str">
        <f t="shared" si="581"/>
        <v/>
      </c>
      <c r="CN437" s="26" t="str">
        <f t="shared" si="581"/>
        <v/>
      </c>
      <c r="CO437" s="26" t="str">
        <f t="shared" si="581"/>
        <v/>
      </c>
      <c r="CP437" s="26" t="str">
        <f t="shared" si="581"/>
        <v/>
      </c>
      <c r="CQ437" s="26" t="str">
        <f t="shared" si="581"/>
        <v/>
      </c>
      <c r="CR437" s="26" t="str">
        <f t="shared" si="581"/>
        <v/>
      </c>
      <c r="CS437" s="26" t="str">
        <f t="shared" si="581"/>
        <v/>
      </c>
      <c r="CT437" s="26" t="str">
        <f t="shared" si="581"/>
        <v/>
      </c>
      <c r="CU437" s="26" t="str">
        <f t="shared" si="581"/>
        <v/>
      </c>
      <c r="CV437" s="26" t="str">
        <f t="shared" si="581"/>
        <v/>
      </c>
      <c r="CW437" s="26" t="str">
        <f t="shared" si="581"/>
        <v/>
      </c>
      <c r="CX437" s="26" t="str">
        <f t="shared" si="581"/>
        <v/>
      </c>
      <c r="CY437" s="26" t="str">
        <f t="shared" si="581"/>
        <v/>
      </c>
      <c r="CZ437" s="26" t="str">
        <f t="shared" si="581"/>
        <v/>
      </c>
      <c r="DA437" s="26" t="str">
        <f t="shared" si="581"/>
        <v/>
      </c>
      <c r="DB437" s="26" t="str">
        <f t="shared" si="581"/>
        <v/>
      </c>
      <c r="DC437" s="26" t="str">
        <f t="shared" si="581"/>
        <v/>
      </c>
      <c r="DD437" s="26" t="str">
        <f t="shared" si="581"/>
        <v/>
      </c>
      <c r="DE437" s="26" t="str">
        <f t="shared" si="581"/>
        <v/>
      </c>
      <c r="DF437" s="26" t="str">
        <f t="shared" si="581"/>
        <v/>
      </c>
      <c r="DG437" s="26" t="str">
        <f t="shared" si="581"/>
        <v/>
      </c>
      <c r="DH437" s="26" t="str">
        <f t="shared" si="581"/>
        <v/>
      </c>
      <c r="DI437" s="26" t="str">
        <f t="shared" si="581"/>
        <v/>
      </c>
      <c r="DJ437" s="26" t="str">
        <f t="shared" si="581"/>
        <v/>
      </c>
      <c r="DK437" s="26" t="str">
        <f t="shared" si="581"/>
        <v/>
      </c>
      <c r="DL437" s="26" t="str">
        <f t="shared" si="581"/>
        <v/>
      </c>
      <c r="DM437" s="26" t="str">
        <f t="shared" si="581"/>
        <v/>
      </c>
      <c r="DN437" s="26" t="str">
        <f t="shared" si="581"/>
        <v/>
      </c>
      <c r="DO437" s="26" t="str">
        <f t="shared" si="581"/>
        <v/>
      </c>
      <c r="DP437" s="26" t="str">
        <f t="shared" si="581"/>
        <v/>
      </c>
      <c r="DQ437" s="26" t="str">
        <f t="shared" si="581"/>
        <v/>
      </c>
      <c r="DR437" s="26" t="str">
        <f t="shared" si="581"/>
        <v/>
      </c>
      <c r="DS437" s="26" t="str">
        <f t="shared" si="581"/>
        <v/>
      </c>
      <c r="DT437" s="26" t="str">
        <f t="shared" si="581"/>
        <v/>
      </c>
      <c r="DU437" s="26" t="str">
        <f t="shared" si="581"/>
        <v/>
      </c>
      <c r="DV437" s="26" t="str">
        <f t="shared" si="581"/>
        <v/>
      </c>
      <c r="DW437" s="26" t="str">
        <f t="shared" si="581"/>
        <v/>
      </c>
      <c r="DX437" s="26" t="str">
        <f t="shared" si="581"/>
        <v/>
      </c>
      <c r="DY437" s="26" t="str">
        <f t="shared" si="581"/>
        <v/>
      </c>
      <c r="DZ437" s="26" t="str">
        <f t="shared" si="581"/>
        <v/>
      </c>
      <c r="EA437" s="26" t="str">
        <f t="shared" si="581"/>
        <v/>
      </c>
      <c r="EB437" s="26" t="str">
        <f t="shared" si="581"/>
        <v/>
      </c>
      <c r="EC437" s="26" t="str">
        <f t="shared" si="581"/>
        <v/>
      </c>
      <c r="ED437" s="26" t="str">
        <f t="shared" si="581"/>
        <v/>
      </c>
      <c r="EE437" s="26" t="str">
        <f t="shared" si="582" ref="EE437:FI437">IF(AND(EE438="",EE439=""),"",SUM(EE438)-SUM(EE439))</f>
        <v/>
      </c>
      <c r="EF437" s="26" t="str">
        <f t="shared" si="582"/>
        <v/>
      </c>
      <c r="EG437" s="26" t="str">
        <f t="shared" si="582"/>
        <v/>
      </c>
      <c r="EH437" s="26" t="str">
        <f t="shared" si="582"/>
        <v/>
      </c>
      <c r="EI437" s="26" t="str">
        <f t="shared" si="582"/>
        <v/>
      </c>
      <c r="EJ437" s="26" t="str">
        <f t="shared" si="582"/>
        <v/>
      </c>
      <c r="EK437" s="26" t="str">
        <f t="shared" si="582"/>
        <v/>
      </c>
      <c r="EL437" s="26" t="str">
        <f t="shared" si="582"/>
        <v/>
      </c>
      <c r="EM437" s="26" t="str">
        <f t="shared" si="582"/>
        <v/>
      </c>
      <c r="EN437" s="26" t="str">
        <f t="shared" si="582"/>
        <v/>
      </c>
      <c r="EO437" s="26" t="str">
        <f t="shared" si="582"/>
        <v/>
      </c>
      <c r="EP437" s="26" t="str">
        <f t="shared" si="582"/>
        <v/>
      </c>
      <c r="EQ437" s="26" t="str">
        <f t="shared" si="582"/>
        <v/>
      </c>
      <c r="ER437" s="26" t="str">
        <f t="shared" si="582"/>
        <v/>
      </c>
      <c r="ES437" s="26" t="str">
        <f t="shared" si="582"/>
        <v/>
      </c>
      <c r="ET437" s="26" t="str">
        <f t="shared" si="582"/>
        <v/>
      </c>
      <c r="EU437" s="26" t="str">
        <f t="shared" si="582"/>
        <v/>
      </c>
      <c r="EV437" s="26" t="str">
        <f t="shared" si="582"/>
        <v/>
      </c>
      <c r="EW437" s="26" t="str">
        <f t="shared" si="582"/>
        <v/>
      </c>
      <c r="EX437" s="26" t="str">
        <f t="shared" si="582"/>
        <v/>
      </c>
      <c r="EY437" s="26" t="str">
        <f t="shared" si="582"/>
        <v/>
      </c>
      <c r="EZ437" s="26" t="str">
        <f t="shared" si="582"/>
        <v/>
      </c>
      <c r="FA437" s="26" t="str">
        <f t="shared" si="582"/>
        <v/>
      </c>
      <c r="FB437" s="26" t="str">
        <f t="shared" si="582"/>
        <v/>
      </c>
      <c r="FC437" s="26" t="str">
        <f t="shared" si="582"/>
        <v/>
      </c>
      <c r="FD437" s="26" t="str">
        <f t="shared" si="582"/>
        <v/>
      </c>
      <c r="FE437" s="26" t="str">
        <f t="shared" si="582"/>
        <v/>
      </c>
      <c r="FF437" s="26" t="str">
        <f t="shared" si="582"/>
        <v/>
      </c>
      <c r="FG437" s="26" t="str">
        <f t="shared" si="582"/>
        <v/>
      </c>
      <c r="FH437" s="26" t="str">
        <f t="shared" si="582"/>
        <v/>
      </c>
      <c r="FI437" s="26" t="str">
        <f t="shared" si="582"/>
        <v/>
      </c>
    </row>
    <row r="438" spans="1:165" s="8" customFormat="1" ht="15" customHeight="1">
      <c r="A438" s="8" t="str">
        <f t="shared" si="523"/>
        <v>BXKTOO_BP6_XDC</v>
      </c>
      <c r="B438" s="12" t="s">
        <v>145</v>
      </c>
      <c r="C438" s="13" t="s">
        <v>1035</v>
      </c>
      <c r="D438" s="13" t="s">
        <v>1036</v>
      </c>
      <c r="E438" s="14" t="str">
        <f>"BXKTOO_BP6_"&amp;C3</f>
        <v>BXKTOO_BP6_XDC</v>
      </c>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165" s="8" customFormat="1" ht="15" customHeight="1">
      <c r="A439" s="8" t="str">
        <f t="shared" si="523"/>
        <v>BMKTOO_BP6_XDC</v>
      </c>
      <c r="B439" s="12" t="s">
        <v>148</v>
      </c>
      <c r="C439" s="13" t="s">
        <v>1037</v>
      </c>
      <c r="D439" s="13" t="s">
        <v>1038</v>
      </c>
      <c r="E439" s="14" t="str">
        <f>"BMKTOO_BP6_"&amp;C3</f>
        <v>BMKTOO_BP6_XDC</v>
      </c>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165" s="8" customFormat="1" ht="15" customHeight="1">
      <c r="A440" s="8" t="str">
        <f t="shared" si="523"/>
        <v>BKTOOTX_BP6_XDC</v>
      </c>
      <c r="B440" s="15" t="s">
        <v>1039</v>
      </c>
      <c r="C440" s="13" t="s">
        <v>1040</v>
      </c>
      <c r="D440" s="13" t="s">
        <v>1041</v>
      </c>
      <c r="E440" s="18" t="str">
        <f>"BKTOOTX_BP6_"&amp;C3</f>
        <v>BKTOOTX_BP6_XDC</v>
      </c>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165" s="8" customFormat="1" ht="15" customHeight="1">
      <c r="A441" s="8" t="str">
        <f t="shared" si="523"/>
        <v>BKTOOH_BP6_XDC</v>
      </c>
      <c r="B441" s="15" t="s">
        <v>1042</v>
      </c>
      <c r="C441" s="13" t="s">
        <v>1043</v>
      </c>
      <c r="D441" s="13" t="s">
        <v>1044</v>
      </c>
      <c r="E441" s="14" t="str">
        <f>"BKTOOH_BP6_"&amp;C3</f>
        <v>BKTOOH_BP6_XDC</v>
      </c>
      <c r="F441" s="26" t="str">
        <f>IF(AND(F442="",F443=""),"",SUM(F442)-SUM(F443))</f>
        <v/>
      </c>
      <c r="G441" s="26" t="str">
        <f t="shared" si="583" ref="G441:BR441">IF(AND(G442="",G443=""),"",SUM(G442)-SUM(G443))</f>
        <v/>
      </c>
      <c r="H441" s="26" t="str">
        <f t="shared" si="583"/>
        <v/>
      </c>
      <c r="I441" s="26" t="str">
        <f t="shared" si="583"/>
        <v/>
      </c>
      <c r="J441" s="26" t="str">
        <f t="shared" si="583"/>
        <v/>
      </c>
      <c r="K441" s="26" t="str">
        <f t="shared" si="583"/>
        <v/>
      </c>
      <c r="L441" s="26" t="str">
        <f t="shared" si="583"/>
        <v/>
      </c>
      <c r="M441" s="26" t="str">
        <f t="shared" si="583"/>
        <v/>
      </c>
      <c r="N441" s="26" t="str">
        <f t="shared" si="583"/>
        <v/>
      </c>
      <c r="O441" s="26" t="str">
        <f t="shared" si="583"/>
        <v/>
      </c>
      <c r="P441" s="26" t="str">
        <f t="shared" si="583"/>
        <v/>
      </c>
      <c r="Q441" s="26" t="str">
        <f t="shared" si="583"/>
        <v/>
      </c>
      <c r="R441" s="26" t="str">
        <f t="shared" si="583"/>
        <v/>
      </c>
      <c r="S441" s="26" t="str">
        <f t="shared" si="583"/>
        <v/>
      </c>
      <c r="T441" s="26" t="str">
        <f t="shared" si="583"/>
        <v/>
      </c>
      <c r="U441" s="26" t="str">
        <f t="shared" si="583"/>
        <v/>
      </c>
      <c r="V441" s="26" t="str">
        <f t="shared" si="583"/>
        <v/>
      </c>
      <c r="W441" s="26" t="str">
        <f t="shared" si="583"/>
        <v/>
      </c>
      <c r="X441" s="26" t="str">
        <f t="shared" si="583"/>
        <v/>
      </c>
      <c r="Y441" s="26" t="str">
        <f t="shared" si="583"/>
        <v/>
      </c>
      <c r="Z441" s="26" t="str">
        <f t="shared" si="583"/>
        <v/>
      </c>
      <c r="AA441" s="26" t="str">
        <f t="shared" si="583"/>
        <v/>
      </c>
      <c r="AB441" s="26" t="str">
        <f t="shared" si="583"/>
        <v/>
      </c>
      <c r="AC441" s="26" t="str">
        <f t="shared" si="583"/>
        <v/>
      </c>
      <c r="AD441" s="26" t="str">
        <f t="shared" si="583"/>
        <v/>
      </c>
      <c r="AE441" s="26" t="str">
        <f t="shared" si="583"/>
        <v/>
      </c>
      <c r="AF441" s="26" t="str">
        <f t="shared" si="583"/>
        <v/>
      </c>
      <c r="AG441" s="26" t="str">
        <f t="shared" si="583"/>
        <v/>
      </c>
      <c r="AH441" s="26" t="str">
        <f t="shared" si="583"/>
        <v/>
      </c>
      <c r="AI441" s="26" t="str">
        <f t="shared" si="583"/>
        <v/>
      </c>
      <c r="AJ441" s="26" t="str">
        <f t="shared" si="583"/>
        <v/>
      </c>
      <c r="AK441" s="26" t="str">
        <f t="shared" si="583"/>
        <v/>
      </c>
      <c r="AL441" s="26" t="str">
        <f t="shared" si="583"/>
        <v/>
      </c>
      <c r="AM441" s="26" t="str">
        <f t="shared" si="583"/>
        <v/>
      </c>
      <c r="AN441" s="26" t="str">
        <f t="shared" si="583"/>
        <v/>
      </c>
      <c r="AO441" s="26" t="str">
        <f t="shared" si="583"/>
        <v/>
      </c>
      <c r="AP441" s="26" t="str">
        <f t="shared" si="583"/>
        <v/>
      </c>
      <c r="AQ441" s="26" t="str">
        <f t="shared" si="583"/>
        <v/>
      </c>
      <c r="AR441" s="26" t="str">
        <f t="shared" si="583"/>
        <v/>
      </c>
      <c r="AS441" s="26" t="str">
        <f t="shared" si="583"/>
        <v/>
      </c>
      <c r="AT441" s="26" t="str">
        <f t="shared" si="583"/>
        <v/>
      </c>
      <c r="AU441" s="26" t="str">
        <f t="shared" si="583"/>
        <v/>
      </c>
      <c r="AV441" s="26" t="str">
        <f t="shared" si="583"/>
        <v/>
      </c>
      <c r="AW441" s="26" t="str">
        <f t="shared" si="583"/>
        <v/>
      </c>
      <c r="AX441" s="26" t="str">
        <f t="shared" si="583"/>
        <v/>
      </c>
      <c r="AY441" s="26" t="str">
        <f t="shared" si="583"/>
        <v/>
      </c>
      <c r="AZ441" s="26" t="str">
        <f t="shared" si="583"/>
        <v/>
      </c>
      <c r="BA441" s="26" t="str">
        <f t="shared" si="583"/>
        <v/>
      </c>
      <c r="BB441" s="26" t="str">
        <f t="shared" si="583"/>
        <v/>
      </c>
      <c r="BC441" s="26" t="str">
        <f t="shared" si="583"/>
        <v/>
      </c>
      <c r="BD441" s="26" t="str">
        <f t="shared" si="583"/>
        <v/>
      </c>
      <c r="BE441" s="26" t="str">
        <f t="shared" si="583"/>
        <v/>
      </c>
      <c r="BF441" s="26" t="str">
        <f t="shared" si="583"/>
        <v/>
      </c>
      <c r="BG441" s="26" t="str">
        <f t="shared" si="583"/>
        <v/>
      </c>
      <c r="BH441" s="26" t="str">
        <f t="shared" si="583"/>
        <v/>
      </c>
      <c r="BI441" s="26" t="str">
        <f t="shared" si="583"/>
        <v/>
      </c>
      <c r="BJ441" s="26" t="str">
        <f t="shared" si="583"/>
        <v/>
      </c>
      <c r="BK441" s="26" t="str">
        <f t="shared" si="583"/>
        <v/>
      </c>
      <c r="BL441" s="26" t="str">
        <f t="shared" si="583"/>
        <v/>
      </c>
      <c r="BM441" s="26" t="str">
        <f t="shared" si="583"/>
        <v/>
      </c>
      <c r="BN441" s="26" t="str">
        <f t="shared" si="583"/>
        <v/>
      </c>
      <c r="BO441" s="26" t="str">
        <f t="shared" si="583"/>
        <v/>
      </c>
      <c r="BP441" s="26" t="str">
        <f t="shared" si="583"/>
        <v/>
      </c>
      <c r="BQ441" s="26" t="str">
        <f t="shared" si="583"/>
        <v/>
      </c>
      <c r="BR441" s="26" t="str">
        <f t="shared" si="583"/>
        <v/>
      </c>
      <c r="BS441" s="26" t="str">
        <f t="shared" si="584" ref="BS441:ED441">IF(AND(BS442="",BS443=""),"",SUM(BS442)-SUM(BS443))</f>
        <v/>
      </c>
      <c r="BT441" s="26" t="str">
        <f t="shared" si="584"/>
        <v/>
      </c>
      <c r="BU441" s="26" t="str">
        <f t="shared" si="584"/>
        <v/>
      </c>
      <c r="BV441" s="26" t="str">
        <f t="shared" si="584"/>
        <v/>
      </c>
      <c r="BW441" s="26" t="str">
        <f t="shared" si="584"/>
        <v/>
      </c>
      <c r="BX441" s="26" t="str">
        <f t="shared" si="584"/>
        <v/>
      </c>
      <c r="BY441" s="26" t="str">
        <f t="shared" si="584"/>
        <v/>
      </c>
      <c r="BZ441" s="26" t="str">
        <f t="shared" si="584"/>
        <v/>
      </c>
      <c r="CA441" s="26" t="str">
        <f t="shared" si="584"/>
        <v/>
      </c>
      <c r="CB441" s="26" t="str">
        <f t="shared" si="584"/>
        <v/>
      </c>
      <c r="CC441" s="26" t="str">
        <f t="shared" si="584"/>
        <v/>
      </c>
      <c r="CD441" s="26" t="str">
        <f t="shared" si="584"/>
        <v/>
      </c>
      <c r="CE441" s="26" t="str">
        <f t="shared" si="584"/>
        <v/>
      </c>
      <c r="CF441" s="26" t="str">
        <f t="shared" si="584"/>
        <v/>
      </c>
      <c r="CG441" s="26" t="str">
        <f t="shared" si="584"/>
        <v/>
      </c>
      <c r="CH441" s="26" t="str">
        <f t="shared" si="584"/>
        <v/>
      </c>
      <c r="CI441" s="26" t="str">
        <f t="shared" si="584"/>
        <v/>
      </c>
      <c r="CJ441" s="26" t="str">
        <f t="shared" si="584"/>
        <v/>
      </c>
      <c r="CK441" s="26" t="str">
        <f t="shared" si="584"/>
        <v/>
      </c>
      <c r="CL441" s="26" t="str">
        <f t="shared" si="584"/>
        <v/>
      </c>
      <c r="CM441" s="26" t="str">
        <f t="shared" si="584"/>
        <v/>
      </c>
      <c r="CN441" s="26" t="str">
        <f t="shared" si="584"/>
        <v/>
      </c>
      <c r="CO441" s="26" t="str">
        <f t="shared" si="584"/>
        <v/>
      </c>
      <c r="CP441" s="26" t="str">
        <f t="shared" si="584"/>
        <v/>
      </c>
      <c r="CQ441" s="26" t="str">
        <f t="shared" si="584"/>
        <v/>
      </c>
      <c r="CR441" s="26" t="str">
        <f t="shared" si="584"/>
        <v/>
      </c>
      <c r="CS441" s="26" t="str">
        <f t="shared" si="584"/>
        <v/>
      </c>
      <c r="CT441" s="26" t="str">
        <f t="shared" si="584"/>
        <v/>
      </c>
      <c r="CU441" s="26" t="str">
        <f t="shared" si="584"/>
        <v/>
      </c>
      <c r="CV441" s="26" t="str">
        <f t="shared" si="584"/>
        <v/>
      </c>
      <c r="CW441" s="26" t="str">
        <f t="shared" si="584"/>
        <v/>
      </c>
      <c r="CX441" s="26" t="str">
        <f t="shared" si="584"/>
        <v/>
      </c>
      <c r="CY441" s="26" t="str">
        <f t="shared" si="584"/>
        <v/>
      </c>
      <c r="CZ441" s="26" t="str">
        <f t="shared" si="584"/>
        <v/>
      </c>
      <c r="DA441" s="26" t="str">
        <f t="shared" si="584"/>
        <v/>
      </c>
      <c r="DB441" s="26" t="str">
        <f t="shared" si="584"/>
        <v/>
      </c>
      <c r="DC441" s="26" t="str">
        <f t="shared" si="584"/>
        <v/>
      </c>
      <c r="DD441" s="26" t="str">
        <f t="shared" si="584"/>
        <v/>
      </c>
      <c r="DE441" s="26" t="str">
        <f t="shared" si="584"/>
        <v/>
      </c>
      <c r="DF441" s="26" t="str">
        <f t="shared" si="584"/>
        <v/>
      </c>
      <c r="DG441" s="26" t="str">
        <f t="shared" si="584"/>
        <v/>
      </c>
      <c r="DH441" s="26" t="str">
        <f t="shared" si="584"/>
        <v/>
      </c>
      <c r="DI441" s="26" t="str">
        <f t="shared" si="584"/>
        <v/>
      </c>
      <c r="DJ441" s="26" t="str">
        <f t="shared" si="584"/>
        <v/>
      </c>
      <c r="DK441" s="26" t="str">
        <f t="shared" si="584"/>
        <v/>
      </c>
      <c r="DL441" s="26" t="str">
        <f t="shared" si="584"/>
        <v/>
      </c>
      <c r="DM441" s="26" t="str">
        <f t="shared" si="584"/>
        <v/>
      </c>
      <c r="DN441" s="26" t="str">
        <f t="shared" si="584"/>
        <v/>
      </c>
      <c r="DO441" s="26" t="str">
        <f t="shared" si="584"/>
        <v/>
      </c>
      <c r="DP441" s="26" t="str">
        <f t="shared" si="584"/>
        <v/>
      </c>
      <c r="DQ441" s="26" t="str">
        <f t="shared" si="584"/>
        <v/>
      </c>
      <c r="DR441" s="26" t="str">
        <f t="shared" si="584"/>
        <v/>
      </c>
      <c r="DS441" s="26" t="str">
        <f t="shared" si="584"/>
        <v/>
      </c>
      <c r="DT441" s="26" t="str">
        <f t="shared" si="584"/>
        <v/>
      </c>
      <c r="DU441" s="26" t="str">
        <f t="shared" si="584"/>
        <v/>
      </c>
      <c r="DV441" s="26" t="str">
        <f t="shared" si="584"/>
        <v/>
      </c>
      <c r="DW441" s="26" t="str">
        <f t="shared" si="584"/>
        <v/>
      </c>
      <c r="DX441" s="26" t="str">
        <f t="shared" si="584"/>
        <v/>
      </c>
      <c r="DY441" s="26" t="str">
        <f t="shared" si="584"/>
        <v/>
      </c>
      <c r="DZ441" s="26" t="str">
        <f t="shared" si="584"/>
        <v/>
      </c>
      <c r="EA441" s="26" t="str">
        <f t="shared" si="584"/>
        <v/>
      </c>
      <c r="EB441" s="26" t="str">
        <f t="shared" si="584"/>
        <v/>
      </c>
      <c r="EC441" s="26" t="str">
        <f t="shared" si="584"/>
        <v/>
      </c>
      <c r="ED441" s="26" t="str">
        <f t="shared" si="584"/>
        <v/>
      </c>
      <c r="EE441" s="26" t="str">
        <f t="shared" si="585" ref="EE441:FI441">IF(AND(EE442="",EE443=""),"",SUM(EE442)-SUM(EE443))</f>
        <v/>
      </c>
      <c r="EF441" s="26" t="str">
        <f t="shared" si="585"/>
        <v/>
      </c>
      <c r="EG441" s="26" t="str">
        <f t="shared" si="585"/>
        <v/>
      </c>
      <c r="EH441" s="26" t="str">
        <f t="shared" si="585"/>
        <v/>
      </c>
      <c r="EI441" s="26" t="str">
        <f t="shared" si="585"/>
        <v/>
      </c>
      <c r="EJ441" s="26" t="str">
        <f t="shared" si="585"/>
        <v/>
      </c>
      <c r="EK441" s="26" t="str">
        <f t="shared" si="585"/>
        <v/>
      </c>
      <c r="EL441" s="26" t="str">
        <f t="shared" si="585"/>
        <v/>
      </c>
      <c r="EM441" s="26" t="str">
        <f t="shared" si="585"/>
        <v/>
      </c>
      <c r="EN441" s="26" t="str">
        <f t="shared" si="585"/>
        <v/>
      </c>
      <c r="EO441" s="26" t="str">
        <f t="shared" si="585"/>
        <v/>
      </c>
      <c r="EP441" s="26" t="str">
        <f t="shared" si="585"/>
        <v/>
      </c>
      <c r="EQ441" s="26" t="str">
        <f t="shared" si="585"/>
        <v/>
      </c>
      <c r="ER441" s="26" t="str">
        <f t="shared" si="585"/>
        <v/>
      </c>
      <c r="ES441" s="26" t="str">
        <f t="shared" si="585"/>
        <v/>
      </c>
      <c r="ET441" s="26" t="str">
        <f t="shared" si="585"/>
        <v/>
      </c>
      <c r="EU441" s="26" t="str">
        <f t="shared" si="585"/>
        <v/>
      </c>
      <c r="EV441" s="26" t="str">
        <f t="shared" si="585"/>
        <v/>
      </c>
      <c r="EW441" s="26" t="str">
        <f t="shared" si="585"/>
        <v/>
      </c>
      <c r="EX441" s="26" t="str">
        <f t="shared" si="585"/>
        <v/>
      </c>
      <c r="EY441" s="26" t="str">
        <f t="shared" si="585"/>
        <v/>
      </c>
      <c r="EZ441" s="26" t="str">
        <f t="shared" si="585"/>
        <v/>
      </c>
      <c r="FA441" s="26" t="str">
        <f t="shared" si="585"/>
        <v/>
      </c>
      <c r="FB441" s="26" t="str">
        <f t="shared" si="585"/>
        <v/>
      </c>
      <c r="FC441" s="26" t="str">
        <f t="shared" si="585"/>
        <v/>
      </c>
      <c r="FD441" s="26" t="str">
        <f t="shared" si="585"/>
        <v/>
      </c>
      <c r="FE441" s="26" t="str">
        <f t="shared" si="585"/>
        <v/>
      </c>
      <c r="FF441" s="26" t="str">
        <f t="shared" si="585"/>
        <v/>
      </c>
      <c r="FG441" s="26" t="str">
        <f t="shared" si="585"/>
        <v/>
      </c>
      <c r="FH441" s="26" t="str">
        <f t="shared" si="585"/>
        <v/>
      </c>
      <c r="FI441" s="26" t="str">
        <f t="shared" si="585"/>
        <v/>
      </c>
    </row>
    <row r="442" spans="1:165" s="8" customFormat="1" ht="15" customHeight="1">
      <c r="A442" s="8" t="str">
        <f t="shared" si="523"/>
        <v>BXKTOOH_BP6_XDC</v>
      </c>
      <c r="B442" s="15" t="s">
        <v>82</v>
      </c>
      <c r="C442" s="13" t="s">
        <v>1045</v>
      </c>
      <c r="D442" s="13" t="s">
        <v>1046</v>
      </c>
      <c r="E442" s="14" t="str">
        <f>"BXKTOOH_BP6_"&amp;C3</f>
        <v>BXKTOOH_BP6_XDC</v>
      </c>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165" s="8" customFormat="1" ht="15" customHeight="1">
      <c r="A443" s="8" t="str">
        <f t="shared" si="523"/>
        <v>BMKTOOH_BP6_XDC</v>
      </c>
      <c r="B443" s="15" t="s">
        <v>85</v>
      </c>
      <c r="C443" s="13" t="s">
        <v>1047</v>
      </c>
      <c r="D443" s="13" t="s">
        <v>1048</v>
      </c>
      <c r="E443" s="14" t="str">
        <f>"BMKTOOH_BP6_"&amp;C3</f>
        <v>BMKTOOH_BP6_XDC</v>
      </c>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165" s="8" customFormat="1" ht="15" customHeight="1">
      <c r="A444" s="8" t="str">
        <f t="shared" si="523"/>
        <v>BKTNP_BP6_XDC</v>
      </c>
      <c r="B444" s="15" t="s">
        <v>1049</v>
      </c>
      <c r="C444" s="13" t="s">
        <v>1050</v>
      </c>
      <c r="D444" s="13" t="s">
        <v>1051</v>
      </c>
      <c r="E444" s="14" t="str">
        <f>"BKTNP_BP6_"&amp;C3</f>
        <v>BKTNP_BP6_XDC</v>
      </c>
      <c r="F444" s="26" t="str">
        <f>IF(AND(F445="",F446=""),"",SUM(F445)-SUM(F446))</f>
        <v/>
      </c>
      <c r="G444" s="26" t="str">
        <f t="shared" si="586" ref="G444:BR444">IF(AND(G445="",G446=""),"",SUM(G445)-SUM(G446))</f>
        <v/>
      </c>
      <c r="H444" s="26" t="str">
        <f t="shared" si="586"/>
        <v/>
      </c>
      <c r="I444" s="26" t="str">
        <f t="shared" si="586"/>
        <v/>
      </c>
      <c r="J444" s="26" t="str">
        <f t="shared" si="586"/>
        <v/>
      </c>
      <c r="K444" s="26" t="str">
        <f t="shared" si="586"/>
        <v/>
      </c>
      <c r="L444" s="26" t="str">
        <f t="shared" si="586"/>
        <v/>
      </c>
      <c r="M444" s="26" t="str">
        <f t="shared" si="586"/>
        <v/>
      </c>
      <c r="N444" s="26" t="str">
        <f t="shared" si="586"/>
        <v/>
      </c>
      <c r="O444" s="26" t="str">
        <f t="shared" si="586"/>
        <v/>
      </c>
      <c r="P444" s="26" t="str">
        <f t="shared" si="586"/>
        <v/>
      </c>
      <c r="Q444" s="26" t="str">
        <f t="shared" si="586"/>
        <v/>
      </c>
      <c r="R444" s="26" t="str">
        <f t="shared" si="586"/>
        <v/>
      </c>
      <c r="S444" s="26" t="str">
        <f t="shared" si="586"/>
        <v/>
      </c>
      <c r="T444" s="26" t="str">
        <f t="shared" si="586"/>
        <v/>
      </c>
      <c r="U444" s="26" t="str">
        <f t="shared" si="586"/>
        <v/>
      </c>
      <c r="V444" s="26" t="str">
        <f t="shared" si="586"/>
        <v/>
      </c>
      <c r="W444" s="26" t="str">
        <f t="shared" si="586"/>
        <v/>
      </c>
      <c r="X444" s="26" t="str">
        <f t="shared" si="586"/>
        <v/>
      </c>
      <c r="Y444" s="26" t="str">
        <f t="shared" si="586"/>
        <v/>
      </c>
      <c r="Z444" s="26" t="str">
        <f t="shared" si="586"/>
        <v/>
      </c>
      <c r="AA444" s="26" t="str">
        <f t="shared" si="586"/>
        <v/>
      </c>
      <c r="AB444" s="26" t="str">
        <f t="shared" si="586"/>
        <v/>
      </c>
      <c r="AC444" s="26" t="str">
        <f t="shared" si="586"/>
        <v/>
      </c>
      <c r="AD444" s="26" t="str">
        <f t="shared" si="586"/>
        <v/>
      </c>
      <c r="AE444" s="26" t="str">
        <f t="shared" si="586"/>
        <v/>
      </c>
      <c r="AF444" s="26" t="str">
        <f t="shared" si="586"/>
        <v/>
      </c>
      <c r="AG444" s="26" t="str">
        <f t="shared" si="586"/>
        <v/>
      </c>
      <c r="AH444" s="26" t="str">
        <f t="shared" si="586"/>
        <v/>
      </c>
      <c r="AI444" s="26" t="str">
        <f t="shared" si="586"/>
        <v/>
      </c>
      <c r="AJ444" s="26" t="str">
        <f t="shared" si="586"/>
        <v/>
      </c>
      <c r="AK444" s="26" t="str">
        <f t="shared" si="586"/>
        <v/>
      </c>
      <c r="AL444" s="26" t="str">
        <f t="shared" si="586"/>
        <v/>
      </c>
      <c r="AM444" s="26" t="str">
        <f t="shared" si="586"/>
        <v/>
      </c>
      <c r="AN444" s="26" t="str">
        <f t="shared" si="586"/>
        <v/>
      </c>
      <c r="AO444" s="26" t="str">
        <f t="shared" si="586"/>
        <v/>
      </c>
      <c r="AP444" s="26" t="str">
        <f t="shared" si="586"/>
        <v/>
      </c>
      <c r="AQ444" s="26" t="str">
        <f t="shared" si="586"/>
        <v/>
      </c>
      <c r="AR444" s="26" t="str">
        <f t="shared" si="586"/>
        <v/>
      </c>
      <c r="AS444" s="26" t="str">
        <f t="shared" si="586"/>
        <v/>
      </c>
      <c r="AT444" s="26" t="str">
        <f t="shared" si="586"/>
        <v/>
      </c>
      <c r="AU444" s="26" t="str">
        <f t="shared" si="586"/>
        <v/>
      </c>
      <c r="AV444" s="26" t="str">
        <f t="shared" si="586"/>
        <v/>
      </c>
      <c r="AW444" s="26" t="str">
        <f t="shared" si="586"/>
        <v/>
      </c>
      <c r="AX444" s="26" t="str">
        <f t="shared" si="586"/>
        <v/>
      </c>
      <c r="AY444" s="26" t="str">
        <f t="shared" si="586"/>
        <v/>
      </c>
      <c r="AZ444" s="26" t="str">
        <f t="shared" si="586"/>
        <v/>
      </c>
      <c r="BA444" s="26" t="str">
        <f t="shared" si="586"/>
        <v/>
      </c>
      <c r="BB444" s="26" t="str">
        <f t="shared" si="586"/>
        <v/>
      </c>
      <c r="BC444" s="26" t="str">
        <f t="shared" si="586"/>
        <v/>
      </c>
      <c r="BD444" s="26" t="str">
        <f t="shared" si="586"/>
        <v/>
      </c>
      <c r="BE444" s="26" t="str">
        <f t="shared" si="586"/>
        <v/>
      </c>
      <c r="BF444" s="26" t="str">
        <f t="shared" si="586"/>
        <v/>
      </c>
      <c r="BG444" s="26" t="str">
        <f t="shared" si="586"/>
        <v/>
      </c>
      <c r="BH444" s="26" t="str">
        <f t="shared" si="586"/>
        <v/>
      </c>
      <c r="BI444" s="26" t="str">
        <f t="shared" si="586"/>
        <v/>
      </c>
      <c r="BJ444" s="26" t="str">
        <f t="shared" si="586"/>
        <v/>
      </c>
      <c r="BK444" s="26" t="str">
        <f t="shared" si="586"/>
        <v/>
      </c>
      <c r="BL444" s="26" t="str">
        <f t="shared" si="586"/>
        <v/>
      </c>
      <c r="BM444" s="26" t="str">
        <f t="shared" si="586"/>
        <v/>
      </c>
      <c r="BN444" s="26" t="str">
        <f t="shared" si="586"/>
        <v/>
      </c>
      <c r="BO444" s="26" t="str">
        <f t="shared" si="586"/>
        <v/>
      </c>
      <c r="BP444" s="26" t="str">
        <f t="shared" si="586"/>
        <v/>
      </c>
      <c r="BQ444" s="26" t="str">
        <f t="shared" si="586"/>
        <v/>
      </c>
      <c r="BR444" s="26" t="str">
        <f t="shared" si="586"/>
        <v/>
      </c>
      <c r="BS444" s="26" t="str">
        <f t="shared" si="587" ref="BS444:ED444">IF(AND(BS445="",BS446=""),"",SUM(BS445)-SUM(BS446))</f>
        <v/>
      </c>
      <c r="BT444" s="26" t="str">
        <f t="shared" si="587"/>
        <v/>
      </c>
      <c r="BU444" s="26" t="str">
        <f t="shared" si="587"/>
        <v/>
      </c>
      <c r="BV444" s="26" t="str">
        <f t="shared" si="587"/>
        <v/>
      </c>
      <c r="BW444" s="26" t="str">
        <f t="shared" si="587"/>
        <v/>
      </c>
      <c r="BX444" s="26" t="str">
        <f t="shared" si="587"/>
        <v/>
      </c>
      <c r="BY444" s="26" t="str">
        <f t="shared" si="587"/>
        <v/>
      </c>
      <c r="BZ444" s="26" t="str">
        <f t="shared" si="587"/>
        <v/>
      </c>
      <c r="CA444" s="26" t="str">
        <f t="shared" si="587"/>
        <v/>
      </c>
      <c r="CB444" s="26" t="str">
        <f t="shared" si="587"/>
        <v/>
      </c>
      <c r="CC444" s="26" t="str">
        <f t="shared" si="587"/>
        <v/>
      </c>
      <c r="CD444" s="26" t="str">
        <f t="shared" si="587"/>
        <v/>
      </c>
      <c r="CE444" s="26" t="str">
        <f t="shared" si="587"/>
        <v/>
      </c>
      <c r="CF444" s="26" t="str">
        <f t="shared" si="587"/>
        <v/>
      </c>
      <c r="CG444" s="26" t="str">
        <f t="shared" si="587"/>
        <v/>
      </c>
      <c r="CH444" s="26" t="str">
        <f t="shared" si="587"/>
        <v/>
      </c>
      <c r="CI444" s="26" t="str">
        <f t="shared" si="587"/>
        <v/>
      </c>
      <c r="CJ444" s="26" t="str">
        <f t="shared" si="587"/>
        <v/>
      </c>
      <c r="CK444" s="26" t="str">
        <f t="shared" si="587"/>
        <v/>
      </c>
      <c r="CL444" s="26" t="str">
        <f t="shared" si="587"/>
        <v/>
      </c>
      <c r="CM444" s="26" t="str">
        <f t="shared" si="587"/>
        <v/>
      </c>
      <c r="CN444" s="26" t="str">
        <f t="shared" si="587"/>
        <v/>
      </c>
      <c r="CO444" s="26" t="str">
        <f t="shared" si="587"/>
        <v/>
      </c>
      <c r="CP444" s="26" t="str">
        <f t="shared" si="587"/>
        <v/>
      </c>
      <c r="CQ444" s="26" t="str">
        <f t="shared" si="587"/>
        <v/>
      </c>
      <c r="CR444" s="26" t="str">
        <f t="shared" si="587"/>
        <v/>
      </c>
      <c r="CS444" s="26" t="str">
        <f t="shared" si="587"/>
        <v/>
      </c>
      <c r="CT444" s="26" t="str">
        <f t="shared" si="587"/>
        <v/>
      </c>
      <c r="CU444" s="26" t="str">
        <f t="shared" si="587"/>
        <v/>
      </c>
      <c r="CV444" s="26" t="str">
        <f t="shared" si="587"/>
        <v/>
      </c>
      <c r="CW444" s="26" t="str">
        <f t="shared" si="587"/>
        <v/>
      </c>
      <c r="CX444" s="26" t="str">
        <f t="shared" si="587"/>
        <v/>
      </c>
      <c r="CY444" s="26" t="str">
        <f t="shared" si="587"/>
        <v/>
      </c>
      <c r="CZ444" s="26" t="str">
        <f t="shared" si="587"/>
        <v/>
      </c>
      <c r="DA444" s="26" t="str">
        <f t="shared" si="587"/>
        <v/>
      </c>
      <c r="DB444" s="26" t="str">
        <f t="shared" si="587"/>
        <v/>
      </c>
      <c r="DC444" s="26" t="str">
        <f t="shared" si="587"/>
        <v/>
      </c>
      <c r="DD444" s="26" t="str">
        <f t="shared" si="587"/>
        <v/>
      </c>
      <c r="DE444" s="26" t="str">
        <f t="shared" si="587"/>
        <v/>
      </c>
      <c r="DF444" s="26" t="str">
        <f t="shared" si="587"/>
        <v/>
      </c>
      <c r="DG444" s="26" t="str">
        <f t="shared" si="587"/>
        <v/>
      </c>
      <c r="DH444" s="26" t="str">
        <f t="shared" si="587"/>
        <v/>
      </c>
      <c r="DI444" s="26" t="str">
        <f t="shared" si="587"/>
        <v/>
      </c>
      <c r="DJ444" s="26" t="str">
        <f t="shared" si="587"/>
        <v/>
      </c>
      <c r="DK444" s="26" t="str">
        <f t="shared" si="587"/>
        <v/>
      </c>
      <c r="DL444" s="26" t="str">
        <f t="shared" si="587"/>
        <v/>
      </c>
      <c r="DM444" s="26" t="str">
        <f t="shared" si="587"/>
        <v/>
      </c>
      <c r="DN444" s="26" t="str">
        <f t="shared" si="587"/>
        <v/>
      </c>
      <c r="DO444" s="26" t="str">
        <f t="shared" si="587"/>
        <v/>
      </c>
      <c r="DP444" s="26" t="str">
        <f t="shared" si="587"/>
        <v/>
      </c>
      <c r="DQ444" s="26" t="str">
        <f t="shared" si="587"/>
        <v/>
      </c>
      <c r="DR444" s="26" t="str">
        <f t="shared" si="587"/>
        <v/>
      </c>
      <c r="DS444" s="26" t="str">
        <f t="shared" si="587"/>
        <v/>
      </c>
      <c r="DT444" s="26" t="str">
        <f t="shared" si="587"/>
        <v/>
      </c>
      <c r="DU444" s="26" t="str">
        <f t="shared" si="587"/>
        <v/>
      </c>
      <c r="DV444" s="26" t="str">
        <f t="shared" si="587"/>
        <v/>
      </c>
      <c r="DW444" s="26" t="str">
        <f t="shared" si="587"/>
        <v/>
      </c>
      <c r="DX444" s="26" t="str">
        <f t="shared" si="587"/>
        <v/>
      </c>
      <c r="DY444" s="26" t="str">
        <f t="shared" si="587"/>
        <v/>
      </c>
      <c r="DZ444" s="26" t="str">
        <f t="shared" si="587"/>
        <v/>
      </c>
      <c r="EA444" s="26" t="str">
        <f t="shared" si="587"/>
        <v/>
      </c>
      <c r="EB444" s="26" t="str">
        <f t="shared" si="587"/>
        <v/>
      </c>
      <c r="EC444" s="26" t="str">
        <f t="shared" si="587"/>
        <v/>
      </c>
      <c r="ED444" s="26" t="str">
        <f t="shared" si="587"/>
        <v/>
      </c>
      <c r="EE444" s="26" t="str">
        <f t="shared" si="588" ref="EE444:FI444">IF(AND(EE445="",EE446=""),"",SUM(EE445)-SUM(EE446))</f>
        <v/>
      </c>
      <c r="EF444" s="26" t="str">
        <f t="shared" si="588"/>
        <v/>
      </c>
      <c r="EG444" s="26" t="str">
        <f t="shared" si="588"/>
        <v/>
      </c>
      <c r="EH444" s="26" t="str">
        <f t="shared" si="588"/>
        <v/>
      </c>
      <c r="EI444" s="26" t="str">
        <f t="shared" si="588"/>
        <v/>
      </c>
      <c r="EJ444" s="26" t="str">
        <f t="shared" si="588"/>
        <v/>
      </c>
      <c r="EK444" s="26" t="str">
        <f t="shared" si="588"/>
        <v/>
      </c>
      <c r="EL444" s="26" t="str">
        <f t="shared" si="588"/>
        <v/>
      </c>
      <c r="EM444" s="26" t="str">
        <f t="shared" si="588"/>
        <v/>
      </c>
      <c r="EN444" s="26" t="str">
        <f t="shared" si="588"/>
        <v/>
      </c>
      <c r="EO444" s="26" t="str">
        <f t="shared" si="588"/>
        <v/>
      </c>
      <c r="EP444" s="26" t="str">
        <f t="shared" si="588"/>
        <v/>
      </c>
      <c r="EQ444" s="26" t="str">
        <f t="shared" si="588"/>
        <v/>
      </c>
      <c r="ER444" s="26" t="str">
        <f t="shared" si="588"/>
        <v/>
      </c>
      <c r="ES444" s="26" t="str">
        <f t="shared" si="588"/>
        <v/>
      </c>
      <c r="ET444" s="26" t="str">
        <f t="shared" si="588"/>
        <v/>
      </c>
      <c r="EU444" s="26" t="str">
        <f t="shared" si="588"/>
        <v/>
      </c>
      <c r="EV444" s="26" t="str">
        <f t="shared" si="588"/>
        <v/>
      </c>
      <c r="EW444" s="26" t="str">
        <f t="shared" si="588"/>
        <v/>
      </c>
      <c r="EX444" s="26" t="str">
        <f t="shared" si="588"/>
        <v/>
      </c>
      <c r="EY444" s="26" t="str">
        <f t="shared" si="588"/>
        <v/>
      </c>
      <c r="EZ444" s="26" t="str">
        <f t="shared" si="588"/>
        <v/>
      </c>
      <c r="FA444" s="26" t="str">
        <f t="shared" si="588"/>
        <v/>
      </c>
      <c r="FB444" s="26" t="str">
        <f t="shared" si="588"/>
        <v/>
      </c>
      <c r="FC444" s="26" t="str">
        <f t="shared" si="588"/>
        <v/>
      </c>
      <c r="FD444" s="26" t="str">
        <f t="shared" si="588"/>
        <v/>
      </c>
      <c r="FE444" s="26" t="str">
        <f t="shared" si="588"/>
        <v/>
      </c>
      <c r="FF444" s="26" t="str">
        <f t="shared" si="588"/>
        <v/>
      </c>
      <c r="FG444" s="26" t="str">
        <f t="shared" si="588"/>
        <v/>
      </c>
      <c r="FH444" s="26" t="str">
        <f t="shared" si="588"/>
        <v/>
      </c>
      <c r="FI444" s="26" t="str">
        <f t="shared" si="588"/>
        <v/>
      </c>
    </row>
    <row r="445" spans="1:165" s="8" customFormat="1" ht="15" customHeight="1">
      <c r="A445" s="8" t="str">
        <f t="shared" si="523"/>
        <v>BXKTNP_BP6_XDC</v>
      </c>
      <c r="B445" s="15" t="s">
        <v>82</v>
      </c>
      <c r="C445" s="13" t="s">
        <v>1052</v>
      </c>
      <c r="D445" s="13" t="s">
        <v>1053</v>
      </c>
      <c r="E445" s="14" t="str">
        <f>"BXKTNP_BP6_"&amp;C3</f>
        <v>BXKTNP_BP6_XDC</v>
      </c>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165" s="8" customFormat="1" ht="15" customHeight="1">
      <c r="A446" s="8" t="str">
        <f t="shared" si="523"/>
        <v>BMKTNP_BP6_XDC</v>
      </c>
      <c r="B446" s="15" t="s">
        <v>85</v>
      </c>
      <c r="C446" s="13" t="s">
        <v>1054</v>
      </c>
      <c r="D446" s="13" t="s">
        <v>1055</v>
      </c>
      <c r="E446" s="18" t="str">
        <f>"BMKTNP_BP6_"&amp;C3</f>
        <v>BMKTNP_BP6_XDC</v>
      </c>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165" s="8" customFormat="1" ht="15" customHeight="1">
      <c r="A447" s="8" t="str">
        <f t="shared" si="523"/>
        <v>BACK_BP6_XDC</v>
      </c>
      <c r="B447" s="19" t="s">
        <v>1056</v>
      </c>
      <c r="C447" s="13" t="s">
        <v>1057</v>
      </c>
      <c r="D447" s="13" t="s">
        <v>1058</v>
      </c>
      <c r="E447" s="14" t="str">
        <f>"BACK_BP6_"&amp;C3</f>
        <v>BACK_BP6_XDC</v>
      </c>
      <c r="F447" s="26">
        <v>-8.7905492548203199</v>
      </c>
      <c r="G447" s="26">
        <v>3.7745596951808702</v>
      </c>
      <c r="H447" s="26">
        <v>-0.65594046738432998</v>
      </c>
      <c r="I447" s="26">
        <v>33.358040610106698</v>
      </c>
      <c r="J447" s="26">
        <v>27.686110583083099</v>
      </c>
      <c r="K447" s="26">
        <v>-3.9939761894075798</v>
      </c>
      <c r="L447" s="26">
        <v>12.853236213194901</v>
      </c>
      <c r="M447" s="26">
        <v>55.075972948894901</v>
      </c>
      <c r="N447" s="26">
        <v>41.2546688458538</v>
      </c>
      <c r="O447" s="26">
        <v>105.189901818536</v>
      </c>
      <c r="P447" s="26">
        <v>25.308338914639801</v>
      </c>
      <c r="Q447" s="26">
        <v>35.0294156253075</v>
      </c>
      <c r="R447" s="26">
        <v>9.5746012367549795</v>
      </c>
      <c r="S447" s="26">
        <v>48.517893704901098</v>
      </c>
      <c r="T447" s="26">
        <v>118.43024948160399</v>
      </c>
      <c r="U447" s="26">
        <v>2.3788571533726999</v>
      </c>
      <c r="V447" s="26">
        <v>21.1823412116578</v>
      </c>
      <c r="W447" s="26">
        <v>22.312194310856299</v>
      </c>
      <c r="X447" s="26">
        <v>45.8385043378372</v>
      </c>
      <c r="Y447" s="26">
        <v>91.711897013723799</v>
      </c>
      <c r="Z447" s="26">
        <v>65.371362178912307</v>
      </c>
      <c r="AA447" s="26">
        <v>7.0575143108691201</v>
      </c>
      <c r="AB447" s="26">
        <v>44.650481665134002</v>
      </c>
      <c r="AC447" s="26">
        <v>16.047155478457</v>
      </c>
      <c r="AD447" s="26">
        <v>133.12651363337301</v>
      </c>
      <c r="AE447" s="26">
        <v>29.565523005457202</v>
      </c>
      <c r="AF447" s="26">
        <v>38.428934936783897</v>
      </c>
      <c r="AG447" s="26">
        <v>32.013680276378501</v>
      </c>
      <c r="AH447" s="26">
        <v>37.561165959982198</v>
      </c>
      <c r="AI447" s="26">
        <v>137.56930417860201</v>
      </c>
      <c r="AJ447" s="26">
        <v>59.448811978331399</v>
      </c>
      <c r="AK447" s="26">
        <v>8.8513821092033602</v>
      </c>
      <c r="AL447" s="26">
        <v>44.9281069921132</v>
      </c>
      <c r="AM447" s="26">
        <v>45.789582178023103</v>
      </c>
      <c r="AN447" s="26">
        <v>159.017883257671</v>
      </c>
      <c r="AO447" s="26" t="str">
        <f>IF(AND(AO9="",AO412=""),"",SUM(AO9,AO412))</f>
        <v/>
      </c>
      <c r="AP447" s="26" t="str">
        <f>IF(AND(AP9="",AP412=""),"",SUM(AP9,AP412))</f>
        <v/>
      </c>
      <c r="AQ447" s="26" t="str">
        <f>IF(AND(AQ9="",AQ412=""),"",SUM(AQ9,AQ412))</f>
        <v/>
      </c>
      <c r="AR447" s="26" t="str">
        <f>IF(AND(AR9="",AR412=""),"",SUM(AR9,AR412))</f>
        <v/>
      </c>
      <c r="AS447" s="26" t="str">
        <f>IF(AND(AS9="",AS412=""),"",SUM(AS9,AS412))</f>
        <v/>
      </c>
      <c r="AT447" s="26" t="str">
        <f>IF(AND(AT9="",AT412=""),"",SUM(AT9,AT412))</f>
        <v/>
      </c>
      <c r="AU447" s="26" t="str">
        <f>IF(AND(AU9="",AU412=""),"",SUM(AU9,AU412))</f>
        <v/>
      </c>
      <c r="AV447" s="26" t="str">
        <f>IF(AND(AV9="",AV412=""),"",SUM(AV9,AV412))</f>
        <v/>
      </c>
      <c r="AW447" s="26" t="str">
        <f>IF(AND(AW9="",AW412=""),"",SUM(AW9,AW412))</f>
        <v/>
      </c>
      <c r="AX447" s="26" t="str">
        <f>IF(AND(AX9="",AX412=""),"",SUM(AX9,AX412))</f>
        <v/>
      </c>
      <c r="AY447" s="26" t="str">
        <f>IF(AND(AY9="",AY412=""),"",SUM(AY9,AY412))</f>
        <v/>
      </c>
      <c r="AZ447" s="26" t="str">
        <f>IF(AND(AZ9="",AZ412=""),"",SUM(AZ9,AZ412))</f>
        <v/>
      </c>
      <c r="BA447" s="26" t="str">
        <f>IF(AND(BA9="",BA412=""),"",SUM(BA9,BA412))</f>
        <v/>
      </c>
      <c r="BB447" s="26" t="str">
        <f>IF(AND(BB9="",BB412=""),"",SUM(BB9,BB412))</f>
        <v/>
      </c>
      <c r="BC447" s="26" t="str">
        <f>IF(AND(BC9="",BC412=""),"",SUM(BC9,BC412))</f>
        <v/>
      </c>
      <c r="BD447" s="26" t="str">
        <f>IF(AND(BD9="",BD412=""),"",SUM(BD9,BD412))</f>
        <v/>
      </c>
      <c r="BE447" s="26" t="str">
        <f>IF(AND(BE9="",BE412=""),"",SUM(BE9,BE412))</f>
        <v/>
      </c>
      <c r="BF447" s="26" t="str">
        <f>IF(AND(BF9="",BF412=""),"",SUM(BF9,BF412))</f>
        <v/>
      </c>
      <c r="BG447" s="26" t="str">
        <f>IF(AND(BG9="",BG412=""),"",SUM(BG9,BG412))</f>
        <v/>
      </c>
      <c r="BH447" s="26" t="str">
        <f>IF(AND(BH9="",BH412=""),"",SUM(BH9,BH412))</f>
        <v/>
      </c>
      <c r="BI447" s="26" t="str">
        <f>IF(AND(BI9="",BI412=""),"",SUM(BI9,BI412))</f>
        <v/>
      </c>
      <c r="BJ447" s="26" t="str">
        <f>IF(AND(BJ9="",BJ412=""),"",SUM(BJ9,BJ412))</f>
        <v/>
      </c>
      <c r="BK447" s="26" t="str">
        <f>IF(AND(BK9="",BK412=""),"",SUM(BK9,BK412))</f>
        <v/>
      </c>
      <c r="BL447" s="26" t="str">
        <f>IF(AND(BL9="",BL412=""),"",SUM(BL9,BL412))</f>
        <v/>
      </c>
      <c r="BM447" s="26" t="str">
        <f>IF(AND(BM9="",BM412=""),"",SUM(BM9,BM412))</f>
        <v/>
      </c>
      <c r="BN447" s="26" t="str">
        <f>IF(AND(BN9="",BN412=""),"",SUM(BN9,BN412))</f>
        <v/>
      </c>
      <c r="BO447" s="26" t="str">
        <f>IF(AND(BO9="",BO412=""),"",SUM(BO9,BO412))</f>
        <v/>
      </c>
      <c r="BP447" s="26" t="str">
        <f>IF(AND(BP9="",BP412=""),"",SUM(BP9,BP412))</f>
        <v/>
      </c>
      <c r="BQ447" s="26" t="str">
        <f>IF(AND(BQ9="",BQ412=""),"",SUM(BQ9,BQ412))</f>
        <v/>
      </c>
      <c r="BR447" s="26" t="str">
        <f>IF(AND(BR9="",BR412=""),"",SUM(BR9,BR412))</f>
        <v/>
      </c>
      <c r="BS447" s="26" t="str">
        <f t="shared" si="589" ref="BS447:ED447">IF(AND(BS9="",BS412=""),"",SUM(BS9,BS412))</f>
        <v/>
      </c>
      <c r="BT447" s="26" t="str">
        <f t="shared" si="589"/>
        <v/>
      </c>
      <c r="BU447" s="26" t="str">
        <f t="shared" si="589"/>
        <v/>
      </c>
      <c r="BV447" s="26" t="str">
        <f t="shared" si="589"/>
        <v/>
      </c>
      <c r="BW447" s="26" t="str">
        <f t="shared" si="589"/>
        <v/>
      </c>
      <c r="BX447" s="26" t="str">
        <f t="shared" si="589"/>
        <v/>
      </c>
      <c r="BY447" s="26" t="str">
        <f t="shared" si="589"/>
        <v/>
      </c>
      <c r="BZ447" s="26" t="str">
        <f t="shared" si="589"/>
        <v/>
      </c>
      <c r="CA447" s="26" t="str">
        <f t="shared" si="589"/>
        <v/>
      </c>
      <c r="CB447" s="26" t="str">
        <f t="shared" si="589"/>
        <v/>
      </c>
      <c r="CC447" s="26" t="str">
        <f t="shared" si="589"/>
        <v/>
      </c>
      <c r="CD447" s="26" t="str">
        <f t="shared" si="589"/>
        <v/>
      </c>
      <c r="CE447" s="26" t="str">
        <f t="shared" si="589"/>
        <v/>
      </c>
      <c r="CF447" s="26" t="str">
        <f t="shared" si="589"/>
        <v/>
      </c>
      <c r="CG447" s="26" t="str">
        <f t="shared" si="589"/>
        <v/>
      </c>
      <c r="CH447" s="26" t="str">
        <f t="shared" si="589"/>
        <v/>
      </c>
      <c r="CI447" s="26" t="str">
        <f t="shared" si="589"/>
        <v/>
      </c>
      <c r="CJ447" s="26" t="str">
        <f t="shared" si="589"/>
        <v/>
      </c>
      <c r="CK447" s="26" t="str">
        <f t="shared" si="589"/>
        <v/>
      </c>
      <c r="CL447" s="26" t="str">
        <f t="shared" si="589"/>
        <v/>
      </c>
      <c r="CM447" s="26" t="str">
        <f t="shared" si="589"/>
        <v/>
      </c>
      <c r="CN447" s="26" t="str">
        <f t="shared" si="589"/>
        <v/>
      </c>
      <c r="CO447" s="26" t="str">
        <f t="shared" si="589"/>
        <v/>
      </c>
      <c r="CP447" s="26" t="str">
        <f t="shared" si="589"/>
        <v/>
      </c>
      <c r="CQ447" s="26" t="str">
        <f t="shared" si="589"/>
        <v/>
      </c>
      <c r="CR447" s="26" t="str">
        <f t="shared" si="589"/>
        <v/>
      </c>
      <c r="CS447" s="26" t="str">
        <f t="shared" si="589"/>
        <v/>
      </c>
      <c r="CT447" s="26" t="str">
        <f t="shared" si="589"/>
        <v/>
      </c>
      <c r="CU447" s="26" t="str">
        <f t="shared" si="589"/>
        <v/>
      </c>
      <c r="CV447" s="26" t="str">
        <f t="shared" si="589"/>
        <v/>
      </c>
      <c r="CW447" s="26" t="str">
        <f t="shared" si="589"/>
        <v/>
      </c>
      <c r="CX447" s="26" t="str">
        <f t="shared" si="589"/>
        <v/>
      </c>
      <c r="CY447" s="26" t="str">
        <f t="shared" si="589"/>
        <v/>
      </c>
      <c r="CZ447" s="26" t="str">
        <f t="shared" si="589"/>
        <v/>
      </c>
      <c r="DA447" s="26" t="str">
        <f t="shared" si="589"/>
        <v/>
      </c>
      <c r="DB447" s="26" t="str">
        <f t="shared" si="589"/>
        <v/>
      </c>
      <c r="DC447" s="26" t="str">
        <f t="shared" si="589"/>
        <v/>
      </c>
      <c r="DD447" s="26" t="str">
        <f t="shared" si="589"/>
        <v/>
      </c>
      <c r="DE447" s="26" t="str">
        <f t="shared" si="589"/>
        <v/>
      </c>
      <c r="DF447" s="26" t="str">
        <f t="shared" si="589"/>
        <v/>
      </c>
      <c r="DG447" s="26" t="str">
        <f t="shared" si="589"/>
        <v/>
      </c>
      <c r="DH447" s="26" t="str">
        <f t="shared" si="589"/>
        <v/>
      </c>
      <c r="DI447" s="26" t="str">
        <f t="shared" si="589"/>
        <v/>
      </c>
      <c r="DJ447" s="26" t="str">
        <f t="shared" si="589"/>
        <v/>
      </c>
      <c r="DK447" s="26" t="str">
        <f t="shared" si="589"/>
        <v/>
      </c>
      <c r="DL447" s="26" t="str">
        <f t="shared" si="589"/>
        <v/>
      </c>
      <c r="DM447" s="26" t="str">
        <f t="shared" si="589"/>
        <v/>
      </c>
      <c r="DN447" s="26" t="str">
        <f t="shared" si="589"/>
        <v/>
      </c>
      <c r="DO447" s="26" t="str">
        <f t="shared" si="589"/>
        <v/>
      </c>
      <c r="DP447" s="26" t="str">
        <f t="shared" si="589"/>
        <v/>
      </c>
      <c r="DQ447" s="26" t="str">
        <f t="shared" si="589"/>
        <v/>
      </c>
      <c r="DR447" s="26" t="str">
        <f t="shared" si="589"/>
        <v/>
      </c>
      <c r="DS447" s="26" t="str">
        <f t="shared" si="589"/>
        <v/>
      </c>
      <c r="DT447" s="26" t="str">
        <f t="shared" si="589"/>
        <v/>
      </c>
      <c r="DU447" s="26" t="str">
        <f t="shared" si="589"/>
        <v/>
      </c>
      <c r="DV447" s="26" t="str">
        <f t="shared" si="589"/>
        <v/>
      </c>
      <c r="DW447" s="26" t="str">
        <f t="shared" si="589"/>
        <v/>
      </c>
      <c r="DX447" s="26" t="str">
        <f t="shared" si="589"/>
        <v/>
      </c>
      <c r="DY447" s="26" t="str">
        <f t="shared" si="589"/>
        <v/>
      </c>
      <c r="DZ447" s="26" t="str">
        <f t="shared" si="589"/>
        <v/>
      </c>
      <c r="EA447" s="26" t="str">
        <f t="shared" si="589"/>
        <v/>
      </c>
      <c r="EB447" s="26" t="str">
        <f t="shared" si="589"/>
        <v/>
      </c>
      <c r="EC447" s="26" t="str">
        <f t="shared" si="589"/>
        <v/>
      </c>
      <c r="ED447" s="26" t="str">
        <f t="shared" si="589"/>
        <v/>
      </c>
      <c r="EE447" s="26" t="str">
        <f t="shared" si="590" ref="EE447:FI447">IF(AND(EE9="",EE412=""),"",SUM(EE9,EE412))</f>
        <v/>
      </c>
      <c r="EF447" s="26" t="str">
        <f t="shared" si="590"/>
        <v/>
      </c>
      <c r="EG447" s="26" t="str">
        <f t="shared" si="590"/>
        <v/>
      </c>
      <c r="EH447" s="26" t="str">
        <f t="shared" si="590"/>
        <v/>
      </c>
      <c r="EI447" s="26" t="str">
        <f t="shared" si="590"/>
        <v/>
      </c>
      <c r="EJ447" s="26" t="str">
        <f t="shared" si="590"/>
        <v/>
      </c>
      <c r="EK447" s="26" t="str">
        <f t="shared" si="590"/>
        <v/>
      </c>
      <c r="EL447" s="26" t="str">
        <f t="shared" si="590"/>
        <v/>
      </c>
      <c r="EM447" s="26" t="str">
        <f t="shared" si="590"/>
        <v/>
      </c>
      <c r="EN447" s="26" t="str">
        <f t="shared" si="590"/>
        <v/>
      </c>
      <c r="EO447" s="26" t="str">
        <f t="shared" si="590"/>
        <v/>
      </c>
      <c r="EP447" s="26" t="str">
        <f t="shared" si="590"/>
        <v/>
      </c>
      <c r="EQ447" s="26" t="str">
        <f t="shared" si="590"/>
        <v/>
      </c>
      <c r="ER447" s="26" t="str">
        <f t="shared" si="590"/>
        <v/>
      </c>
      <c r="ES447" s="26" t="str">
        <f t="shared" si="590"/>
        <v/>
      </c>
      <c r="ET447" s="26" t="str">
        <f t="shared" si="590"/>
        <v/>
      </c>
      <c r="EU447" s="26" t="str">
        <f t="shared" si="590"/>
        <v/>
      </c>
      <c r="EV447" s="26" t="str">
        <f t="shared" si="590"/>
        <v/>
      </c>
      <c r="EW447" s="26" t="str">
        <f t="shared" si="590"/>
        <v/>
      </c>
      <c r="EX447" s="26" t="str">
        <f t="shared" si="590"/>
        <v/>
      </c>
      <c r="EY447" s="26" t="str">
        <f t="shared" si="590"/>
        <v/>
      </c>
      <c r="EZ447" s="26" t="str">
        <f t="shared" si="590"/>
        <v/>
      </c>
      <c r="FA447" s="26" t="str">
        <f t="shared" si="590"/>
        <v/>
      </c>
      <c r="FB447" s="26" t="str">
        <f t="shared" si="590"/>
        <v/>
      </c>
      <c r="FC447" s="26" t="str">
        <f t="shared" si="590"/>
        <v/>
      </c>
      <c r="FD447" s="26" t="str">
        <f t="shared" si="590"/>
        <v/>
      </c>
      <c r="FE447" s="26" t="str">
        <f t="shared" si="590"/>
        <v/>
      </c>
      <c r="FF447" s="26" t="str">
        <f t="shared" si="590"/>
        <v/>
      </c>
      <c r="FG447" s="26" t="str">
        <f t="shared" si="590"/>
        <v/>
      </c>
      <c r="FH447" s="26" t="str">
        <f t="shared" si="590"/>
        <v/>
      </c>
      <c r="FI447" s="26" t="str">
        <f t="shared" si="590"/>
        <v/>
      </c>
    </row>
    <row r="448" spans="2:165" s="8" customFormat="1" ht="15" customHeight="1">
      <c r="B448" s="19" t="s">
        <v>1059</v>
      </c>
      <c r="C448" s="17"/>
      <c r="D448" s="13" t="s">
        <v>78</v>
      </c>
      <c r="E448" s="14"/>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165" s="8" customFormat="1" ht="15" customHeight="1">
      <c r="A449" s="8" t="str">
        <f t="shared" si="523"/>
        <v>BF_BP6_XDC</v>
      </c>
      <c r="B449" s="19" t="s">
        <v>1060</v>
      </c>
      <c r="C449" s="13" t="s">
        <v>1061</v>
      </c>
      <c r="D449" s="13" t="s">
        <v>1062</v>
      </c>
      <c r="E449" s="14" t="str">
        <f>"BF_BP6_"&amp;C3</f>
        <v>BF_BP6_XDC</v>
      </c>
      <c r="F449" s="26">
        <v>-0.67011542832194704</v>
      </c>
      <c r="G449" s="26">
        <v>15.8775725316781</v>
      </c>
      <c r="H449" s="26">
        <v>12.6886126843831</v>
      </c>
      <c r="I449" s="26">
        <v>5.3646700089730199</v>
      </c>
      <c r="J449" s="26">
        <v>33.260739796712201</v>
      </c>
      <c r="K449" s="26">
        <v>6.6513196600105102</v>
      </c>
      <c r="L449" s="26">
        <v>28.9348096308481</v>
      </c>
      <c r="M449" s="26">
        <v>33.232506613456401</v>
      </c>
      <c r="N449" s="26">
        <v>31.603773000426798</v>
      </c>
      <c r="O449" s="26">
        <v>100.422408904124</v>
      </c>
      <c r="P449" s="26">
        <v>24.963561861991799</v>
      </c>
      <c r="Q449" s="26">
        <v>13.2208724971569</v>
      </c>
      <c r="R449" s="26">
        <v>39.371310607995397</v>
      </c>
      <c r="S449" s="26">
        <v>35.862038630501402</v>
      </c>
      <c r="T449" s="26">
        <v>113.417783596532</v>
      </c>
      <c r="U449" s="26">
        <v>23.988351466820699</v>
      </c>
      <c r="V449" s="26">
        <v>20.084815617626901</v>
      </c>
      <c r="W449" s="26">
        <v>23.516084280810901</v>
      </c>
      <c r="X449" s="26">
        <v>29.469305891485</v>
      </c>
      <c r="Y449" s="26">
        <v>97.058557256984102</v>
      </c>
      <c r="Z449" s="26">
        <v>19.5608755089619</v>
      </c>
      <c r="AA449" s="26">
        <v>39.722214601748597</v>
      </c>
      <c r="AB449" s="26">
        <v>22.2371323300491</v>
      </c>
      <c r="AC449" s="26">
        <v>51.724442945058499</v>
      </c>
      <c r="AD449" s="26">
        <v>133.24466538616599</v>
      </c>
      <c r="AE449" s="26">
        <v>4.4007707906874698</v>
      </c>
      <c r="AF449" s="26">
        <v>14.7172750280966</v>
      </c>
      <c r="AG449" s="26">
        <v>25.187974454060001</v>
      </c>
      <c r="AH449" s="26">
        <v>94.535601130747807</v>
      </c>
      <c r="AI449" s="26">
        <v>138.841621403592</v>
      </c>
      <c r="AJ449" s="26">
        <v>37.877284322952001</v>
      </c>
      <c r="AK449" s="26">
        <v>21.1884748277899</v>
      </c>
      <c r="AL449" s="26">
        <v>38.8254386380748</v>
      </c>
      <c r="AM449" s="26">
        <v>60.589793348754398</v>
      </c>
      <c r="AN449" s="26">
        <v>158.48099113757101</v>
      </c>
      <c r="AO449" s="26" t="str">
        <f>IF(AND(AO450="",AND(AO503="",AND(AO578="",AND(AO614="",AO838="")))),"",SUM(AO450,AO503,AO578,AO614,AO838))</f>
        <v/>
      </c>
      <c r="AP449" s="26" t="str">
        <f>IF(AND(AP450="",AND(AP503="",AND(AP578="",AND(AP614="",AP838="")))),"",SUM(AP450,AP503,AP578,AP614,AP838))</f>
        <v/>
      </c>
      <c r="AQ449" s="26" t="str">
        <f>IF(AND(AQ450="",AND(AQ503="",AND(AQ578="",AND(AQ614="",AQ838="")))),"",SUM(AQ450,AQ503,AQ578,AQ614,AQ838))</f>
        <v/>
      </c>
      <c r="AR449" s="26" t="str">
        <f>IF(AND(AR450="",AND(AR503="",AND(AR578="",AND(AR614="",AR838="")))),"",SUM(AR450,AR503,AR578,AR614,AR838))</f>
        <v/>
      </c>
      <c r="AS449" s="26" t="str">
        <f>IF(AND(AS450="",AND(AS503="",AND(AS578="",AND(AS614="",AS838="")))),"",SUM(AS450,AS503,AS578,AS614,AS838))</f>
        <v/>
      </c>
      <c r="AT449" s="26" t="str">
        <f>IF(AND(AT450="",AND(AT503="",AND(AT578="",AND(AT614="",AT838="")))),"",SUM(AT450,AT503,AT578,AT614,AT838))</f>
        <v/>
      </c>
      <c r="AU449" s="26" t="str">
        <f>IF(AND(AU450="",AND(AU503="",AND(AU578="",AND(AU614="",AU838="")))),"",SUM(AU450,AU503,AU578,AU614,AU838))</f>
        <v/>
      </c>
      <c r="AV449" s="26" t="str">
        <f>IF(AND(AV450="",AND(AV503="",AND(AV578="",AND(AV614="",AV838="")))),"",SUM(AV450,AV503,AV578,AV614,AV838))</f>
        <v/>
      </c>
      <c r="AW449" s="26" t="str">
        <f>IF(AND(AW450="",AND(AW503="",AND(AW578="",AND(AW614="",AW838="")))),"",SUM(AW450,AW503,AW578,AW614,AW838))</f>
        <v/>
      </c>
      <c r="AX449" s="26" t="str">
        <f>IF(AND(AX450="",AND(AX503="",AND(AX578="",AND(AX614="",AX838="")))),"",SUM(AX450,AX503,AX578,AX614,AX838))</f>
        <v/>
      </c>
      <c r="AY449" s="26" t="str">
        <f>IF(AND(AY450="",AND(AY503="",AND(AY578="",AND(AY614="",AY838="")))),"",SUM(AY450,AY503,AY578,AY614,AY838))</f>
        <v/>
      </c>
      <c r="AZ449" s="26" t="str">
        <f>IF(AND(AZ450="",AND(AZ503="",AND(AZ578="",AND(AZ614="",AZ838="")))),"",SUM(AZ450,AZ503,AZ578,AZ614,AZ838))</f>
        <v/>
      </c>
      <c r="BA449" s="26" t="str">
        <f>IF(AND(BA450="",AND(BA503="",AND(BA578="",AND(BA614="",BA838="")))),"",SUM(BA450,BA503,BA578,BA614,BA838))</f>
        <v/>
      </c>
      <c r="BB449" s="26" t="str">
        <f>IF(AND(BB450="",AND(BB503="",AND(BB578="",AND(BB614="",BB838="")))),"",SUM(BB450,BB503,BB578,BB614,BB838))</f>
        <v/>
      </c>
      <c r="BC449" s="26" t="str">
        <f>IF(AND(BC450="",AND(BC503="",AND(BC578="",AND(BC614="",BC838="")))),"",SUM(BC450,BC503,BC578,BC614,BC838))</f>
        <v/>
      </c>
      <c r="BD449" s="26" t="str">
        <f>IF(AND(BD450="",AND(BD503="",AND(BD578="",AND(BD614="",BD838="")))),"",SUM(BD450,BD503,BD578,BD614,BD838))</f>
        <v/>
      </c>
      <c r="BE449" s="26" t="str">
        <f>IF(AND(BE450="",AND(BE503="",AND(BE578="",AND(BE614="",BE838="")))),"",SUM(BE450,BE503,BE578,BE614,BE838))</f>
        <v/>
      </c>
      <c r="BF449" s="26" t="str">
        <f>IF(AND(BF450="",AND(BF503="",AND(BF578="",AND(BF614="",BF838="")))),"",SUM(BF450,BF503,BF578,BF614,BF838))</f>
        <v/>
      </c>
      <c r="BG449" s="26" t="str">
        <f>IF(AND(BG450="",AND(BG503="",AND(BG578="",AND(BG614="",BG838="")))),"",SUM(BG450,BG503,BG578,BG614,BG838))</f>
        <v/>
      </c>
      <c r="BH449" s="26" t="str">
        <f>IF(AND(BH450="",AND(BH503="",AND(BH578="",AND(BH614="",BH838="")))),"",SUM(BH450,BH503,BH578,BH614,BH838))</f>
        <v/>
      </c>
      <c r="BI449" s="26" t="str">
        <f>IF(AND(BI450="",AND(BI503="",AND(BI578="",AND(BI614="",BI838="")))),"",SUM(BI450,BI503,BI578,BI614,BI838))</f>
        <v/>
      </c>
      <c r="BJ449" s="26" t="str">
        <f>IF(AND(BJ450="",AND(BJ503="",AND(BJ578="",AND(BJ614="",BJ838="")))),"",SUM(BJ450,BJ503,BJ578,BJ614,BJ838))</f>
        <v/>
      </c>
      <c r="BK449" s="26" t="str">
        <f>IF(AND(BK450="",AND(BK503="",AND(BK578="",AND(BK614="",BK838="")))),"",SUM(BK450,BK503,BK578,BK614,BK838))</f>
        <v/>
      </c>
      <c r="BL449" s="26" t="str">
        <f>IF(AND(BL450="",AND(BL503="",AND(BL578="",AND(BL614="",BL838="")))),"",SUM(BL450,BL503,BL578,BL614,BL838))</f>
        <v/>
      </c>
      <c r="BM449" s="26" t="str">
        <f>IF(AND(BM450="",AND(BM503="",AND(BM578="",AND(BM614="",BM838="")))),"",SUM(BM450,BM503,BM578,BM614,BM838))</f>
        <v/>
      </c>
      <c r="BN449" s="26" t="str">
        <f>IF(AND(BN450="",AND(BN503="",AND(BN578="",AND(BN614="",BN838="")))),"",SUM(BN450,BN503,BN578,BN614,BN838))</f>
        <v/>
      </c>
      <c r="BO449" s="26" t="str">
        <f>IF(AND(BO450="",AND(BO503="",AND(BO578="",AND(BO614="",BO838="")))),"",SUM(BO450,BO503,BO578,BO614,BO838))</f>
        <v/>
      </c>
      <c r="BP449" s="26" t="str">
        <f>IF(AND(BP450="",AND(BP503="",AND(BP578="",AND(BP614="",BP838="")))),"",SUM(BP450,BP503,BP578,BP614,BP838))</f>
        <v/>
      </c>
      <c r="BQ449" s="26" t="str">
        <f>IF(AND(BQ450="",AND(BQ503="",AND(BQ578="",AND(BQ614="",BQ838="")))),"",SUM(BQ450,BQ503,BQ578,BQ614,BQ838))</f>
        <v/>
      </c>
      <c r="BR449" s="26" t="str">
        <f>IF(AND(BR450="",AND(BR503="",AND(BR578="",AND(BR614="",BR838="")))),"",SUM(BR450,BR503,BR578,BR614,BR838))</f>
        <v/>
      </c>
      <c r="BS449" s="26" t="str">
        <f t="shared" si="591" ref="BS449:ED449">IF(AND(BS450="",AND(BS503="",AND(BS578="",AND(BS614="",BS838="")))),"",SUM(BS450,BS503,BS578,BS614,BS838))</f>
        <v/>
      </c>
      <c r="BT449" s="26" t="str">
        <f t="shared" si="591"/>
        <v/>
      </c>
      <c r="BU449" s="26" t="str">
        <f t="shared" si="591"/>
        <v/>
      </c>
      <c r="BV449" s="26" t="str">
        <f t="shared" si="591"/>
        <v/>
      </c>
      <c r="BW449" s="26" t="str">
        <f t="shared" si="591"/>
        <v/>
      </c>
      <c r="BX449" s="26" t="str">
        <f t="shared" si="591"/>
        <v/>
      </c>
      <c r="BY449" s="26" t="str">
        <f t="shared" si="591"/>
        <v/>
      </c>
      <c r="BZ449" s="26" t="str">
        <f t="shared" si="591"/>
        <v/>
      </c>
      <c r="CA449" s="26" t="str">
        <f t="shared" si="591"/>
        <v/>
      </c>
      <c r="CB449" s="26" t="str">
        <f t="shared" si="591"/>
        <v/>
      </c>
      <c r="CC449" s="26" t="str">
        <f t="shared" si="591"/>
        <v/>
      </c>
      <c r="CD449" s="26" t="str">
        <f t="shared" si="591"/>
        <v/>
      </c>
      <c r="CE449" s="26" t="str">
        <f t="shared" si="591"/>
        <v/>
      </c>
      <c r="CF449" s="26" t="str">
        <f t="shared" si="591"/>
        <v/>
      </c>
      <c r="CG449" s="26" t="str">
        <f t="shared" si="591"/>
        <v/>
      </c>
      <c r="CH449" s="26" t="str">
        <f t="shared" si="591"/>
        <v/>
      </c>
      <c r="CI449" s="26" t="str">
        <f t="shared" si="591"/>
        <v/>
      </c>
      <c r="CJ449" s="26" t="str">
        <f t="shared" si="591"/>
        <v/>
      </c>
      <c r="CK449" s="26" t="str">
        <f t="shared" si="591"/>
        <v/>
      </c>
      <c r="CL449" s="26" t="str">
        <f t="shared" si="591"/>
        <v/>
      </c>
      <c r="CM449" s="26" t="str">
        <f t="shared" si="591"/>
        <v/>
      </c>
      <c r="CN449" s="26" t="str">
        <f t="shared" si="591"/>
        <v/>
      </c>
      <c r="CO449" s="26" t="str">
        <f t="shared" si="591"/>
        <v/>
      </c>
      <c r="CP449" s="26" t="str">
        <f t="shared" si="591"/>
        <v/>
      </c>
      <c r="CQ449" s="26" t="str">
        <f t="shared" si="591"/>
        <v/>
      </c>
      <c r="CR449" s="26" t="str">
        <f t="shared" si="591"/>
        <v/>
      </c>
      <c r="CS449" s="26" t="str">
        <f t="shared" si="591"/>
        <v/>
      </c>
      <c r="CT449" s="26" t="str">
        <f t="shared" si="591"/>
        <v/>
      </c>
      <c r="CU449" s="26" t="str">
        <f t="shared" si="591"/>
        <v/>
      </c>
      <c r="CV449" s="26" t="str">
        <f t="shared" si="591"/>
        <v/>
      </c>
      <c r="CW449" s="26" t="str">
        <f t="shared" si="591"/>
        <v/>
      </c>
      <c r="CX449" s="26" t="str">
        <f t="shared" si="591"/>
        <v/>
      </c>
      <c r="CY449" s="26" t="str">
        <f t="shared" si="591"/>
        <v/>
      </c>
      <c r="CZ449" s="26" t="str">
        <f t="shared" si="591"/>
        <v/>
      </c>
      <c r="DA449" s="26" t="str">
        <f t="shared" si="591"/>
        <v/>
      </c>
      <c r="DB449" s="26" t="str">
        <f t="shared" si="591"/>
        <v/>
      </c>
      <c r="DC449" s="26" t="str">
        <f t="shared" si="591"/>
        <v/>
      </c>
      <c r="DD449" s="26" t="str">
        <f t="shared" si="591"/>
        <v/>
      </c>
      <c r="DE449" s="26" t="str">
        <f t="shared" si="591"/>
        <v/>
      </c>
      <c r="DF449" s="26" t="str">
        <f t="shared" si="591"/>
        <v/>
      </c>
      <c r="DG449" s="26" t="str">
        <f t="shared" si="591"/>
        <v/>
      </c>
      <c r="DH449" s="26" t="str">
        <f t="shared" si="591"/>
        <v/>
      </c>
      <c r="DI449" s="26" t="str">
        <f t="shared" si="591"/>
        <v/>
      </c>
      <c r="DJ449" s="26" t="str">
        <f t="shared" si="591"/>
        <v/>
      </c>
      <c r="DK449" s="26" t="str">
        <f t="shared" si="591"/>
        <v/>
      </c>
      <c r="DL449" s="26" t="str">
        <f t="shared" si="591"/>
        <v/>
      </c>
      <c r="DM449" s="26" t="str">
        <f t="shared" si="591"/>
        <v/>
      </c>
      <c r="DN449" s="26" t="str">
        <f t="shared" si="591"/>
        <v/>
      </c>
      <c r="DO449" s="26" t="str">
        <f t="shared" si="591"/>
        <v/>
      </c>
      <c r="DP449" s="26" t="str">
        <f t="shared" si="591"/>
        <v/>
      </c>
      <c r="DQ449" s="26" t="str">
        <f t="shared" si="591"/>
        <v/>
      </c>
      <c r="DR449" s="26" t="str">
        <f t="shared" si="591"/>
        <v/>
      </c>
      <c r="DS449" s="26" t="str">
        <f t="shared" si="591"/>
        <v/>
      </c>
      <c r="DT449" s="26" t="str">
        <f t="shared" si="591"/>
        <v/>
      </c>
      <c r="DU449" s="26" t="str">
        <f t="shared" si="591"/>
        <v/>
      </c>
      <c r="DV449" s="26" t="str">
        <f t="shared" si="591"/>
        <v/>
      </c>
      <c r="DW449" s="26" t="str">
        <f t="shared" si="591"/>
        <v/>
      </c>
      <c r="DX449" s="26" t="str">
        <f t="shared" si="591"/>
        <v/>
      </c>
      <c r="DY449" s="26" t="str">
        <f t="shared" si="591"/>
        <v/>
      </c>
      <c r="DZ449" s="26" t="str">
        <f t="shared" si="591"/>
        <v/>
      </c>
      <c r="EA449" s="26" t="str">
        <f t="shared" si="591"/>
        <v/>
      </c>
      <c r="EB449" s="26" t="str">
        <f t="shared" si="591"/>
        <v/>
      </c>
      <c r="EC449" s="26" t="str">
        <f t="shared" si="591"/>
        <v/>
      </c>
      <c r="ED449" s="26" t="str">
        <f t="shared" si="591"/>
        <v/>
      </c>
      <c r="EE449" s="26" t="str">
        <f t="shared" si="592" ref="EE449:FI449">IF(AND(EE450="",AND(EE503="",AND(EE578="",AND(EE614="",EE838="")))),"",SUM(EE450,EE503,EE578,EE614,EE838))</f>
        <v/>
      </c>
      <c r="EF449" s="26" t="str">
        <f t="shared" si="592"/>
        <v/>
      </c>
      <c r="EG449" s="26" t="str">
        <f t="shared" si="592"/>
        <v/>
      </c>
      <c r="EH449" s="26" t="str">
        <f t="shared" si="592"/>
        <v/>
      </c>
      <c r="EI449" s="26" t="str">
        <f t="shared" si="592"/>
        <v/>
      </c>
      <c r="EJ449" s="26" t="str">
        <f t="shared" si="592"/>
        <v/>
      </c>
      <c r="EK449" s="26" t="str">
        <f t="shared" si="592"/>
        <v/>
      </c>
      <c r="EL449" s="26" t="str">
        <f t="shared" si="592"/>
        <v/>
      </c>
      <c r="EM449" s="26" t="str">
        <f t="shared" si="592"/>
        <v/>
      </c>
      <c r="EN449" s="26" t="str">
        <f t="shared" si="592"/>
        <v/>
      </c>
      <c r="EO449" s="26" t="str">
        <f t="shared" si="592"/>
        <v/>
      </c>
      <c r="EP449" s="26" t="str">
        <f t="shared" si="592"/>
        <v/>
      </c>
      <c r="EQ449" s="26" t="str">
        <f t="shared" si="592"/>
        <v/>
      </c>
      <c r="ER449" s="26" t="str">
        <f t="shared" si="592"/>
        <v/>
      </c>
      <c r="ES449" s="26" t="str">
        <f t="shared" si="592"/>
        <v/>
      </c>
      <c r="ET449" s="26" t="str">
        <f t="shared" si="592"/>
        <v/>
      </c>
      <c r="EU449" s="26" t="str">
        <f t="shared" si="592"/>
        <v/>
      </c>
      <c r="EV449" s="26" t="str">
        <f t="shared" si="592"/>
        <v/>
      </c>
      <c r="EW449" s="26" t="str">
        <f t="shared" si="592"/>
        <v/>
      </c>
      <c r="EX449" s="26" t="str">
        <f t="shared" si="592"/>
        <v/>
      </c>
      <c r="EY449" s="26" t="str">
        <f t="shared" si="592"/>
        <v/>
      </c>
      <c r="EZ449" s="26" t="str">
        <f t="shared" si="592"/>
        <v/>
      </c>
      <c r="FA449" s="26" t="str">
        <f t="shared" si="592"/>
        <v/>
      </c>
      <c r="FB449" s="26" t="str">
        <f t="shared" si="592"/>
        <v/>
      </c>
      <c r="FC449" s="26" t="str">
        <f t="shared" si="592"/>
        <v/>
      </c>
      <c r="FD449" s="26" t="str">
        <f t="shared" si="592"/>
        <v/>
      </c>
      <c r="FE449" s="26" t="str">
        <f t="shared" si="592"/>
        <v/>
      </c>
      <c r="FF449" s="26" t="str">
        <f t="shared" si="592"/>
        <v/>
      </c>
      <c r="FG449" s="26" t="str">
        <f t="shared" si="592"/>
        <v/>
      </c>
      <c r="FH449" s="26" t="str">
        <f t="shared" si="592"/>
        <v/>
      </c>
      <c r="FI449" s="26" t="str">
        <f t="shared" si="592"/>
        <v/>
      </c>
    </row>
    <row r="450" spans="1:165" s="8" customFormat="1" ht="15" customHeight="1">
      <c r="A450" s="8" t="str">
        <f t="shared" si="523"/>
        <v>BFD_BP6_XDC</v>
      </c>
      <c r="B450" s="19" t="s">
        <v>1063</v>
      </c>
      <c r="C450" s="13" t="s">
        <v>1064</v>
      </c>
      <c r="D450" s="13" t="s">
        <v>1065</v>
      </c>
      <c r="E450" s="14" t="str">
        <f>"BFD_BP6_"&amp;C3</f>
        <v>BFD_BP6_XDC</v>
      </c>
      <c r="F450" s="26">
        <v>-0.58777060000000003</v>
      </c>
      <c r="G450" s="26">
        <v>-0.58777060000000003</v>
      </c>
      <c r="H450" s="26">
        <v>1.3284794</v>
      </c>
      <c r="I450" s="26">
        <v>-0.76195809999999997</v>
      </c>
      <c r="J450" s="26">
        <v>-0.60901989999999995</v>
      </c>
      <c r="K450" s="26">
        <v>1.491190577</v>
      </c>
      <c r="L450" s="26">
        <v>-1.286809423</v>
      </c>
      <c r="M450" s="26">
        <v>-1.4465594230000001</v>
      </c>
      <c r="N450" s="26">
        <v>-1.5013094229999999</v>
      </c>
      <c r="O450" s="26">
        <v>-2.743487692</v>
      </c>
      <c r="P450" s="26">
        <v>-0.36837399700000001</v>
      </c>
      <c r="Q450" s="26">
        <v>1.3926260029999999</v>
      </c>
      <c r="R450" s="26">
        <v>0.74762600300000004</v>
      </c>
      <c r="S450" s="26">
        <v>-0.548373997</v>
      </c>
      <c r="T450" s="26">
        <v>1.223504012</v>
      </c>
      <c r="U450" s="26">
        <v>1.0698648319999999</v>
      </c>
      <c r="V450" s="26">
        <v>0.112114832</v>
      </c>
      <c r="W450" s="26">
        <v>-1.599385168</v>
      </c>
      <c r="X450" s="26">
        <v>-1.7718851680000001</v>
      </c>
      <c r="Y450" s="26">
        <v>-2.1892906719999998</v>
      </c>
      <c r="Z450" s="26">
        <v>0.75301782049999999</v>
      </c>
      <c r="AA450" s="26">
        <v>0.61576782050000001</v>
      </c>
      <c r="AB450" s="26">
        <v>-1.1632321795</v>
      </c>
      <c r="AC450" s="26">
        <v>-1.0087321794999999</v>
      </c>
      <c r="AD450" s="26">
        <v>-0.80317871799999996</v>
      </c>
      <c r="AE450" s="26">
        <v>-0.42970809999999998</v>
      </c>
      <c r="AF450" s="26">
        <v>0.44479190000000002</v>
      </c>
      <c r="AG450" s="26">
        <v>2.8792919000000001</v>
      </c>
      <c r="AH450" s="26">
        <v>-1.1677081</v>
      </c>
      <c r="AI450" s="26">
        <v>1.7266676000000001</v>
      </c>
      <c r="AJ450" s="26">
        <v>0.87304190000000004</v>
      </c>
      <c r="AK450" s="26">
        <v>0.023291900000000001</v>
      </c>
      <c r="AL450" s="26">
        <v>0.51004190000000005</v>
      </c>
      <c r="AM450" s="26">
        <v>-0.46345809999999998</v>
      </c>
      <c r="AN450" s="26">
        <v>0.94291760000000002</v>
      </c>
      <c r="AO450" s="26" t="str">
        <f>IF(AND(AO451="",AO477=""),"",SUM(AO451)-SUM(AO477))</f>
        <v/>
      </c>
      <c r="AP450" s="26" t="str">
        <f>IF(AND(AP451="",AP477=""),"",SUM(AP451)-SUM(AP477))</f>
        <v/>
      </c>
      <c r="AQ450" s="26" t="str">
        <f>IF(AND(AQ451="",AQ477=""),"",SUM(AQ451)-SUM(AQ477))</f>
        <v/>
      </c>
      <c r="AR450" s="26" t="str">
        <f>IF(AND(AR451="",AR477=""),"",SUM(AR451)-SUM(AR477))</f>
        <v/>
      </c>
      <c r="AS450" s="26" t="str">
        <f>IF(AND(AS451="",AS477=""),"",SUM(AS451)-SUM(AS477))</f>
        <v/>
      </c>
      <c r="AT450" s="26" t="str">
        <f>IF(AND(AT451="",AT477=""),"",SUM(AT451)-SUM(AT477))</f>
        <v/>
      </c>
      <c r="AU450" s="26" t="str">
        <f>IF(AND(AU451="",AU477=""),"",SUM(AU451)-SUM(AU477))</f>
        <v/>
      </c>
      <c r="AV450" s="26" t="str">
        <f>IF(AND(AV451="",AV477=""),"",SUM(AV451)-SUM(AV477))</f>
        <v/>
      </c>
      <c r="AW450" s="26" t="str">
        <f>IF(AND(AW451="",AW477=""),"",SUM(AW451)-SUM(AW477))</f>
        <v/>
      </c>
      <c r="AX450" s="26" t="str">
        <f>IF(AND(AX451="",AX477=""),"",SUM(AX451)-SUM(AX477))</f>
        <v/>
      </c>
      <c r="AY450" s="26" t="str">
        <f>IF(AND(AY451="",AY477=""),"",SUM(AY451)-SUM(AY477))</f>
        <v/>
      </c>
      <c r="AZ450" s="26" t="str">
        <f>IF(AND(AZ451="",AZ477=""),"",SUM(AZ451)-SUM(AZ477))</f>
        <v/>
      </c>
      <c r="BA450" s="26" t="str">
        <f>IF(AND(BA451="",BA477=""),"",SUM(BA451)-SUM(BA477))</f>
        <v/>
      </c>
      <c r="BB450" s="26" t="str">
        <f>IF(AND(BB451="",BB477=""),"",SUM(BB451)-SUM(BB477))</f>
        <v/>
      </c>
      <c r="BC450" s="26" t="str">
        <f>IF(AND(BC451="",BC477=""),"",SUM(BC451)-SUM(BC477))</f>
        <v/>
      </c>
      <c r="BD450" s="26" t="str">
        <f>IF(AND(BD451="",BD477=""),"",SUM(BD451)-SUM(BD477))</f>
        <v/>
      </c>
      <c r="BE450" s="26" t="str">
        <f>IF(AND(BE451="",BE477=""),"",SUM(BE451)-SUM(BE477))</f>
        <v/>
      </c>
      <c r="BF450" s="26" t="str">
        <f>IF(AND(BF451="",BF477=""),"",SUM(BF451)-SUM(BF477))</f>
        <v/>
      </c>
      <c r="BG450" s="26" t="str">
        <f>IF(AND(BG451="",BG477=""),"",SUM(BG451)-SUM(BG477))</f>
        <v/>
      </c>
      <c r="BH450" s="26" t="str">
        <f>IF(AND(BH451="",BH477=""),"",SUM(BH451)-SUM(BH477))</f>
        <v/>
      </c>
      <c r="BI450" s="26" t="str">
        <f>IF(AND(BI451="",BI477=""),"",SUM(BI451)-SUM(BI477))</f>
        <v/>
      </c>
      <c r="BJ450" s="26" t="str">
        <f>IF(AND(BJ451="",BJ477=""),"",SUM(BJ451)-SUM(BJ477))</f>
        <v/>
      </c>
      <c r="BK450" s="26" t="str">
        <f>IF(AND(BK451="",BK477=""),"",SUM(BK451)-SUM(BK477))</f>
        <v/>
      </c>
      <c r="BL450" s="26" t="str">
        <f>IF(AND(BL451="",BL477=""),"",SUM(BL451)-SUM(BL477))</f>
        <v/>
      </c>
      <c r="BM450" s="26" t="str">
        <f>IF(AND(BM451="",BM477=""),"",SUM(BM451)-SUM(BM477))</f>
        <v/>
      </c>
      <c r="BN450" s="26" t="str">
        <f>IF(AND(BN451="",BN477=""),"",SUM(BN451)-SUM(BN477))</f>
        <v/>
      </c>
      <c r="BO450" s="26" t="str">
        <f>IF(AND(BO451="",BO477=""),"",SUM(BO451)-SUM(BO477))</f>
        <v/>
      </c>
      <c r="BP450" s="26" t="str">
        <f>IF(AND(BP451="",BP477=""),"",SUM(BP451)-SUM(BP477))</f>
        <v/>
      </c>
      <c r="BQ450" s="26" t="str">
        <f>IF(AND(BQ451="",BQ477=""),"",SUM(BQ451)-SUM(BQ477))</f>
        <v/>
      </c>
      <c r="BR450" s="26" t="str">
        <f>IF(AND(BR451="",BR477=""),"",SUM(BR451)-SUM(BR477))</f>
        <v/>
      </c>
      <c r="BS450" s="26" t="str">
        <f t="shared" si="593" ref="BS450:ED450">IF(AND(BS451="",BS477=""),"",SUM(BS451)-SUM(BS477))</f>
        <v/>
      </c>
      <c r="BT450" s="26" t="str">
        <f t="shared" si="593"/>
        <v/>
      </c>
      <c r="BU450" s="26" t="str">
        <f t="shared" si="593"/>
        <v/>
      </c>
      <c r="BV450" s="26" t="str">
        <f t="shared" si="593"/>
        <v/>
      </c>
      <c r="BW450" s="26" t="str">
        <f t="shared" si="593"/>
        <v/>
      </c>
      <c r="BX450" s="26" t="str">
        <f t="shared" si="593"/>
        <v/>
      </c>
      <c r="BY450" s="26" t="str">
        <f t="shared" si="593"/>
        <v/>
      </c>
      <c r="BZ450" s="26" t="str">
        <f t="shared" si="593"/>
        <v/>
      </c>
      <c r="CA450" s="26" t="str">
        <f t="shared" si="593"/>
        <v/>
      </c>
      <c r="CB450" s="26" t="str">
        <f t="shared" si="593"/>
        <v/>
      </c>
      <c r="CC450" s="26" t="str">
        <f t="shared" si="593"/>
        <v/>
      </c>
      <c r="CD450" s="26" t="str">
        <f t="shared" si="593"/>
        <v/>
      </c>
      <c r="CE450" s="26" t="str">
        <f t="shared" si="593"/>
        <v/>
      </c>
      <c r="CF450" s="26" t="str">
        <f t="shared" si="593"/>
        <v/>
      </c>
      <c r="CG450" s="26" t="str">
        <f t="shared" si="593"/>
        <v/>
      </c>
      <c r="CH450" s="26" t="str">
        <f t="shared" si="593"/>
        <v/>
      </c>
      <c r="CI450" s="26" t="str">
        <f t="shared" si="593"/>
        <v/>
      </c>
      <c r="CJ450" s="26" t="str">
        <f t="shared" si="593"/>
        <v/>
      </c>
      <c r="CK450" s="26" t="str">
        <f t="shared" si="593"/>
        <v/>
      </c>
      <c r="CL450" s="26" t="str">
        <f t="shared" si="593"/>
        <v/>
      </c>
      <c r="CM450" s="26" t="str">
        <f t="shared" si="593"/>
        <v/>
      </c>
      <c r="CN450" s="26" t="str">
        <f t="shared" si="593"/>
        <v/>
      </c>
      <c r="CO450" s="26" t="str">
        <f t="shared" si="593"/>
        <v/>
      </c>
      <c r="CP450" s="26" t="str">
        <f t="shared" si="593"/>
        <v/>
      </c>
      <c r="CQ450" s="26" t="str">
        <f t="shared" si="593"/>
        <v/>
      </c>
      <c r="CR450" s="26" t="str">
        <f t="shared" si="593"/>
        <v/>
      </c>
      <c r="CS450" s="26" t="str">
        <f t="shared" si="593"/>
        <v/>
      </c>
      <c r="CT450" s="26" t="str">
        <f t="shared" si="593"/>
        <v/>
      </c>
      <c r="CU450" s="26" t="str">
        <f t="shared" si="593"/>
        <v/>
      </c>
      <c r="CV450" s="26" t="str">
        <f t="shared" si="593"/>
        <v/>
      </c>
      <c r="CW450" s="26" t="str">
        <f t="shared" si="593"/>
        <v/>
      </c>
      <c r="CX450" s="26" t="str">
        <f t="shared" si="593"/>
        <v/>
      </c>
      <c r="CY450" s="26" t="str">
        <f t="shared" si="593"/>
        <v/>
      </c>
      <c r="CZ450" s="26" t="str">
        <f t="shared" si="593"/>
        <v/>
      </c>
      <c r="DA450" s="26" t="str">
        <f t="shared" si="593"/>
        <v/>
      </c>
      <c r="DB450" s="26" t="str">
        <f t="shared" si="593"/>
        <v/>
      </c>
      <c r="DC450" s="26" t="str">
        <f t="shared" si="593"/>
        <v/>
      </c>
      <c r="DD450" s="26" t="str">
        <f t="shared" si="593"/>
        <v/>
      </c>
      <c r="DE450" s="26" t="str">
        <f t="shared" si="593"/>
        <v/>
      </c>
      <c r="DF450" s="26" t="str">
        <f t="shared" si="593"/>
        <v/>
      </c>
      <c r="DG450" s="26" t="str">
        <f t="shared" si="593"/>
        <v/>
      </c>
      <c r="DH450" s="26" t="str">
        <f t="shared" si="593"/>
        <v/>
      </c>
      <c r="DI450" s="26" t="str">
        <f t="shared" si="593"/>
        <v/>
      </c>
      <c r="DJ450" s="26" t="str">
        <f t="shared" si="593"/>
        <v/>
      </c>
      <c r="DK450" s="26" t="str">
        <f t="shared" si="593"/>
        <v/>
      </c>
      <c r="DL450" s="26" t="str">
        <f t="shared" si="593"/>
        <v/>
      </c>
      <c r="DM450" s="26" t="str">
        <f t="shared" si="593"/>
        <v/>
      </c>
      <c r="DN450" s="26" t="str">
        <f t="shared" si="593"/>
        <v/>
      </c>
      <c r="DO450" s="26" t="str">
        <f t="shared" si="593"/>
        <v/>
      </c>
      <c r="DP450" s="26" t="str">
        <f t="shared" si="593"/>
        <v/>
      </c>
      <c r="DQ450" s="26" t="str">
        <f t="shared" si="593"/>
        <v/>
      </c>
      <c r="DR450" s="26" t="str">
        <f t="shared" si="593"/>
        <v/>
      </c>
      <c r="DS450" s="26" t="str">
        <f t="shared" si="593"/>
        <v/>
      </c>
      <c r="DT450" s="26" t="str">
        <f t="shared" si="593"/>
        <v/>
      </c>
      <c r="DU450" s="26" t="str">
        <f t="shared" si="593"/>
        <v/>
      </c>
      <c r="DV450" s="26" t="str">
        <f t="shared" si="593"/>
        <v/>
      </c>
      <c r="DW450" s="26" t="str">
        <f t="shared" si="593"/>
        <v/>
      </c>
      <c r="DX450" s="26" t="str">
        <f t="shared" si="593"/>
        <v/>
      </c>
      <c r="DY450" s="26" t="str">
        <f t="shared" si="593"/>
        <v/>
      </c>
      <c r="DZ450" s="26" t="str">
        <f t="shared" si="593"/>
        <v/>
      </c>
      <c r="EA450" s="26" t="str">
        <f t="shared" si="593"/>
        <v/>
      </c>
      <c r="EB450" s="26" t="str">
        <f t="shared" si="593"/>
        <v/>
      </c>
      <c r="EC450" s="26" t="str">
        <f t="shared" si="593"/>
        <v/>
      </c>
      <c r="ED450" s="26" t="str">
        <f t="shared" si="593"/>
        <v/>
      </c>
      <c r="EE450" s="26" t="str">
        <f t="shared" si="594" ref="EE450:FI450">IF(AND(EE451="",EE477=""),"",SUM(EE451)-SUM(EE477))</f>
        <v/>
      </c>
      <c r="EF450" s="26" t="str">
        <f t="shared" si="594"/>
        <v/>
      </c>
      <c r="EG450" s="26" t="str">
        <f t="shared" si="594"/>
        <v/>
      </c>
      <c r="EH450" s="26" t="str">
        <f t="shared" si="594"/>
        <v/>
      </c>
      <c r="EI450" s="26" t="str">
        <f t="shared" si="594"/>
        <v/>
      </c>
      <c r="EJ450" s="26" t="str">
        <f t="shared" si="594"/>
        <v/>
      </c>
      <c r="EK450" s="26" t="str">
        <f t="shared" si="594"/>
        <v/>
      </c>
      <c r="EL450" s="26" t="str">
        <f t="shared" si="594"/>
        <v/>
      </c>
      <c r="EM450" s="26" t="str">
        <f t="shared" si="594"/>
        <v/>
      </c>
      <c r="EN450" s="26" t="str">
        <f t="shared" si="594"/>
        <v/>
      </c>
      <c r="EO450" s="26" t="str">
        <f t="shared" si="594"/>
        <v/>
      </c>
      <c r="EP450" s="26" t="str">
        <f t="shared" si="594"/>
        <v/>
      </c>
      <c r="EQ450" s="26" t="str">
        <f t="shared" si="594"/>
        <v/>
      </c>
      <c r="ER450" s="26" t="str">
        <f t="shared" si="594"/>
        <v/>
      </c>
      <c r="ES450" s="26" t="str">
        <f t="shared" si="594"/>
        <v/>
      </c>
      <c r="ET450" s="26" t="str">
        <f t="shared" si="594"/>
        <v/>
      </c>
      <c r="EU450" s="26" t="str">
        <f t="shared" si="594"/>
        <v/>
      </c>
      <c r="EV450" s="26" t="str">
        <f t="shared" si="594"/>
        <v/>
      </c>
      <c r="EW450" s="26" t="str">
        <f t="shared" si="594"/>
        <v/>
      </c>
      <c r="EX450" s="26" t="str">
        <f t="shared" si="594"/>
        <v/>
      </c>
      <c r="EY450" s="26" t="str">
        <f t="shared" si="594"/>
        <v/>
      </c>
      <c r="EZ450" s="26" t="str">
        <f t="shared" si="594"/>
        <v/>
      </c>
      <c r="FA450" s="26" t="str">
        <f t="shared" si="594"/>
        <v/>
      </c>
      <c r="FB450" s="26" t="str">
        <f t="shared" si="594"/>
        <v/>
      </c>
      <c r="FC450" s="26" t="str">
        <f t="shared" si="594"/>
        <v/>
      </c>
      <c r="FD450" s="26" t="str">
        <f t="shared" si="594"/>
        <v/>
      </c>
      <c r="FE450" s="26" t="str">
        <f t="shared" si="594"/>
        <v/>
      </c>
      <c r="FF450" s="26" t="str">
        <f t="shared" si="594"/>
        <v/>
      </c>
      <c r="FG450" s="26" t="str">
        <f t="shared" si="594"/>
        <v/>
      </c>
      <c r="FH450" s="26" t="str">
        <f t="shared" si="594"/>
        <v/>
      </c>
      <c r="FI450" s="26" t="str">
        <f t="shared" si="594"/>
        <v/>
      </c>
    </row>
    <row r="451" spans="1:165" s="8" customFormat="1" ht="15" customHeight="1">
      <c r="A451" s="8" t="str">
        <f t="shared" si="523"/>
        <v>BFDA_BP6_XDC</v>
      </c>
      <c r="B451" s="19" t="s">
        <v>1066</v>
      </c>
      <c r="C451" s="13" t="s">
        <v>1067</v>
      </c>
      <c r="D451" s="13" t="s">
        <v>1068</v>
      </c>
      <c r="E451" s="14" t="str">
        <f>"BFDA_BP6_"&amp;C3</f>
        <v>BFDA_BP6_XDC</v>
      </c>
      <c r="F451" s="26">
        <v>0.040541899999999999</v>
      </c>
      <c r="G451" s="26">
        <v>0.040541899999999999</v>
      </c>
      <c r="H451" s="26">
        <v>0.040541899999999999</v>
      </c>
      <c r="I451" s="26">
        <v>0.040541899999999999</v>
      </c>
      <c r="J451" s="26">
        <v>0.1621676</v>
      </c>
      <c r="K451" s="26">
        <v>0.040541899999999999</v>
      </c>
      <c r="L451" s="26">
        <v>0.040541899999999999</v>
      </c>
      <c r="M451" s="26">
        <v>0.040541899999999999</v>
      </c>
      <c r="N451" s="26">
        <v>0.040541899999999999</v>
      </c>
      <c r="O451" s="26">
        <v>0.1621676</v>
      </c>
      <c r="P451" s="26">
        <v>0.040541899999999999</v>
      </c>
      <c r="Q451" s="26">
        <v>0.040541899999999999</v>
      </c>
      <c r="R451" s="26">
        <v>0.040541899999999999</v>
      </c>
      <c r="S451" s="26">
        <v>0.040541899999999999</v>
      </c>
      <c r="T451" s="26">
        <v>0.1621676</v>
      </c>
      <c r="U451" s="26">
        <v>0.040541899999999999</v>
      </c>
      <c r="V451" s="26">
        <v>0.040541899999999999</v>
      </c>
      <c r="W451" s="26">
        <v>0.040541899999999999</v>
      </c>
      <c r="X451" s="26">
        <v>0.040541899999999999</v>
      </c>
      <c r="Y451" s="26">
        <v>0.1621676</v>
      </c>
      <c r="Z451" s="26">
        <v>0.040541899999999999</v>
      </c>
      <c r="AA451" s="26">
        <v>0.040541899999999999</v>
      </c>
      <c r="AB451" s="26">
        <v>0.040541899999999999</v>
      </c>
      <c r="AC451" s="26">
        <v>0.040541899999999999</v>
      </c>
      <c r="AD451" s="26">
        <v>0.1621676</v>
      </c>
      <c r="AE451" s="26">
        <v>0.040541899999999999</v>
      </c>
      <c r="AF451" s="26">
        <v>0.040541899999999999</v>
      </c>
      <c r="AG451" s="26">
        <v>0.040541899999999999</v>
      </c>
      <c r="AH451" s="26">
        <v>0.040541899999999999</v>
      </c>
      <c r="AI451" s="26">
        <v>0.1621676</v>
      </c>
      <c r="AJ451" s="26">
        <v>0.040541899999999999</v>
      </c>
      <c r="AK451" s="26">
        <v>0.040541899999999999</v>
      </c>
      <c r="AL451" s="26">
        <v>0.040541899999999999</v>
      </c>
      <c r="AM451" s="26">
        <v>0.040541899999999999</v>
      </c>
      <c r="AN451" s="26">
        <v>0.1621676</v>
      </c>
      <c r="AO451" s="26" t="str">
        <f>IF(AND(AO452="",AO463=""),"",SUM(AO452,AO463))</f>
        <v/>
      </c>
      <c r="AP451" s="26" t="str">
        <f>IF(AND(AP452="",AP463=""),"",SUM(AP452,AP463))</f>
        <v/>
      </c>
      <c r="AQ451" s="26" t="str">
        <f>IF(AND(AQ452="",AQ463=""),"",SUM(AQ452,AQ463))</f>
        <v/>
      </c>
      <c r="AR451" s="26" t="str">
        <f>IF(AND(AR452="",AR463=""),"",SUM(AR452,AR463))</f>
        <v/>
      </c>
      <c r="AS451" s="26" t="str">
        <f>IF(AND(AS452="",AS463=""),"",SUM(AS452,AS463))</f>
        <v/>
      </c>
      <c r="AT451" s="26" t="str">
        <f>IF(AND(AT452="",AT463=""),"",SUM(AT452,AT463))</f>
        <v/>
      </c>
      <c r="AU451" s="26" t="str">
        <f>IF(AND(AU452="",AU463=""),"",SUM(AU452,AU463))</f>
        <v/>
      </c>
      <c r="AV451" s="26" t="str">
        <f>IF(AND(AV452="",AV463=""),"",SUM(AV452,AV463))</f>
        <v/>
      </c>
      <c r="AW451" s="26" t="str">
        <f>IF(AND(AW452="",AW463=""),"",SUM(AW452,AW463))</f>
        <v/>
      </c>
      <c r="AX451" s="26" t="str">
        <f>IF(AND(AX452="",AX463=""),"",SUM(AX452,AX463))</f>
        <v/>
      </c>
      <c r="AY451" s="26" t="str">
        <f>IF(AND(AY452="",AY463=""),"",SUM(AY452,AY463))</f>
        <v/>
      </c>
      <c r="AZ451" s="26" t="str">
        <f>IF(AND(AZ452="",AZ463=""),"",SUM(AZ452,AZ463))</f>
        <v/>
      </c>
      <c r="BA451" s="26" t="str">
        <f>IF(AND(BA452="",BA463=""),"",SUM(BA452,BA463))</f>
        <v/>
      </c>
      <c r="BB451" s="26" t="str">
        <f>IF(AND(BB452="",BB463=""),"",SUM(BB452,BB463))</f>
        <v/>
      </c>
      <c r="BC451" s="26" t="str">
        <f>IF(AND(BC452="",BC463=""),"",SUM(BC452,BC463))</f>
        <v/>
      </c>
      <c r="BD451" s="26" t="str">
        <f>IF(AND(BD452="",BD463=""),"",SUM(BD452,BD463))</f>
        <v/>
      </c>
      <c r="BE451" s="26" t="str">
        <f>IF(AND(BE452="",BE463=""),"",SUM(BE452,BE463))</f>
        <v/>
      </c>
      <c r="BF451" s="26" t="str">
        <f>IF(AND(BF452="",BF463=""),"",SUM(BF452,BF463))</f>
        <v/>
      </c>
      <c r="BG451" s="26" t="str">
        <f>IF(AND(BG452="",BG463=""),"",SUM(BG452,BG463))</f>
        <v/>
      </c>
      <c r="BH451" s="26" t="str">
        <f>IF(AND(BH452="",BH463=""),"",SUM(BH452,BH463))</f>
        <v/>
      </c>
      <c r="BI451" s="26" t="str">
        <f>IF(AND(BI452="",BI463=""),"",SUM(BI452,BI463))</f>
        <v/>
      </c>
      <c r="BJ451" s="26" t="str">
        <f>IF(AND(BJ452="",BJ463=""),"",SUM(BJ452,BJ463))</f>
        <v/>
      </c>
      <c r="BK451" s="26" t="str">
        <f>IF(AND(BK452="",BK463=""),"",SUM(BK452,BK463))</f>
        <v/>
      </c>
      <c r="BL451" s="26" t="str">
        <f>IF(AND(BL452="",BL463=""),"",SUM(BL452,BL463))</f>
        <v/>
      </c>
      <c r="BM451" s="26" t="str">
        <f>IF(AND(BM452="",BM463=""),"",SUM(BM452,BM463))</f>
        <v/>
      </c>
      <c r="BN451" s="26" t="str">
        <f>IF(AND(BN452="",BN463=""),"",SUM(BN452,BN463))</f>
        <v/>
      </c>
      <c r="BO451" s="26" t="str">
        <f>IF(AND(BO452="",BO463=""),"",SUM(BO452,BO463))</f>
        <v/>
      </c>
      <c r="BP451" s="26" t="str">
        <f>IF(AND(BP452="",BP463=""),"",SUM(BP452,BP463))</f>
        <v/>
      </c>
      <c r="BQ451" s="26" t="str">
        <f>IF(AND(BQ452="",BQ463=""),"",SUM(BQ452,BQ463))</f>
        <v/>
      </c>
      <c r="BR451" s="26" t="str">
        <f>IF(AND(BR452="",BR463=""),"",SUM(BR452,BR463))</f>
        <v/>
      </c>
      <c r="BS451" s="26" t="str">
        <f t="shared" si="595" ref="BS451:ED451">IF(AND(BS452="",BS463=""),"",SUM(BS452,BS463))</f>
        <v/>
      </c>
      <c r="BT451" s="26" t="str">
        <f t="shared" si="595"/>
        <v/>
      </c>
      <c r="BU451" s="26" t="str">
        <f t="shared" si="595"/>
        <v/>
      </c>
      <c r="BV451" s="26" t="str">
        <f t="shared" si="595"/>
        <v/>
      </c>
      <c r="BW451" s="26" t="str">
        <f t="shared" si="595"/>
        <v/>
      </c>
      <c r="BX451" s="26" t="str">
        <f t="shared" si="595"/>
        <v/>
      </c>
      <c r="BY451" s="26" t="str">
        <f t="shared" si="595"/>
        <v/>
      </c>
      <c r="BZ451" s="26" t="str">
        <f t="shared" si="595"/>
        <v/>
      </c>
      <c r="CA451" s="26" t="str">
        <f t="shared" si="595"/>
        <v/>
      </c>
      <c r="CB451" s="26" t="str">
        <f t="shared" si="595"/>
        <v/>
      </c>
      <c r="CC451" s="26" t="str">
        <f t="shared" si="595"/>
        <v/>
      </c>
      <c r="CD451" s="26" t="str">
        <f t="shared" si="595"/>
        <v/>
      </c>
      <c r="CE451" s="26" t="str">
        <f t="shared" si="595"/>
        <v/>
      </c>
      <c r="CF451" s="26" t="str">
        <f t="shared" si="595"/>
        <v/>
      </c>
      <c r="CG451" s="26" t="str">
        <f t="shared" si="595"/>
        <v/>
      </c>
      <c r="CH451" s="26" t="str">
        <f t="shared" si="595"/>
        <v/>
      </c>
      <c r="CI451" s="26" t="str">
        <f t="shared" si="595"/>
        <v/>
      </c>
      <c r="CJ451" s="26" t="str">
        <f t="shared" si="595"/>
        <v/>
      </c>
      <c r="CK451" s="26" t="str">
        <f t="shared" si="595"/>
        <v/>
      </c>
      <c r="CL451" s="26" t="str">
        <f t="shared" si="595"/>
        <v/>
      </c>
      <c r="CM451" s="26" t="str">
        <f t="shared" si="595"/>
        <v/>
      </c>
      <c r="CN451" s="26" t="str">
        <f t="shared" si="595"/>
        <v/>
      </c>
      <c r="CO451" s="26" t="str">
        <f t="shared" si="595"/>
        <v/>
      </c>
      <c r="CP451" s="26" t="str">
        <f t="shared" si="595"/>
        <v/>
      </c>
      <c r="CQ451" s="26" t="str">
        <f t="shared" si="595"/>
        <v/>
      </c>
      <c r="CR451" s="26" t="str">
        <f t="shared" si="595"/>
        <v/>
      </c>
      <c r="CS451" s="26" t="str">
        <f t="shared" si="595"/>
        <v/>
      </c>
      <c r="CT451" s="26" t="str">
        <f t="shared" si="595"/>
        <v/>
      </c>
      <c r="CU451" s="26" t="str">
        <f t="shared" si="595"/>
        <v/>
      </c>
      <c r="CV451" s="26" t="str">
        <f t="shared" si="595"/>
        <v/>
      </c>
      <c r="CW451" s="26" t="str">
        <f t="shared" si="595"/>
        <v/>
      </c>
      <c r="CX451" s="26" t="str">
        <f t="shared" si="595"/>
        <v/>
      </c>
      <c r="CY451" s="26" t="str">
        <f t="shared" si="595"/>
        <v/>
      </c>
      <c r="CZ451" s="26" t="str">
        <f t="shared" si="595"/>
        <v/>
      </c>
      <c r="DA451" s="26" t="str">
        <f t="shared" si="595"/>
        <v/>
      </c>
      <c r="DB451" s="26" t="str">
        <f t="shared" si="595"/>
        <v/>
      </c>
      <c r="DC451" s="26" t="str">
        <f t="shared" si="595"/>
        <v/>
      </c>
      <c r="DD451" s="26" t="str">
        <f t="shared" si="595"/>
        <v/>
      </c>
      <c r="DE451" s="26" t="str">
        <f t="shared" si="595"/>
        <v/>
      </c>
      <c r="DF451" s="26" t="str">
        <f t="shared" si="595"/>
        <v/>
      </c>
      <c r="DG451" s="26" t="str">
        <f t="shared" si="595"/>
        <v/>
      </c>
      <c r="DH451" s="26" t="str">
        <f t="shared" si="595"/>
        <v/>
      </c>
      <c r="DI451" s="26" t="str">
        <f t="shared" si="595"/>
        <v/>
      </c>
      <c r="DJ451" s="26" t="str">
        <f t="shared" si="595"/>
        <v/>
      </c>
      <c r="DK451" s="26" t="str">
        <f t="shared" si="595"/>
        <v/>
      </c>
      <c r="DL451" s="26" t="str">
        <f t="shared" si="595"/>
        <v/>
      </c>
      <c r="DM451" s="26" t="str">
        <f t="shared" si="595"/>
        <v/>
      </c>
      <c r="DN451" s="26" t="str">
        <f t="shared" si="595"/>
        <v/>
      </c>
      <c r="DO451" s="26" t="str">
        <f t="shared" si="595"/>
        <v/>
      </c>
      <c r="DP451" s="26" t="str">
        <f t="shared" si="595"/>
        <v/>
      </c>
      <c r="DQ451" s="26" t="str">
        <f t="shared" si="595"/>
        <v/>
      </c>
      <c r="DR451" s="26" t="str">
        <f t="shared" si="595"/>
        <v/>
      </c>
      <c r="DS451" s="26" t="str">
        <f t="shared" si="595"/>
        <v/>
      </c>
      <c r="DT451" s="26" t="str">
        <f t="shared" si="595"/>
        <v/>
      </c>
      <c r="DU451" s="26" t="str">
        <f t="shared" si="595"/>
        <v/>
      </c>
      <c r="DV451" s="26" t="str">
        <f t="shared" si="595"/>
        <v/>
      </c>
      <c r="DW451" s="26" t="str">
        <f t="shared" si="595"/>
        <v/>
      </c>
      <c r="DX451" s="26" t="str">
        <f t="shared" si="595"/>
        <v/>
      </c>
      <c r="DY451" s="26" t="str">
        <f t="shared" si="595"/>
        <v/>
      </c>
      <c r="DZ451" s="26" t="str">
        <f t="shared" si="595"/>
        <v/>
      </c>
      <c r="EA451" s="26" t="str">
        <f t="shared" si="595"/>
        <v/>
      </c>
      <c r="EB451" s="26" t="str">
        <f t="shared" si="595"/>
        <v/>
      </c>
      <c r="EC451" s="26" t="str">
        <f t="shared" si="595"/>
        <v/>
      </c>
      <c r="ED451" s="26" t="str">
        <f t="shared" si="595"/>
        <v/>
      </c>
      <c r="EE451" s="26" t="str">
        <f t="shared" si="596" ref="EE451:FI451">IF(AND(EE452="",EE463=""),"",SUM(EE452,EE463))</f>
        <v/>
      </c>
      <c r="EF451" s="26" t="str">
        <f t="shared" si="596"/>
        <v/>
      </c>
      <c r="EG451" s="26" t="str">
        <f t="shared" si="596"/>
        <v/>
      </c>
      <c r="EH451" s="26" t="str">
        <f t="shared" si="596"/>
        <v/>
      </c>
      <c r="EI451" s="26" t="str">
        <f t="shared" si="596"/>
        <v/>
      </c>
      <c r="EJ451" s="26" t="str">
        <f t="shared" si="596"/>
        <v/>
      </c>
      <c r="EK451" s="26" t="str">
        <f t="shared" si="596"/>
        <v/>
      </c>
      <c r="EL451" s="26" t="str">
        <f t="shared" si="596"/>
        <v/>
      </c>
      <c r="EM451" s="26" t="str">
        <f t="shared" si="596"/>
        <v/>
      </c>
      <c r="EN451" s="26" t="str">
        <f t="shared" si="596"/>
        <v/>
      </c>
      <c r="EO451" s="26" t="str">
        <f t="shared" si="596"/>
        <v/>
      </c>
      <c r="EP451" s="26" t="str">
        <f t="shared" si="596"/>
        <v/>
      </c>
      <c r="EQ451" s="26" t="str">
        <f t="shared" si="596"/>
        <v/>
      </c>
      <c r="ER451" s="26" t="str">
        <f t="shared" si="596"/>
        <v/>
      </c>
      <c r="ES451" s="26" t="str">
        <f t="shared" si="596"/>
        <v/>
      </c>
      <c r="ET451" s="26" t="str">
        <f t="shared" si="596"/>
        <v/>
      </c>
      <c r="EU451" s="26" t="str">
        <f t="shared" si="596"/>
        <v/>
      </c>
      <c r="EV451" s="26" t="str">
        <f t="shared" si="596"/>
        <v/>
      </c>
      <c r="EW451" s="26" t="str">
        <f t="shared" si="596"/>
        <v/>
      </c>
      <c r="EX451" s="26" t="str">
        <f t="shared" si="596"/>
        <v/>
      </c>
      <c r="EY451" s="26" t="str">
        <f t="shared" si="596"/>
        <v/>
      </c>
      <c r="EZ451" s="26" t="str">
        <f t="shared" si="596"/>
        <v/>
      </c>
      <c r="FA451" s="26" t="str">
        <f t="shared" si="596"/>
        <v/>
      </c>
      <c r="FB451" s="26" t="str">
        <f t="shared" si="596"/>
        <v/>
      </c>
      <c r="FC451" s="26" t="str">
        <f t="shared" si="596"/>
        <v/>
      </c>
      <c r="FD451" s="26" t="str">
        <f t="shared" si="596"/>
        <v/>
      </c>
      <c r="FE451" s="26" t="str">
        <f t="shared" si="596"/>
        <v/>
      </c>
      <c r="FF451" s="26" t="str">
        <f t="shared" si="596"/>
        <v/>
      </c>
      <c r="FG451" s="26" t="str">
        <f t="shared" si="596"/>
        <v/>
      </c>
      <c r="FH451" s="26" t="str">
        <f t="shared" si="596"/>
        <v/>
      </c>
      <c r="FI451" s="26" t="str">
        <f t="shared" si="596"/>
        <v/>
      </c>
    </row>
    <row r="452" spans="1:165" s="8" customFormat="1" ht="15" customHeight="1">
      <c r="A452" s="8" t="str">
        <f t="shared" si="523"/>
        <v>BFDAE_BP6_XDC</v>
      </c>
      <c r="B452" s="19" t="s">
        <v>1069</v>
      </c>
      <c r="C452" s="13" t="s">
        <v>1070</v>
      </c>
      <c r="D452" s="13" t="s">
        <v>1071</v>
      </c>
      <c r="E452" s="14" t="str">
        <f>"BFDAE_BP6_"&amp;C3</f>
        <v>BFDAE_BP6_XDC</v>
      </c>
      <c r="F452" s="26">
        <v>0.040541899999999999</v>
      </c>
      <c r="G452" s="26">
        <v>0.040541899999999999</v>
      </c>
      <c r="H452" s="26">
        <v>0.040541899999999999</v>
      </c>
      <c r="I452" s="26">
        <v>0.040541899999999999</v>
      </c>
      <c r="J452" s="26">
        <v>0.1621676</v>
      </c>
      <c r="K452" s="26">
        <v>0.040541899999999999</v>
      </c>
      <c r="L452" s="26">
        <v>0.040541899999999999</v>
      </c>
      <c r="M452" s="26">
        <v>0.040541899999999999</v>
      </c>
      <c r="N452" s="26">
        <v>0.040541899999999999</v>
      </c>
      <c r="O452" s="26">
        <v>0.1621676</v>
      </c>
      <c r="P452" s="26">
        <v>0.040541899999999999</v>
      </c>
      <c r="Q452" s="26">
        <v>0.040541899999999999</v>
      </c>
      <c r="R452" s="26">
        <v>0.040541899999999999</v>
      </c>
      <c r="S452" s="26">
        <v>0.040541899999999999</v>
      </c>
      <c r="T452" s="26">
        <v>0.1621676</v>
      </c>
      <c r="U452" s="26">
        <v>0.040541899999999999</v>
      </c>
      <c r="V452" s="26">
        <v>0.040541899999999999</v>
      </c>
      <c r="W452" s="26">
        <v>0.040541899999999999</v>
      </c>
      <c r="X452" s="26">
        <v>0.040541899999999999</v>
      </c>
      <c r="Y452" s="26">
        <v>0.1621676</v>
      </c>
      <c r="Z452" s="26">
        <v>0.040541899999999999</v>
      </c>
      <c r="AA452" s="26">
        <v>0.040541899999999999</v>
      </c>
      <c r="AB452" s="26">
        <v>0.040541899999999999</v>
      </c>
      <c r="AC452" s="26">
        <v>0.040541899999999999</v>
      </c>
      <c r="AD452" s="26">
        <v>0.1621676</v>
      </c>
      <c r="AE452" s="26">
        <v>0.040541899999999999</v>
      </c>
      <c r="AF452" s="26">
        <v>0.040541899999999999</v>
      </c>
      <c r="AG452" s="26">
        <v>0.040541899999999999</v>
      </c>
      <c r="AH452" s="26">
        <v>0.040541899999999999</v>
      </c>
      <c r="AI452" s="26">
        <v>0.1621676</v>
      </c>
      <c r="AJ452" s="26">
        <v>0.040541899999999999</v>
      </c>
      <c r="AK452" s="26">
        <v>0.040541899999999999</v>
      </c>
      <c r="AL452" s="26">
        <v>0.040541899999999999</v>
      </c>
      <c r="AM452" s="26">
        <v>0.040541899999999999</v>
      </c>
      <c r="AN452" s="26">
        <v>0.1621676</v>
      </c>
      <c r="AO452" s="26" t="str">
        <f>IF(AND(AO453="",AO460=""),"",SUM(AO453,AO460))</f>
        <v/>
      </c>
      <c r="AP452" s="26" t="str">
        <f>IF(AND(AP453="",AP460=""),"",SUM(AP453,AP460))</f>
        <v/>
      </c>
      <c r="AQ452" s="26" t="str">
        <f>IF(AND(AQ453="",AQ460=""),"",SUM(AQ453,AQ460))</f>
        <v/>
      </c>
      <c r="AR452" s="26" t="str">
        <f>IF(AND(AR453="",AR460=""),"",SUM(AR453,AR460))</f>
        <v/>
      </c>
      <c r="AS452" s="26" t="str">
        <f>IF(AND(AS453="",AS460=""),"",SUM(AS453,AS460))</f>
        <v/>
      </c>
      <c r="AT452" s="26" t="str">
        <f>IF(AND(AT453="",AT460=""),"",SUM(AT453,AT460))</f>
        <v/>
      </c>
      <c r="AU452" s="26" t="str">
        <f>IF(AND(AU453="",AU460=""),"",SUM(AU453,AU460))</f>
        <v/>
      </c>
      <c r="AV452" s="26" t="str">
        <f>IF(AND(AV453="",AV460=""),"",SUM(AV453,AV460))</f>
        <v/>
      </c>
      <c r="AW452" s="26" t="str">
        <f>IF(AND(AW453="",AW460=""),"",SUM(AW453,AW460))</f>
        <v/>
      </c>
      <c r="AX452" s="26" t="str">
        <f>IF(AND(AX453="",AX460=""),"",SUM(AX453,AX460))</f>
        <v/>
      </c>
      <c r="AY452" s="26" t="str">
        <f>IF(AND(AY453="",AY460=""),"",SUM(AY453,AY460))</f>
        <v/>
      </c>
      <c r="AZ452" s="26" t="str">
        <f>IF(AND(AZ453="",AZ460=""),"",SUM(AZ453,AZ460))</f>
        <v/>
      </c>
      <c r="BA452" s="26" t="str">
        <f>IF(AND(BA453="",BA460=""),"",SUM(BA453,BA460))</f>
        <v/>
      </c>
      <c r="BB452" s="26" t="str">
        <f>IF(AND(BB453="",BB460=""),"",SUM(BB453,BB460))</f>
        <v/>
      </c>
      <c r="BC452" s="26" t="str">
        <f>IF(AND(BC453="",BC460=""),"",SUM(BC453,BC460))</f>
        <v/>
      </c>
      <c r="BD452" s="26" t="str">
        <f>IF(AND(BD453="",BD460=""),"",SUM(BD453,BD460))</f>
        <v/>
      </c>
      <c r="BE452" s="26" t="str">
        <f>IF(AND(BE453="",BE460=""),"",SUM(BE453,BE460))</f>
        <v/>
      </c>
      <c r="BF452" s="26" t="str">
        <f>IF(AND(BF453="",BF460=""),"",SUM(BF453,BF460))</f>
        <v/>
      </c>
      <c r="BG452" s="26" t="str">
        <f>IF(AND(BG453="",BG460=""),"",SUM(BG453,BG460))</f>
        <v/>
      </c>
      <c r="BH452" s="26" t="str">
        <f>IF(AND(BH453="",BH460=""),"",SUM(BH453,BH460))</f>
        <v/>
      </c>
      <c r="BI452" s="26" t="str">
        <f>IF(AND(BI453="",BI460=""),"",SUM(BI453,BI460))</f>
        <v/>
      </c>
      <c r="BJ452" s="26" t="str">
        <f>IF(AND(BJ453="",BJ460=""),"",SUM(BJ453,BJ460))</f>
        <v/>
      </c>
      <c r="BK452" s="26" t="str">
        <f>IF(AND(BK453="",BK460=""),"",SUM(BK453,BK460))</f>
        <v/>
      </c>
      <c r="BL452" s="26" t="str">
        <f>IF(AND(BL453="",BL460=""),"",SUM(BL453,BL460))</f>
        <v/>
      </c>
      <c r="BM452" s="26" t="str">
        <f>IF(AND(BM453="",BM460=""),"",SUM(BM453,BM460))</f>
        <v/>
      </c>
      <c r="BN452" s="26" t="str">
        <f>IF(AND(BN453="",BN460=""),"",SUM(BN453,BN460))</f>
        <v/>
      </c>
      <c r="BO452" s="26" t="str">
        <f>IF(AND(BO453="",BO460=""),"",SUM(BO453,BO460))</f>
        <v/>
      </c>
      <c r="BP452" s="26" t="str">
        <f>IF(AND(BP453="",BP460=""),"",SUM(BP453,BP460))</f>
        <v/>
      </c>
      <c r="BQ452" s="26" t="str">
        <f>IF(AND(BQ453="",BQ460=""),"",SUM(BQ453,BQ460))</f>
        <v/>
      </c>
      <c r="BR452" s="26" t="str">
        <f>IF(AND(BR453="",BR460=""),"",SUM(BR453,BR460))</f>
        <v/>
      </c>
      <c r="BS452" s="26" t="str">
        <f t="shared" si="597" ref="BS452:ED452">IF(AND(BS453="",BS460=""),"",SUM(BS453,BS460))</f>
        <v/>
      </c>
      <c r="BT452" s="26" t="str">
        <f t="shared" si="597"/>
        <v/>
      </c>
      <c r="BU452" s="26" t="str">
        <f t="shared" si="597"/>
        <v/>
      </c>
      <c r="BV452" s="26" t="str">
        <f t="shared" si="597"/>
        <v/>
      </c>
      <c r="BW452" s="26" t="str">
        <f t="shared" si="597"/>
        <v/>
      </c>
      <c r="BX452" s="26" t="str">
        <f t="shared" si="597"/>
        <v/>
      </c>
      <c r="BY452" s="26" t="str">
        <f t="shared" si="597"/>
        <v/>
      </c>
      <c r="BZ452" s="26" t="str">
        <f t="shared" si="597"/>
        <v/>
      </c>
      <c r="CA452" s="26" t="str">
        <f t="shared" si="597"/>
        <v/>
      </c>
      <c r="CB452" s="26" t="str">
        <f t="shared" si="597"/>
        <v/>
      </c>
      <c r="CC452" s="26" t="str">
        <f t="shared" si="597"/>
        <v/>
      </c>
      <c r="CD452" s="26" t="str">
        <f t="shared" si="597"/>
        <v/>
      </c>
      <c r="CE452" s="26" t="str">
        <f t="shared" si="597"/>
        <v/>
      </c>
      <c r="CF452" s="26" t="str">
        <f t="shared" si="597"/>
        <v/>
      </c>
      <c r="CG452" s="26" t="str">
        <f t="shared" si="597"/>
        <v/>
      </c>
      <c r="CH452" s="26" t="str">
        <f t="shared" si="597"/>
        <v/>
      </c>
      <c r="CI452" s="26" t="str">
        <f t="shared" si="597"/>
        <v/>
      </c>
      <c r="CJ452" s="26" t="str">
        <f t="shared" si="597"/>
        <v/>
      </c>
      <c r="CK452" s="26" t="str">
        <f t="shared" si="597"/>
        <v/>
      </c>
      <c r="CL452" s="26" t="str">
        <f t="shared" si="597"/>
        <v/>
      </c>
      <c r="CM452" s="26" t="str">
        <f t="shared" si="597"/>
        <v/>
      </c>
      <c r="CN452" s="26" t="str">
        <f t="shared" si="597"/>
        <v/>
      </c>
      <c r="CO452" s="26" t="str">
        <f t="shared" si="597"/>
        <v/>
      </c>
      <c r="CP452" s="26" t="str">
        <f t="shared" si="597"/>
        <v/>
      </c>
      <c r="CQ452" s="26" t="str">
        <f t="shared" si="597"/>
        <v/>
      </c>
      <c r="CR452" s="26" t="str">
        <f t="shared" si="597"/>
        <v/>
      </c>
      <c r="CS452" s="26" t="str">
        <f t="shared" si="597"/>
        <v/>
      </c>
      <c r="CT452" s="26" t="str">
        <f t="shared" si="597"/>
        <v/>
      </c>
      <c r="CU452" s="26" t="str">
        <f t="shared" si="597"/>
        <v/>
      </c>
      <c r="CV452" s="26" t="str">
        <f t="shared" si="597"/>
        <v/>
      </c>
      <c r="CW452" s="26" t="str">
        <f t="shared" si="597"/>
        <v/>
      </c>
      <c r="CX452" s="26" t="str">
        <f t="shared" si="597"/>
        <v/>
      </c>
      <c r="CY452" s="26" t="str">
        <f t="shared" si="597"/>
        <v/>
      </c>
      <c r="CZ452" s="26" t="str">
        <f t="shared" si="597"/>
        <v/>
      </c>
      <c r="DA452" s="26" t="str">
        <f t="shared" si="597"/>
        <v/>
      </c>
      <c r="DB452" s="26" t="str">
        <f t="shared" si="597"/>
        <v/>
      </c>
      <c r="DC452" s="26" t="str">
        <f t="shared" si="597"/>
        <v/>
      </c>
      <c r="DD452" s="26" t="str">
        <f t="shared" si="597"/>
        <v/>
      </c>
      <c r="DE452" s="26" t="str">
        <f t="shared" si="597"/>
        <v/>
      </c>
      <c r="DF452" s="26" t="str">
        <f t="shared" si="597"/>
        <v/>
      </c>
      <c r="DG452" s="26" t="str">
        <f t="shared" si="597"/>
        <v/>
      </c>
      <c r="DH452" s="26" t="str">
        <f t="shared" si="597"/>
        <v/>
      </c>
      <c r="DI452" s="26" t="str">
        <f t="shared" si="597"/>
        <v/>
      </c>
      <c r="DJ452" s="26" t="str">
        <f t="shared" si="597"/>
        <v/>
      </c>
      <c r="DK452" s="26" t="str">
        <f t="shared" si="597"/>
        <v/>
      </c>
      <c r="DL452" s="26" t="str">
        <f t="shared" si="597"/>
        <v/>
      </c>
      <c r="DM452" s="26" t="str">
        <f t="shared" si="597"/>
        <v/>
      </c>
      <c r="DN452" s="26" t="str">
        <f t="shared" si="597"/>
        <v/>
      </c>
      <c r="DO452" s="26" t="str">
        <f t="shared" si="597"/>
        <v/>
      </c>
      <c r="DP452" s="26" t="str">
        <f t="shared" si="597"/>
        <v/>
      </c>
      <c r="DQ452" s="26" t="str">
        <f t="shared" si="597"/>
        <v/>
      </c>
      <c r="DR452" s="26" t="str">
        <f t="shared" si="597"/>
        <v/>
      </c>
      <c r="DS452" s="26" t="str">
        <f t="shared" si="597"/>
        <v/>
      </c>
      <c r="DT452" s="26" t="str">
        <f t="shared" si="597"/>
        <v/>
      </c>
      <c r="DU452" s="26" t="str">
        <f t="shared" si="597"/>
        <v/>
      </c>
      <c r="DV452" s="26" t="str">
        <f t="shared" si="597"/>
        <v/>
      </c>
      <c r="DW452" s="26" t="str">
        <f t="shared" si="597"/>
        <v/>
      </c>
      <c r="DX452" s="26" t="str">
        <f t="shared" si="597"/>
        <v/>
      </c>
      <c r="DY452" s="26" t="str">
        <f t="shared" si="597"/>
        <v/>
      </c>
      <c r="DZ452" s="26" t="str">
        <f t="shared" si="597"/>
        <v/>
      </c>
      <c r="EA452" s="26" t="str">
        <f t="shared" si="597"/>
        <v/>
      </c>
      <c r="EB452" s="26" t="str">
        <f t="shared" si="597"/>
        <v/>
      </c>
      <c r="EC452" s="26" t="str">
        <f t="shared" si="597"/>
        <v/>
      </c>
      <c r="ED452" s="26" t="str">
        <f t="shared" si="597"/>
        <v/>
      </c>
      <c r="EE452" s="26" t="str">
        <f t="shared" si="598" ref="EE452:FI452">IF(AND(EE453="",EE460=""),"",SUM(EE453,EE460))</f>
        <v/>
      </c>
      <c r="EF452" s="26" t="str">
        <f t="shared" si="598"/>
        <v/>
      </c>
      <c r="EG452" s="26" t="str">
        <f t="shared" si="598"/>
        <v/>
      </c>
      <c r="EH452" s="26" t="str">
        <f t="shared" si="598"/>
        <v/>
      </c>
      <c r="EI452" s="26" t="str">
        <f t="shared" si="598"/>
        <v/>
      </c>
      <c r="EJ452" s="26" t="str">
        <f t="shared" si="598"/>
        <v/>
      </c>
      <c r="EK452" s="26" t="str">
        <f t="shared" si="598"/>
        <v/>
      </c>
      <c r="EL452" s="26" t="str">
        <f t="shared" si="598"/>
        <v/>
      </c>
      <c r="EM452" s="26" t="str">
        <f t="shared" si="598"/>
        <v/>
      </c>
      <c r="EN452" s="26" t="str">
        <f t="shared" si="598"/>
        <v/>
      </c>
      <c r="EO452" s="26" t="str">
        <f t="shared" si="598"/>
        <v/>
      </c>
      <c r="EP452" s="26" t="str">
        <f t="shared" si="598"/>
        <v/>
      </c>
      <c r="EQ452" s="26" t="str">
        <f t="shared" si="598"/>
        <v/>
      </c>
      <c r="ER452" s="26" t="str">
        <f t="shared" si="598"/>
        <v/>
      </c>
      <c r="ES452" s="26" t="str">
        <f t="shared" si="598"/>
        <v/>
      </c>
      <c r="ET452" s="26" t="str">
        <f t="shared" si="598"/>
        <v/>
      </c>
      <c r="EU452" s="26" t="str">
        <f t="shared" si="598"/>
        <v/>
      </c>
      <c r="EV452" s="26" t="str">
        <f t="shared" si="598"/>
        <v/>
      </c>
      <c r="EW452" s="26" t="str">
        <f t="shared" si="598"/>
        <v/>
      </c>
      <c r="EX452" s="26" t="str">
        <f t="shared" si="598"/>
        <v/>
      </c>
      <c r="EY452" s="26" t="str">
        <f t="shared" si="598"/>
        <v/>
      </c>
      <c r="EZ452" s="26" t="str">
        <f t="shared" si="598"/>
        <v/>
      </c>
      <c r="FA452" s="26" t="str">
        <f t="shared" si="598"/>
        <v/>
      </c>
      <c r="FB452" s="26" t="str">
        <f t="shared" si="598"/>
        <v/>
      </c>
      <c r="FC452" s="26" t="str">
        <f t="shared" si="598"/>
        <v/>
      </c>
      <c r="FD452" s="26" t="str">
        <f t="shared" si="598"/>
        <v/>
      </c>
      <c r="FE452" s="26" t="str">
        <f t="shared" si="598"/>
        <v/>
      </c>
      <c r="FF452" s="26" t="str">
        <f t="shared" si="598"/>
        <v/>
      </c>
      <c r="FG452" s="26" t="str">
        <f t="shared" si="598"/>
        <v/>
      </c>
      <c r="FH452" s="26" t="str">
        <f t="shared" si="598"/>
        <v/>
      </c>
      <c r="FI452" s="26" t="str">
        <f t="shared" si="598"/>
        <v/>
      </c>
    </row>
    <row r="453" spans="1:165" s="8" customFormat="1" ht="15" customHeight="1">
      <c r="A453" s="8" t="str">
        <f t="shared" si="523"/>
        <v>BFDAEO_BP6_XDC</v>
      </c>
      <c r="B453" s="19" t="s">
        <v>1072</v>
      </c>
      <c r="C453" s="13" t="s">
        <v>1073</v>
      </c>
      <c r="D453" s="13" t="s">
        <v>1074</v>
      </c>
      <c r="E453" s="14" t="str">
        <f>"BFDAEO_BP6_"&amp;C3</f>
        <v>BFDAEO_BP6_XDC</v>
      </c>
      <c r="F453" s="26">
        <v>0.025</v>
      </c>
      <c r="G453" s="26">
        <v>0.025</v>
      </c>
      <c r="H453" s="26">
        <v>0.025</v>
      </c>
      <c r="I453" s="26">
        <v>0.025</v>
      </c>
      <c r="J453" s="26">
        <v>0.10</v>
      </c>
      <c r="K453" s="26">
        <v>0.025</v>
      </c>
      <c r="L453" s="26">
        <v>0.025</v>
      </c>
      <c r="M453" s="26">
        <v>0.025</v>
      </c>
      <c r="N453" s="26">
        <v>0.025</v>
      </c>
      <c r="O453" s="26">
        <v>0.10</v>
      </c>
      <c r="P453" s="26">
        <v>0.025</v>
      </c>
      <c r="Q453" s="26">
        <v>0.025</v>
      </c>
      <c r="R453" s="26">
        <v>0.025</v>
      </c>
      <c r="S453" s="26">
        <v>0.025</v>
      </c>
      <c r="T453" s="26">
        <v>0.10</v>
      </c>
      <c r="U453" s="26">
        <v>0.025</v>
      </c>
      <c r="V453" s="26">
        <v>0.025</v>
      </c>
      <c r="W453" s="26">
        <v>0.025</v>
      </c>
      <c r="X453" s="26">
        <v>0.025</v>
      </c>
      <c r="Y453" s="26">
        <v>0.10</v>
      </c>
      <c r="Z453" s="26">
        <v>0.025</v>
      </c>
      <c r="AA453" s="26">
        <v>0.025</v>
      </c>
      <c r="AB453" s="26">
        <v>0.025</v>
      </c>
      <c r="AC453" s="26">
        <v>0.025</v>
      </c>
      <c r="AD453" s="26">
        <v>0.10</v>
      </c>
      <c r="AE453" s="26">
        <v>0.025</v>
      </c>
      <c r="AF453" s="26">
        <v>0.025</v>
      </c>
      <c r="AG453" s="26">
        <v>0.025</v>
      </c>
      <c r="AH453" s="26">
        <v>0.025</v>
      </c>
      <c r="AI453" s="26">
        <v>0.10</v>
      </c>
      <c r="AJ453" s="26">
        <v>0.025</v>
      </c>
      <c r="AK453" s="26">
        <v>0.025</v>
      </c>
      <c r="AL453" s="26">
        <v>0.025</v>
      </c>
      <c r="AM453" s="26">
        <v>0.025</v>
      </c>
      <c r="AN453" s="26">
        <v>0.10</v>
      </c>
      <c r="AO453" s="26" t="str">
        <f>IF(AND(AO454="",AND(AO455="",AO456="")),"",SUM(AO454,AO455,AO456))</f>
        <v/>
      </c>
      <c r="AP453" s="26" t="str">
        <f>IF(AND(AP454="",AND(AP455="",AP456="")),"",SUM(AP454,AP455,AP456))</f>
        <v/>
      </c>
      <c r="AQ453" s="26" t="str">
        <f>IF(AND(AQ454="",AND(AQ455="",AQ456="")),"",SUM(AQ454,AQ455,AQ456))</f>
        <v/>
      </c>
      <c r="AR453" s="26" t="str">
        <f>IF(AND(AR454="",AND(AR455="",AR456="")),"",SUM(AR454,AR455,AR456))</f>
        <v/>
      </c>
      <c r="AS453" s="26" t="str">
        <f>IF(AND(AS454="",AND(AS455="",AS456="")),"",SUM(AS454,AS455,AS456))</f>
        <v/>
      </c>
      <c r="AT453" s="26" t="str">
        <f>IF(AND(AT454="",AND(AT455="",AT456="")),"",SUM(AT454,AT455,AT456))</f>
        <v/>
      </c>
      <c r="AU453" s="26" t="str">
        <f>IF(AND(AU454="",AND(AU455="",AU456="")),"",SUM(AU454,AU455,AU456))</f>
        <v/>
      </c>
      <c r="AV453" s="26" t="str">
        <f>IF(AND(AV454="",AND(AV455="",AV456="")),"",SUM(AV454,AV455,AV456))</f>
        <v/>
      </c>
      <c r="AW453" s="26" t="str">
        <f>IF(AND(AW454="",AND(AW455="",AW456="")),"",SUM(AW454,AW455,AW456))</f>
        <v/>
      </c>
      <c r="AX453" s="26" t="str">
        <f>IF(AND(AX454="",AND(AX455="",AX456="")),"",SUM(AX454,AX455,AX456))</f>
        <v/>
      </c>
      <c r="AY453" s="26" t="str">
        <f>IF(AND(AY454="",AND(AY455="",AY456="")),"",SUM(AY454,AY455,AY456))</f>
        <v/>
      </c>
      <c r="AZ453" s="26" t="str">
        <f>IF(AND(AZ454="",AND(AZ455="",AZ456="")),"",SUM(AZ454,AZ455,AZ456))</f>
        <v/>
      </c>
      <c r="BA453" s="26" t="str">
        <f>IF(AND(BA454="",AND(BA455="",BA456="")),"",SUM(BA454,BA455,BA456))</f>
        <v/>
      </c>
      <c r="BB453" s="26" t="str">
        <f>IF(AND(BB454="",AND(BB455="",BB456="")),"",SUM(BB454,BB455,BB456))</f>
        <v/>
      </c>
      <c r="BC453" s="26" t="str">
        <f>IF(AND(BC454="",AND(BC455="",BC456="")),"",SUM(BC454,BC455,BC456))</f>
        <v/>
      </c>
      <c r="BD453" s="26" t="str">
        <f>IF(AND(BD454="",AND(BD455="",BD456="")),"",SUM(BD454,BD455,BD456))</f>
        <v/>
      </c>
      <c r="BE453" s="26" t="str">
        <f>IF(AND(BE454="",AND(BE455="",BE456="")),"",SUM(BE454,BE455,BE456))</f>
        <v/>
      </c>
      <c r="BF453" s="26" t="str">
        <f>IF(AND(BF454="",AND(BF455="",BF456="")),"",SUM(BF454,BF455,BF456))</f>
        <v/>
      </c>
      <c r="BG453" s="26" t="str">
        <f>IF(AND(BG454="",AND(BG455="",BG456="")),"",SUM(BG454,BG455,BG456))</f>
        <v/>
      </c>
      <c r="BH453" s="26" t="str">
        <f>IF(AND(BH454="",AND(BH455="",BH456="")),"",SUM(BH454,BH455,BH456))</f>
        <v/>
      </c>
      <c r="BI453" s="26" t="str">
        <f>IF(AND(BI454="",AND(BI455="",BI456="")),"",SUM(BI454,BI455,BI456))</f>
        <v/>
      </c>
      <c r="BJ453" s="26" t="str">
        <f>IF(AND(BJ454="",AND(BJ455="",BJ456="")),"",SUM(BJ454,BJ455,BJ456))</f>
        <v/>
      </c>
      <c r="BK453" s="26" t="str">
        <f>IF(AND(BK454="",AND(BK455="",BK456="")),"",SUM(BK454,BK455,BK456))</f>
        <v/>
      </c>
      <c r="BL453" s="26" t="str">
        <f>IF(AND(BL454="",AND(BL455="",BL456="")),"",SUM(BL454,BL455,BL456))</f>
        <v/>
      </c>
      <c r="BM453" s="26" t="str">
        <f>IF(AND(BM454="",AND(BM455="",BM456="")),"",SUM(BM454,BM455,BM456))</f>
        <v/>
      </c>
      <c r="BN453" s="26" t="str">
        <f>IF(AND(BN454="",AND(BN455="",BN456="")),"",SUM(BN454,BN455,BN456))</f>
        <v/>
      </c>
      <c r="BO453" s="26" t="str">
        <f>IF(AND(BO454="",AND(BO455="",BO456="")),"",SUM(BO454,BO455,BO456))</f>
        <v/>
      </c>
      <c r="BP453" s="26" t="str">
        <f>IF(AND(BP454="",AND(BP455="",BP456="")),"",SUM(BP454,BP455,BP456))</f>
        <v/>
      </c>
      <c r="BQ453" s="26" t="str">
        <f>IF(AND(BQ454="",AND(BQ455="",BQ456="")),"",SUM(BQ454,BQ455,BQ456))</f>
        <v/>
      </c>
      <c r="BR453" s="26" t="str">
        <f>IF(AND(BR454="",AND(BR455="",BR456="")),"",SUM(BR454,BR455,BR456))</f>
        <v/>
      </c>
      <c r="BS453" s="26" t="str">
        <f t="shared" si="599" ref="BS453:ED453">IF(AND(BS454="",AND(BS455="",BS456="")),"",SUM(BS454,BS455,BS456))</f>
        <v/>
      </c>
      <c r="BT453" s="26" t="str">
        <f t="shared" si="599"/>
        <v/>
      </c>
      <c r="BU453" s="26" t="str">
        <f t="shared" si="599"/>
        <v/>
      </c>
      <c r="BV453" s="26" t="str">
        <f t="shared" si="599"/>
        <v/>
      </c>
      <c r="BW453" s="26" t="str">
        <f t="shared" si="599"/>
        <v/>
      </c>
      <c r="BX453" s="26" t="str">
        <f t="shared" si="599"/>
        <v/>
      </c>
      <c r="BY453" s="26" t="str">
        <f t="shared" si="599"/>
        <v/>
      </c>
      <c r="BZ453" s="26" t="str">
        <f t="shared" si="599"/>
        <v/>
      </c>
      <c r="CA453" s="26" t="str">
        <f t="shared" si="599"/>
        <v/>
      </c>
      <c r="CB453" s="26" t="str">
        <f t="shared" si="599"/>
        <v/>
      </c>
      <c r="CC453" s="26" t="str">
        <f t="shared" si="599"/>
        <v/>
      </c>
      <c r="CD453" s="26" t="str">
        <f t="shared" si="599"/>
        <v/>
      </c>
      <c r="CE453" s="26" t="str">
        <f t="shared" si="599"/>
        <v/>
      </c>
      <c r="CF453" s="26" t="str">
        <f t="shared" si="599"/>
        <v/>
      </c>
      <c r="CG453" s="26" t="str">
        <f t="shared" si="599"/>
        <v/>
      </c>
      <c r="CH453" s="26" t="str">
        <f t="shared" si="599"/>
        <v/>
      </c>
      <c r="CI453" s="26" t="str">
        <f t="shared" si="599"/>
        <v/>
      </c>
      <c r="CJ453" s="26" t="str">
        <f t="shared" si="599"/>
        <v/>
      </c>
      <c r="CK453" s="26" t="str">
        <f t="shared" si="599"/>
        <v/>
      </c>
      <c r="CL453" s="26" t="str">
        <f t="shared" si="599"/>
        <v/>
      </c>
      <c r="CM453" s="26" t="str">
        <f t="shared" si="599"/>
        <v/>
      </c>
      <c r="CN453" s="26" t="str">
        <f t="shared" si="599"/>
        <v/>
      </c>
      <c r="CO453" s="26" t="str">
        <f t="shared" si="599"/>
        <v/>
      </c>
      <c r="CP453" s="26" t="str">
        <f t="shared" si="599"/>
        <v/>
      </c>
      <c r="CQ453" s="26" t="str">
        <f t="shared" si="599"/>
        <v/>
      </c>
      <c r="CR453" s="26" t="str">
        <f t="shared" si="599"/>
        <v/>
      </c>
      <c r="CS453" s="26" t="str">
        <f t="shared" si="599"/>
        <v/>
      </c>
      <c r="CT453" s="26" t="str">
        <f t="shared" si="599"/>
        <v/>
      </c>
      <c r="CU453" s="26" t="str">
        <f t="shared" si="599"/>
        <v/>
      </c>
      <c r="CV453" s="26" t="str">
        <f t="shared" si="599"/>
        <v/>
      </c>
      <c r="CW453" s="26" t="str">
        <f t="shared" si="599"/>
        <v/>
      </c>
      <c r="CX453" s="26" t="str">
        <f t="shared" si="599"/>
        <v/>
      </c>
      <c r="CY453" s="26" t="str">
        <f t="shared" si="599"/>
        <v/>
      </c>
      <c r="CZ453" s="26" t="str">
        <f t="shared" si="599"/>
        <v/>
      </c>
      <c r="DA453" s="26" t="str">
        <f t="shared" si="599"/>
        <v/>
      </c>
      <c r="DB453" s="26" t="str">
        <f t="shared" si="599"/>
        <v/>
      </c>
      <c r="DC453" s="26" t="str">
        <f t="shared" si="599"/>
        <v/>
      </c>
      <c r="DD453" s="26" t="str">
        <f t="shared" si="599"/>
        <v/>
      </c>
      <c r="DE453" s="26" t="str">
        <f t="shared" si="599"/>
        <v/>
      </c>
      <c r="DF453" s="26" t="str">
        <f t="shared" si="599"/>
        <v/>
      </c>
      <c r="DG453" s="26" t="str">
        <f t="shared" si="599"/>
        <v/>
      </c>
      <c r="DH453" s="26" t="str">
        <f t="shared" si="599"/>
        <v/>
      </c>
      <c r="DI453" s="26" t="str">
        <f t="shared" si="599"/>
        <v/>
      </c>
      <c r="DJ453" s="26" t="str">
        <f t="shared" si="599"/>
        <v/>
      </c>
      <c r="DK453" s="26" t="str">
        <f t="shared" si="599"/>
        <v/>
      </c>
      <c r="DL453" s="26" t="str">
        <f t="shared" si="599"/>
        <v/>
      </c>
      <c r="DM453" s="26" t="str">
        <f t="shared" si="599"/>
        <v/>
      </c>
      <c r="DN453" s="26" t="str">
        <f t="shared" si="599"/>
        <v/>
      </c>
      <c r="DO453" s="26" t="str">
        <f t="shared" si="599"/>
        <v/>
      </c>
      <c r="DP453" s="26" t="str">
        <f t="shared" si="599"/>
        <v/>
      </c>
      <c r="DQ453" s="26" t="str">
        <f t="shared" si="599"/>
        <v/>
      </c>
      <c r="DR453" s="26" t="str">
        <f t="shared" si="599"/>
        <v/>
      </c>
      <c r="DS453" s="26" t="str">
        <f t="shared" si="599"/>
        <v/>
      </c>
      <c r="DT453" s="26" t="str">
        <f t="shared" si="599"/>
        <v/>
      </c>
      <c r="DU453" s="26" t="str">
        <f t="shared" si="599"/>
        <v/>
      </c>
      <c r="DV453" s="26" t="str">
        <f t="shared" si="599"/>
        <v/>
      </c>
      <c r="DW453" s="26" t="str">
        <f t="shared" si="599"/>
        <v/>
      </c>
      <c r="DX453" s="26" t="str">
        <f t="shared" si="599"/>
        <v/>
      </c>
      <c r="DY453" s="26" t="str">
        <f t="shared" si="599"/>
        <v/>
      </c>
      <c r="DZ453" s="26" t="str">
        <f t="shared" si="599"/>
        <v/>
      </c>
      <c r="EA453" s="26" t="str">
        <f t="shared" si="599"/>
        <v/>
      </c>
      <c r="EB453" s="26" t="str">
        <f t="shared" si="599"/>
        <v/>
      </c>
      <c r="EC453" s="26" t="str">
        <f t="shared" si="599"/>
        <v/>
      </c>
      <c r="ED453" s="26" t="str">
        <f t="shared" si="599"/>
        <v/>
      </c>
      <c r="EE453" s="26" t="str">
        <f t="shared" si="600" ref="EE453:FI453">IF(AND(EE454="",AND(EE455="",EE456="")),"",SUM(EE454,EE455,EE456))</f>
        <v/>
      </c>
      <c r="EF453" s="26" t="str">
        <f t="shared" si="600"/>
        <v/>
      </c>
      <c r="EG453" s="26" t="str">
        <f t="shared" si="600"/>
        <v/>
      </c>
      <c r="EH453" s="26" t="str">
        <f t="shared" si="600"/>
        <v/>
      </c>
      <c r="EI453" s="26" t="str">
        <f t="shared" si="600"/>
        <v/>
      </c>
      <c r="EJ453" s="26" t="str">
        <f t="shared" si="600"/>
        <v/>
      </c>
      <c r="EK453" s="26" t="str">
        <f t="shared" si="600"/>
        <v/>
      </c>
      <c r="EL453" s="26" t="str">
        <f t="shared" si="600"/>
        <v/>
      </c>
      <c r="EM453" s="26" t="str">
        <f t="shared" si="600"/>
        <v/>
      </c>
      <c r="EN453" s="26" t="str">
        <f t="shared" si="600"/>
        <v/>
      </c>
      <c r="EO453" s="26" t="str">
        <f t="shared" si="600"/>
        <v/>
      </c>
      <c r="EP453" s="26" t="str">
        <f t="shared" si="600"/>
        <v/>
      </c>
      <c r="EQ453" s="26" t="str">
        <f t="shared" si="600"/>
        <v/>
      </c>
      <c r="ER453" s="26" t="str">
        <f t="shared" si="600"/>
        <v/>
      </c>
      <c r="ES453" s="26" t="str">
        <f t="shared" si="600"/>
        <v/>
      </c>
      <c r="ET453" s="26" t="str">
        <f t="shared" si="600"/>
        <v/>
      </c>
      <c r="EU453" s="26" t="str">
        <f t="shared" si="600"/>
        <v/>
      </c>
      <c r="EV453" s="26" t="str">
        <f t="shared" si="600"/>
        <v/>
      </c>
      <c r="EW453" s="26" t="str">
        <f t="shared" si="600"/>
        <v/>
      </c>
      <c r="EX453" s="26" t="str">
        <f t="shared" si="600"/>
        <v/>
      </c>
      <c r="EY453" s="26" t="str">
        <f t="shared" si="600"/>
        <v/>
      </c>
      <c r="EZ453" s="26" t="str">
        <f t="shared" si="600"/>
        <v/>
      </c>
      <c r="FA453" s="26" t="str">
        <f t="shared" si="600"/>
        <v/>
      </c>
      <c r="FB453" s="26" t="str">
        <f t="shared" si="600"/>
        <v/>
      </c>
      <c r="FC453" s="26" t="str">
        <f t="shared" si="600"/>
        <v/>
      </c>
      <c r="FD453" s="26" t="str">
        <f t="shared" si="600"/>
        <v/>
      </c>
      <c r="FE453" s="26" t="str">
        <f t="shared" si="600"/>
        <v/>
      </c>
      <c r="FF453" s="26" t="str">
        <f t="shared" si="600"/>
        <v/>
      </c>
      <c r="FG453" s="26" t="str">
        <f t="shared" si="600"/>
        <v/>
      </c>
      <c r="FH453" s="26" t="str">
        <f t="shared" si="600"/>
        <v/>
      </c>
      <c r="FI453" s="26" t="str">
        <f t="shared" si="600"/>
        <v/>
      </c>
    </row>
    <row r="454" spans="1:165" s="8" customFormat="1" ht="15" customHeight="1">
      <c r="A454" s="8" t="str">
        <f t="shared" si="523"/>
        <v>BFDAEOD_BP6_XDC</v>
      </c>
      <c r="B454" s="12" t="s">
        <v>1075</v>
      </c>
      <c r="C454" s="13" t="s">
        <v>1076</v>
      </c>
      <c r="D454" s="13" t="s">
        <v>1077</v>
      </c>
      <c r="E454" s="14" t="str">
        <f>"BFDAEOD_BP6_"&amp;C3</f>
        <v>BFDAEOD_BP6_XDC</v>
      </c>
      <c r="F454" s="1">
        <v>0.025</v>
      </c>
      <c r="G454" s="1">
        <v>0.025</v>
      </c>
      <c r="H454" s="1">
        <v>0.025</v>
      </c>
      <c r="I454" s="1">
        <v>0.025</v>
      </c>
      <c r="J454" s="1">
        <v>0.10</v>
      </c>
      <c r="K454" s="1">
        <v>0.025</v>
      </c>
      <c r="L454" s="1">
        <v>0.025</v>
      </c>
      <c r="M454" s="1">
        <v>0.025</v>
      </c>
      <c r="N454" s="1">
        <v>0.025</v>
      </c>
      <c r="O454" s="1">
        <v>0.10</v>
      </c>
      <c r="P454" s="1">
        <v>0.025</v>
      </c>
      <c r="Q454" s="1">
        <v>0.025</v>
      </c>
      <c r="R454" s="1">
        <v>0.025</v>
      </c>
      <c r="S454" s="1">
        <v>0.025</v>
      </c>
      <c r="T454" s="1">
        <v>0.10</v>
      </c>
      <c r="U454" s="1">
        <v>0.025</v>
      </c>
      <c r="V454" s="1">
        <v>0.025</v>
      </c>
      <c r="W454" s="1">
        <v>0.025</v>
      </c>
      <c r="X454" s="1">
        <v>0.025</v>
      </c>
      <c r="Y454" s="1">
        <v>0.10</v>
      </c>
      <c r="Z454" s="1">
        <v>0.025</v>
      </c>
      <c r="AA454" s="1">
        <v>0.025</v>
      </c>
      <c r="AB454" s="1">
        <v>0.025</v>
      </c>
      <c r="AC454" s="1">
        <v>0.025</v>
      </c>
      <c r="AD454" s="1">
        <v>0.10</v>
      </c>
      <c r="AE454" s="1">
        <v>0.025</v>
      </c>
      <c r="AF454" s="1">
        <v>0.025</v>
      </c>
      <c r="AG454" s="1">
        <v>0.025</v>
      </c>
      <c r="AH454" s="1">
        <v>0.025</v>
      </c>
      <c r="AI454" s="1">
        <v>0.10</v>
      </c>
      <c r="AJ454" s="1">
        <v>0.025</v>
      </c>
      <c r="AK454" s="1">
        <v>0.025</v>
      </c>
      <c r="AL454" s="1">
        <v>0.025</v>
      </c>
      <c r="AM454" s="1">
        <v>0.025</v>
      </c>
      <c r="AN454" s="1">
        <v>0.10</v>
      </c>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165" s="8" customFormat="1" ht="15" customHeight="1">
      <c r="A455" s="8" t="str">
        <f t="shared" si="523"/>
        <v>BFDAEOR_BP6_XDC</v>
      </c>
      <c r="B455" s="12" t="s">
        <v>1078</v>
      </c>
      <c r="C455" s="13" t="s">
        <v>1079</v>
      </c>
      <c r="D455" s="13" t="s">
        <v>1080</v>
      </c>
      <c r="E455" s="14" t="str">
        <f>"BFDAEOR_BP6_"&amp;C3</f>
        <v>BFDAEOR_BP6_XDC</v>
      </c>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165" s="8" customFormat="1" ht="15" customHeight="1">
      <c r="A456" s="8" t="str">
        <f t="shared" si="523"/>
        <v>BFDAEOF_BP6_XDC</v>
      </c>
      <c r="B456" s="12" t="s">
        <v>1081</v>
      </c>
      <c r="C456" s="13" t="s">
        <v>1082</v>
      </c>
      <c r="D456" s="13" t="s">
        <v>1083</v>
      </c>
      <c r="E456" s="14" t="str">
        <f>"BFDAEOF_BP6_"&amp;C3</f>
        <v>BFDAEOF_BP6_XDC</v>
      </c>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165" s="8" customFormat="1" ht="15" customHeight="1">
      <c r="A457" s="8" t="str">
        <f t="shared" si="523"/>
        <v>BFDAEOFR_BP6_XDC</v>
      </c>
      <c r="B457" s="15" t="s">
        <v>1084</v>
      </c>
      <c r="C457" s="13" t="s">
        <v>1085</v>
      </c>
      <c r="D457" s="13" t="s">
        <v>1086</v>
      </c>
      <c r="E457" s="18" t="str">
        <f>"BFDAEOFR_BP6_"&amp;C3</f>
        <v>BFDAEOFR_BP6_XDC</v>
      </c>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165" s="8" customFormat="1" ht="15" customHeight="1">
      <c r="A458" s="8" t="str">
        <f t="shared" si="601" ref="A458:A521">E458</f>
        <v>BFDAEOFN_BP6_XDC</v>
      </c>
      <c r="B458" s="15" t="s">
        <v>1087</v>
      </c>
      <c r="C458" s="13" t="s">
        <v>1088</v>
      </c>
      <c r="D458" s="13" t="s">
        <v>1089</v>
      </c>
      <c r="E458" s="18" t="str">
        <f>"BFDAEOFN_BP6_"&amp;C3</f>
        <v>BFDAEOFN_BP6_XDC</v>
      </c>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165" s="8" customFormat="1" ht="15" customHeight="1">
      <c r="A459" s="8" t="str">
        <f t="shared" si="601"/>
        <v>BFDAEOFU_BP6_XDC</v>
      </c>
      <c r="B459" s="15" t="s">
        <v>1090</v>
      </c>
      <c r="C459" s="13" t="s">
        <v>1091</v>
      </c>
      <c r="D459" s="13" t="s">
        <v>1092</v>
      </c>
      <c r="E459" s="14" t="str">
        <f>"BFDAEOFU_BP6_"&amp;C3</f>
        <v>BFDAEOFU_BP6_XDC</v>
      </c>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165" s="8" customFormat="1" ht="15" customHeight="1">
      <c r="A460" s="8" t="str">
        <f t="shared" si="601"/>
        <v>BFDAERV_BP6_XDC</v>
      </c>
      <c r="B460" s="12" t="s">
        <v>1093</v>
      </c>
      <c r="C460" s="13" t="s">
        <v>1094</v>
      </c>
      <c r="D460" s="13" t="s">
        <v>1095</v>
      </c>
      <c r="E460" s="14" t="str">
        <f>"BFDAERV_BP6_"&amp;C3</f>
        <v>BFDAERV_BP6_XDC</v>
      </c>
      <c r="F460" s="1">
        <v>0.015541900000000001</v>
      </c>
      <c r="G460" s="1">
        <v>0.015541900000000001</v>
      </c>
      <c r="H460" s="1">
        <v>0.015541900000000001</v>
      </c>
      <c r="I460" s="1">
        <v>0.015541900000000001</v>
      </c>
      <c r="J460" s="1">
        <v>0.062167599999999899</v>
      </c>
      <c r="K460" s="1">
        <v>0.015541900000000001</v>
      </c>
      <c r="L460" s="1">
        <v>0.015541900000000001</v>
      </c>
      <c r="M460" s="1">
        <v>0.015541900000000001</v>
      </c>
      <c r="N460" s="1">
        <v>0.015541900000000001</v>
      </c>
      <c r="O460" s="1">
        <v>0.062167599999999899</v>
      </c>
      <c r="P460" s="1">
        <v>0.015541900000000001</v>
      </c>
      <c r="Q460" s="1">
        <v>0.015541900000000001</v>
      </c>
      <c r="R460" s="1">
        <v>0.015541900000000001</v>
      </c>
      <c r="S460" s="1">
        <v>0.015541900000000001</v>
      </c>
      <c r="T460" s="1">
        <v>0.062167599999999899</v>
      </c>
      <c r="U460" s="1">
        <v>0.015541900000000001</v>
      </c>
      <c r="V460" s="1">
        <v>0.015541900000000001</v>
      </c>
      <c r="W460" s="1">
        <v>0.015541900000000001</v>
      </c>
      <c r="X460" s="1">
        <v>0.015541900000000001</v>
      </c>
      <c r="Y460" s="1">
        <v>0.062167599999999899</v>
      </c>
      <c r="Z460" s="1">
        <v>0.015541900000000001</v>
      </c>
      <c r="AA460" s="1">
        <v>0.015541900000000001</v>
      </c>
      <c r="AB460" s="1">
        <v>0.015541900000000001</v>
      </c>
      <c r="AC460" s="1">
        <v>0.015541900000000001</v>
      </c>
      <c r="AD460" s="1">
        <v>0.062167599999999899</v>
      </c>
      <c r="AE460" s="1">
        <v>0.015541900000000001</v>
      </c>
      <c r="AF460" s="1">
        <v>0.015541900000000001</v>
      </c>
      <c r="AG460" s="1">
        <v>0.015541900000000001</v>
      </c>
      <c r="AH460" s="1">
        <v>0.015541900000000001</v>
      </c>
      <c r="AI460" s="1">
        <v>0.062167599999999899</v>
      </c>
      <c r="AJ460" s="1">
        <v>0.015541900000000001</v>
      </c>
      <c r="AK460" s="1">
        <v>0.015541900000000001</v>
      </c>
      <c r="AL460" s="1">
        <v>0.015541900000000001</v>
      </c>
      <c r="AM460" s="1">
        <v>0.015541900000000001</v>
      </c>
      <c r="AN460" s="1">
        <v>0.062167599999999899</v>
      </c>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165" s="8" customFormat="1" ht="15" customHeight="1">
      <c r="A461" s="8" t="str">
        <f t="shared" si="601"/>
        <v>BFDAEIS_BP6_XDC</v>
      </c>
      <c r="B461" s="15" t="s">
        <v>1096</v>
      </c>
      <c r="C461" s="13" t="s">
        <v>1097</v>
      </c>
      <c r="D461" s="13" t="s">
        <v>1098</v>
      </c>
      <c r="E461" s="14" t="str">
        <f>"BFDAEIS_BP6_"&amp;C3</f>
        <v>BFDAEIS_BP6_XDC</v>
      </c>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165" s="8" customFormat="1" ht="15" customHeight="1">
      <c r="A462" s="8" t="str">
        <f t="shared" si="601"/>
        <v>BFDAEMS_BP6_XDC</v>
      </c>
      <c r="B462" s="15" t="s">
        <v>1099</v>
      </c>
      <c r="C462" s="13" t="s">
        <v>1100</v>
      </c>
      <c r="D462" s="13" t="s">
        <v>1101</v>
      </c>
      <c r="E462" s="18" t="str">
        <f>"BFDAEMS_BP6_"&amp;C3</f>
        <v>BFDAEMS_BP6_XDC</v>
      </c>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165" s="8" customFormat="1" ht="15" customHeight="1">
      <c r="A463" s="8" t="str">
        <f t="shared" si="601"/>
        <v>BFDAD_BP6_XDC</v>
      </c>
      <c r="B463" s="19" t="s">
        <v>1102</v>
      </c>
      <c r="C463" s="13" t="s">
        <v>1103</v>
      </c>
      <c r="D463" s="13" t="s">
        <v>1104</v>
      </c>
      <c r="E463" s="14" t="str">
        <f>"BFDAD_BP6_"&amp;C3</f>
        <v>BFDAD_BP6_XDC</v>
      </c>
      <c r="F463" s="26" t="str">
        <f>IF(AND(F464="",AND(F465="",F466="")),"",SUM(F464,F465,F466))</f>
        <v/>
      </c>
      <c r="G463" s="26" t="str">
        <f t="shared" si="602" ref="G463:BR463">IF(AND(G464="",AND(G465="",G466="")),"",SUM(G464,G465,G466))</f>
        <v/>
      </c>
      <c r="H463" s="26" t="str">
        <f t="shared" si="602"/>
        <v/>
      </c>
      <c r="I463" s="26" t="str">
        <f t="shared" si="602"/>
        <v/>
      </c>
      <c r="J463" s="26" t="str">
        <f t="shared" si="602"/>
        <v/>
      </c>
      <c r="K463" s="26" t="str">
        <f t="shared" si="602"/>
        <v/>
      </c>
      <c r="L463" s="26" t="str">
        <f t="shared" si="602"/>
        <v/>
      </c>
      <c r="M463" s="26" t="str">
        <f t="shared" si="602"/>
        <v/>
      </c>
      <c r="N463" s="26" t="str">
        <f t="shared" si="602"/>
        <v/>
      </c>
      <c r="O463" s="26" t="str">
        <f t="shared" si="602"/>
        <v/>
      </c>
      <c r="P463" s="26" t="str">
        <f t="shared" si="602"/>
        <v/>
      </c>
      <c r="Q463" s="26" t="str">
        <f t="shared" si="602"/>
        <v/>
      </c>
      <c r="R463" s="26" t="str">
        <f t="shared" si="602"/>
        <v/>
      </c>
      <c r="S463" s="26" t="str">
        <f t="shared" si="602"/>
        <v/>
      </c>
      <c r="T463" s="26" t="str">
        <f t="shared" si="602"/>
        <v/>
      </c>
      <c r="U463" s="26" t="str">
        <f t="shared" si="602"/>
        <v/>
      </c>
      <c r="V463" s="26" t="str">
        <f t="shared" si="602"/>
        <v/>
      </c>
      <c r="W463" s="26" t="str">
        <f t="shared" si="602"/>
        <v/>
      </c>
      <c r="X463" s="26" t="str">
        <f t="shared" si="602"/>
        <v/>
      </c>
      <c r="Y463" s="26" t="str">
        <f t="shared" si="602"/>
        <v/>
      </c>
      <c r="Z463" s="26" t="str">
        <f t="shared" si="602"/>
        <v/>
      </c>
      <c r="AA463" s="26" t="str">
        <f t="shared" si="602"/>
        <v/>
      </c>
      <c r="AB463" s="26" t="str">
        <f t="shared" si="602"/>
        <v/>
      </c>
      <c r="AC463" s="26" t="str">
        <f t="shared" si="602"/>
        <v/>
      </c>
      <c r="AD463" s="26" t="str">
        <f t="shared" si="602"/>
        <v/>
      </c>
      <c r="AE463" s="26" t="str">
        <f t="shared" si="602"/>
        <v/>
      </c>
      <c r="AF463" s="26" t="str">
        <f t="shared" si="602"/>
        <v/>
      </c>
      <c r="AG463" s="26" t="str">
        <f t="shared" si="602"/>
        <v/>
      </c>
      <c r="AH463" s="26" t="str">
        <f t="shared" si="602"/>
        <v/>
      </c>
      <c r="AI463" s="26" t="str">
        <f t="shared" si="602"/>
        <v/>
      </c>
      <c r="AJ463" s="26" t="str">
        <f t="shared" si="602"/>
        <v/>
      </c>
      <c r="AK463" s="26" t="str">
        <f t="shared" si="602"/>
        <v/>
      </c>
      <c r="AL463" s="26" t="str">
        <f t="shared" si="602"/>
        <v/>
      </c>
      <c r="AM463" s="26" t="str">
        <f t="shared" si="602"/>
        <v/>
      </c>
      <c r="AN463" s="26" t="str">
        <f t="shared" si="602"/>
        <v/>
      </c>
      <c r="AO463" s="26" t="str">
        <f t="shared" si="602"/>
        <v/>
      </c>
      <c r="AP463" s="26" t="str">
        <f t="shared" si="602"/>
        <v/>
      </c>
      <c r="AQ463" s="26" t="str">
        <f t="shared" si="602"/>
        <v/>
      </c>
      <c r="AR463" s="26" t="str">
        <f t="shared" si="602"/>
        <v/>
      </c>
      <c r="AS463" s="26" t="str">
        <f t="shared" si="602"/>
        <v/>
      </c>
      <c r="AT463" s="26" t="str">
        <f t="shared" si="602"/>
        <v/>
      </c>
      <c r="AU463" s="26" t="str">
        <f t="shared" si="602"/>
        <v/>
      </c>
      <c r="AV463" s="26" t="str">
        <f t="shared" si="602"/>
        <v/>
      </c>
      <c r="AW463" s="26" t="str">
        <f t="shared" si="602"/>
        <v/>
      </c>
      <c r="AX463" s="26" t="str">
        <f t="shared" si="602"/>
        <v/>
      </c>
      <c r="AY463" s="26" t="str">
        <f t="shared" si="602"/>
        <v/>
      </c>
      <c r="AZ463" s="26" t="str">
        <f t="shared" si="602"/>
        <v/>
      </c>
      <c r="BA463" s="26" t="str">
        <f t="shared" si="602"/>
        <v/>
      </c>
      <c r="BB463" s="26" t="str">
        <f t="shared" si="602"/>
        <v/>
      </c>
      <c r="BC463" s="26" t="str">
        <f t="shared" si="602"/>
        <v/>
      </c>
      <c r="BD463" s="26" t="str">
        <f t="shared" si="602"/>
        <v/>
      </c>
      <c r="BE463" s="26" t="str">
        <f t="shared" si="602"/>
        <v/>
      </c>
      <c r="BF463" s="26" t="str">
        <f t="shared" si="602"/>
        <v/>
      </c>
      <c r="BG463" s="26" t="str">
        <f t="shared" si="602"/>
        <v/>
      </c>
      <c r="BH463" s="26" t="str">
        <f t="shared" si="602"/>
        <v/>
      </c>
      <c r="BI463" s="26" t="str">
        <f t="shared" si="602"/>
        <v/>
      </c>
      <c r="BJ463" s="26" t="str">
        <f t="shared" si="602"/>
        <v/>
      </c>
      <c r="BK463" s="26" t="str">
        <f t="shared" si="602"/>
        <v/>
      </c>
      <c r="BL463" s="26" t="str">
        <f t="shared" si="602"/>
        <v/>
      </c>
      <c r="BM463" s="26" t="str">
        <f t="shared" si="602"/>
        <v/>
      </c>
      <c r="BN463" s="26" t="str">
        <f t="shared" si="602"/>
        <v/>
      </c>
      <c r="BO463" s="26" t="str">
        <f t="shared" si="602"/>
        <v/>
      </c>
      <c r="BP463" s="26" t="str">
        <f t="shared" si="602"/>
        <v/>
      </c>
      <c r="BQ463" s="26" t="str">
        <f t="shared" si="602"/>
        <v/>
      </c>
      <c r="BR463" s="26" t="str">
        <f t="shared" si="602"/>
        <v/>
      </c>
      <c r="BS463" s="26" t="str">
        <f t="shared" si="603" ref="BS463:ED463">IF(AND(BS464="",AND(BS465="",BS466="")),"",SUM(BS464,BS465,BS466))</f>
        <v/>
      </c>
      <c r="BT463" s="26" t="str">
        <f t="shared" si="603"/>
        <v/>
      </c>
      <c r="BU463" s="26" t="str">
        <f t="shared" si="603"/>
        <v/>
      </c>
      <c r="BV463" s="26" t="str">
        <f t="shared" si="603"/>
        <v/>
      </c>
      <c r="BW463" s="26" t="str">
        <f t="shared" si="603"/>
        <v/>
      </c>
      <c r="BX463" s="26" t="str">
        <f t="shared" si="603"/>
        <v/>
      </c>
      <c r="BY463" s="26" t="str">
        <f t="shared" si="603"/>
        <v/>
      </c>
      <c r="BZ463" s="26" t="str">
        <f t="shared" si="603"/>
        <v/>
      </c>
      <c r="CA463" s="26" t="str">
        <f t="shared" si="603"/>
        <v/>
      </c>
      <c r="CB463" s="26" t="str">
        <f t="shared" si="603"/>
        <v/>
      </c>
      <c r="CC463" s="26" t="str">
        <f t="shared" si="603"/>
        <v/>
      </c>
      <c r="CD463" s="26" t="str">
        <f t="shared" si="603"/>
        <v/>
      </c>
      <c r="CE463" s="26" t="str">
        <f t="shared" si="603"/>
        <v/>
      </c>
      <c r="CF463" s="26" t="str">
        <f t="shared" si="603"/>
        <v/>
      </c>
      <c r="CG463" s="26" t="str">
        <f t="shared" si="603"/>
        <v/>
      </c>
      <c r="CH463" s="26" t="str">
        <f t="shared" si="603"/>
        <v/>
      </c>
      <c r="CI463" s="26" t="str">
        <f t="shared" si="603"/>
        <v/>
      </c>
      <c r="CJ463" s="26" t="str">
        <f t="shared" si="603"/>
        <v/>
      </c>
      <c r="CK463" s="26" t="str">
        <f t="shared" si="603"/>
        <v/>
      </c>
      <c r="CL463" s="26" t="str">
        <f t="shared" si="603"/>
        <v/>
      </c>
      <c r="CM463" s="26" t="str">
        <f t="shared" si="603"/>
        <v/>
      </c>
      <c r="CN463" s="26" t="str">
        <f t="shared" si="603"/>
        <v/>
      </c>
      <c r="CO463" s="26" t="str">
        <f t="shared" si="603"/>
        <v/>
      </c>
      <c r="CP463" s="26" t="str">
        <f t="shared" si="603"/>
        <v/>
      </c>
      <c r="CQ463" s="26" t="str">
        <f t="shared" si="603"/>
        <v/>
      </c>
      <c r="CR463" s="26" t="str">
        <f t="shared" si="603"/>
        <v/>
      </c>
      <c r="CS463" s="26" t="str">
        <f t="shared" si="603"/>
        <v/>
      </c>
      <c r="CT463" s="26" t="str">
        <f t="shared" si="603"/>
        <v/>
      </c>
      <c r="CU463" s="26" t="str">
        <f t="shared" si="603"/>
        <v/>
      </c>
      <c r="CV463" s="26" t="str">
        <f t="shared" si="603"/>
        <v/>
      </c>
      <c r="CW463" s="26" t="str">
        <f t="shared" si="603"/>
        <v/>
      </c>
      <c r="CX463" s="26" t="str">
        <f t="shared" si="603"/>
        <v/>
      </c>
      <c r="CY463" s="26" t="str">
        <f t="shared" si="603"/>
        <v/>
      </c>
      <c r="CZ463" s="26" t="str">
        <f t="shared" si="603"/>
        <v/>
      </c>
      <c r="DA463" s="26" t="str">
        <f t="shared" si="603"/>
        <v/>
      </c>
      <c r="DB463" s="26" t="str">
        <f t="shared" si="603"/>
        <v/>
      </c>
      <c r="DC463" s="26" t="str">
        <f t="shared" si="603"/>
        <v/>
      </c>
      <c r="DD463" s="26" t="str">
        <f t="shared" si="603"/>
        <v/>
      </c>
      <c r="DE463" s="26" t="str">
        <f t="shared" si="603"/>
        <v/>
      </c>
      <c r="DF463" s="26" t="str">
        <f t="shared" si="603"/>
        <v/>
      </c>
      <c r="DG463" s="26" t="str">
        <f t="shared" si="603"/>
        <v/>
      </c>
      <c r="DH463" s="26" t="str">
        <f t="shared" si="603"/>
        <v/>
      </c>
      <c r="DI463" s="26" t="str">
        <f t="shared" si="603"/>
        <v/>
      </c>
      <c r="DJ463" s="26" t="str">
        <f t="shared" si="603"/>
        <v/>
      </c>
      <c r="DK463" s="26" t="str">
        <f t="shared" si="603"/>
        <v/>
      </c>
      <c r="DL463" s="26" t="str">
        <f t="shared" si="603"/>
        <v/>
      </c>
      <c r="DM463" s="26" t="str">
        <f t="shared" si="603"/>
        <v/>
      </c>
      <c r="DN463" s="26" t="str">
        <f t="shared" si="603"/>
        <v/>
      </c>
      <c r="DO463" s="26" t="str">
        <f t="shared" si="603"/>
        <v/>
      </c>
      <c r="DP463" s="26" t="str">
        <f t="shared" si="603"/>
        <v/>
      </c>
      <c r="DQ463" s="26" t="str">
        <f t="shared" si="603"/>
        <v/>
      </c>
      <c r="DR463" s="26" t="str">
        <f t="shared" si="603"/>
        <v/>
      </c>
      <c r="DS463" s="26" t="str">
        <f t="shared" si="603"/>
        <v/>
      </c>
      <c r="DT463" s="26" t="str">
        <f t="shared" si="603"/>
        <v/>
      </c>
      <c r="DU463" s="26" t="str">
        <f t="shared" si="603"/>
        <v/>
      </c>
      <c r="DV463" s="26" t="str">
        <f t="shared" si="603"/>
        <v/>
      </c>
      <c r="DW463" s="26" t="str">
        <f t="shared" si="603"/>
        <v/>
      </c>
      <c r="DX463" s="26" t="str">
        <f t="shared" si="603"/>
        <v/>
      </c>
      <c r="DY463" s="26" t="str">
        <f t="shared" si="603"/>
        <v/>
      </c>
      <c r="DZ463" s="26" t="str">
        <f t="shared" si="603"/>
        <v/>
      </c>
      <c r="EA463" s="26" t="str">
        <f t="shared" si="603"/>
        <v/>
      </c>
      <c r="EB463" s="26" t="str">
        <f t="shared" si="603"/>
        <v/>
      </c>
      <c r="EC463" s="26" t="str">
        <f t="shared" si="603"/>
        <v/>
      </c>
      <c r="ED463" s="26" t="str">
        <f t="shared" si="603"/>
        <v/>
      </c>
      <c r="EE463" s="26" t="str">
        <f t="shared" si="604" ref="EE463:FI463">IF(AND(EE464="",AND(EE465="",EE466="")),"",SUM(EE464,EE465,EE466))</f>
        <v/>
      </c>
      <c r="EF463" s="26" t="str">
        <f t="shared" si="604"/>
        <v/>
      </c>
      <c r="EG463" s="26" t="str">
        <f t="shared" si="604"/>
        <v/>
      </c>
      <c r="EH463" s="26" t="str">
        <f t="shared" si="604"/>
        <v/>
      </c>
      <c r="EI463" s="26" t="str">
        <f t="shared" si="604"/>
        <v/>
      </c>
      <c r="EJ463" s="26" t="str">
        <f t="shared" si="604"/>
        <v/>
      </c>
      <c r="EK463" s="26" t="str">
        <f t="shared" si="604"/>
        <v/>
      </c>
      <c r="EL463" s="26" t="str">
        <f t="shared" si="604"/>
        <v/>
      </c>
      <c r="EM463" s="26" t="str">
        <f t="shared" si="604"/>
        <v/>
      </c>
      <c r="EN463" s="26" t="str">
        <f t="shared" si="604"/>
        <v/>
      </c>
      <c r="EO463" s="26" t="str">
        <f t="shared" si="604"/>
        <v/>
      </c>
      <c r="EP463" s="26" t="str">
        <f t="shared" si="604"/>
        <v/>
      </c>
      <c r="EQ463" s="26" t="str">
        <f t="shared" si="604"/>
        <v/>
      </c>
      <c r="ER463" s="26" t="str">
        <f t="shared" si="604"/>
        <v/>
      </c>
      <c r="ES463" s="26" t="str">
        <f t="shared" si="604"/>
        <v/>
      </c>
      <c r="ET463" s="26" t="str">
        <f t="shared" si="604"/>
        <v/>
      </c>
      <c r="EU463" s="26" t="str">
        <f t="shared" si="604"/>
        <v/>
      </c>
      <c r="EV463" s="26" t="str">
        <f t="shared" si="604"/>
        <v/>
      </c>
      <c r="EW463" s="26" t="str">
        <f t="shared" si="604"/>
        <v/>
      </c>
      <c r="EX463" s="26" t="str">
        <f t="shared" si="604"/>
        <v/>
      </c>
      <c r="EY463" s="26" t="str">
        <f t="shared" si="604"/>
        <v/>
      </c>
      <c r="EZ463" s="26" t="str">
        <f t="shared" si="604"/>
        <v/>
      </c>
      <c r="FA463" s="26" t="str">
        <f t="shared" si="604"/>
        <v/>
      </c>
      <c r="FB463" s="26" t="str">
        <f t="shared" si="604"/>
        <v/>
      </c>
      <c r="FC463" s="26" t="str">
        <f t="shared" si="604"/>
        <v/>
      </c>
      <c r="FD463" s="26" t="str">
        <f t="shared" si="604"/>
        <v/>
      </c>
      <c r="FE463" s="26" t="str">
        <f t="shared" si="604"/>
        <v/>
      </c>
      <c r="FF463" s="26" t="str">
        <f t="shared" si="604"/>
        <v/>
      </c>
      <c r="FG463" s="26" t="str">
        <f t="shared" si="604"/>
        <v/>
      </c>
      <c r="FH463" s="26" t="str">
        <f t="shared" si="604"/>
        <v/>
      </c>
      <c r="FI463" s="26" t="str">
        <f t="shared" si="604"/>
        <v/>
      </c>
    </row>
    <row r="464" spans="1:165" s="8" customFormat="1" ht="15" customHeight="1">
      <c r="A464" s="8" t="str">
        <f t="shared" si="601"/>
        <v>BFDADD_BP6_XDC</v>
      </c>
      <c r="B464" s="12" t="s">
        <v>1105</v>
      </c>
      <c r="C464" s="13" t="s">
        <v>1106</v>
      </c>
      <c r="D464" s="13" t="s">
        <v>1107</v>
      </c>
      <c r="E464" s="14" t="str">
        <f>"BFDADD_BP6_"&amp;C3</f>
        <v>BFDADD_BP6_XDC</v>
      </c>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165" s="8" customFormat="1" ht="15" customHeight="1">
      <c r="A465" s="8" t="str">
        <f t="shared" si="601"/>
        <v>BFDADR_BP6_XDC</v>
      </c>
      <c r="B465" s="12" t="s">
        <v>1108</v>
      </c>
      <c r="C465" s="13" t="s">
        <v>1109</v>
      </c>
      <c r="D465" s="13" t="s">
        <v>1110</v>
      </c>
      <c r="E465" s="14" t="str">
        <f>"BFDADR_BP6_"&amp;C3</f>
        <v>BFDADR_BP6_XDC</v>
      </c>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165" s="8" customFormat="1" ht="15" customHeight="1">
      <c r="A466" s="8" t="str">
        <f t="shared" si="601"/>
        <v>BFDADF_BP6_XDC</v>
      </c>
      <c r="B466" s="12" t="s">
        <v>1111</v>
      </c>
      <c r="C466" s="13" t="s">
        <v>1112</v>
      </c>
      <c r="D466" s="13" t="s">
        <v>1113</v>
      </c>
      <c r="E466" s="14" t="str">
        <f>"BFDADF_BP6_"&amp;C3</f>
        <v>BFDADF_BP6_XDC</v>
      </c>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165" s="8" customFormat="1" ht="15" customHeight="1">
      <c r="A467" s="8" t="str">
        <f t="shared" si="601"/>
        <v>BFDADFR_BP6_XDC</v>
      </c>
      <c r="B467" s="15" t="s">
        <v>1084</v>
      </c>
      <c r="C467" s="13" t="s">
        <v>1114</v>
      </c>
      <c r="D467" s="13" t="s">
        <v>1115</v>
      </c>
      <c r="E467" s="18" t="str">
        <f>"BFDADFR_BP6_"&amp;C3</f>
        <v>BFDADFR_BP6_XDC</v>
      </c>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165" s="8" customFormat="1" ht="15" customHeight="1">
      <c r="A468" s="8" t="str">
        <f t="shared" si="601"/>
        <v>BFDADFN_BP6_XDC</v>
      </c>
      <c r="B468" s="15" t="s">
        <v>1087</v>
      </c>
      <c r="C468" s="13" t="s">
        <v>1116</v>
      </c>
      <c r="D468" s="13" t="s">
        <v>1117</v>
      </c>
      <c r="E468" s="18" t="str">
        <f>"BFDADFN_BP6_"&amp;C3</f>
        <v>BFDADFN_BP6_XDC</v>
      </c>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165" s="8" customFormat="1" ht="15" customHeight="1">
      <c r="A469" s="8" t="str">
        <f t="shared" si="601"/>
        <v>BFDADFU_BP6_XDC</v>
      </c>
      <c r="B469" s="15" t="s">
        <v>1090</v>
      </c>
      <c r="C469" s="13" t="s">
        <v>1118</v>
      </c>
      <c r="D469" s="13" t="s">
        <v>1119</v>
      </c>
      <c r="E469" s="14" t="str">
        <f>"BFDADFU_BP6_"&amp;C3</f>
        <v>BFDADFU_BP6_XDC</v>
      </c>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165" s="8" customFormat="1" ht="15" customHeight="1">
      <c r="A470" s="8" t="str">
        <f t="shared" si="601"/>
        <v>BFDADDS_BP6_XDC</v>
      </c>
      <c r="B470" s="15" t="s">
        <v>1120</v>
      </c>
      <c r="C470" s="13" t="s">
        <v>1121</v>
      </c>
      <c r="D470" s="13" t="s">
        <v>1122</v>
      </c>
      <c r="E470" s="14" t="str">
        <f>"BFDADDS_BP6_"&amp;C3</f>
        <v>BFDADDS_BP6_XDC</v>
      </c>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165" s="8" customFormat="1" ht="15" customHeight="1">
      <c r="A471" s="8" t="str">
        <f t="shared" si="601"/>
        <v>BFDADDSD_BP6_XDC</v>
      </c>
      <c r="B471" s="15" t="s">
        <v>1123</v>
      </c>
      <c r="C471" s="13" t="s">
        <v>1124</v>
      </c>
      <c r="D471" s="13" t="s">
        <v>1125</v>
      </c>
      <c r="E471" s="14" t="str">
        <f>"BFDADDSD_BP6_"&amp;C3</f>
        <v>BFDADDSD_BP6_XDC</v>
      </c>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165" s="8" customFormat="1" ht="15" customHeight="1">
      <c r="A472" s="8" t="str">
        <f t="shared" si="601"/>
        <v>BFDADDSR_BP6_XDC</v>
      </c>
      <c r="B472" s="15" t="s">
        <v>1126</v>
      </c>
      <c r="C472" s="13" t="s">
        <v>1127</v>
      </c>
      <c r="D472" s="13" t="s">
        <v>1128</v>
      </c>
      <c r="E472" s="14" t="str">
        <f>"BFDADDSR_BP6_"&amp;C3</f>
        <v>BFDADDSR_BP6_XDC</v>
      </c>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165" s="8" customFormat="1" ht="15" customHeight="1">
      <c r="A473" s="8" t="str">
        <f t="shared" si="601"/>
        <v>BFDADDSF_BP6_XDC</v>
      </c>
      <c r="B473" s="15" t="s">
        <v>1129</v>
      </c>
      <c r="C473" s="13" t="s">
        <v>1130</v>
      </c>
      <c r="D473" s="13" t="s">
        <v>1131</v>
      </c>
      <c r="E473" s="18" t="str">
        <f>"BFDADDSF_BP6_"&amp;C3</f>
        <v>BFDADDSF_BP6_XDC</v>
      </c>
      <c r="F473" s="26" t="str">
        <f>IF(AND(F474="",AND(F475="",F476="")),"",SUM(F474,F475,F476))</f>
        <v/>
      </c>
      <c r="G473" s="26" t="str">
        <f t="shared" si="605" ref="G473:BR473">IF(AND(G474="",AND(G475="",G476="")),"",SUM(G474,G475,G476))</f>
        <v/>
      </c>
      <c r="H473" s="26" t="str">
        <f t="shared" si="605"/>
        <v/>
      </c>
      <c r="I473" s="26" t="str">
        <f t="shared" si="605"/>
        <v/>
      </c>
      <c r="J473" s="26" t="str">
        <f t="shared" si="605"/>
        <v/>
      </c>
      <c r="K473" s="26" t="str">
        <f t="shared" si="605"/>
        <v/>
      </c>
      <c r="L473" s="26" t="str">
        <f t="shared" si="605"/>
        <v/>
      </c>
      <c r="M473" s="26" t="str">
        <f t="shared" si="605"/>
        <v/>
      </c>
      <c r="N473" s="26" t="str">
        <f t="shared" si="605"/>
        <v/>
      </c>
      <c r="O473" s="26" t="str">
        <f t="shared" si="605"/>
        <v/>
      </c>
      <c r="P473" s="26" t="str">
        <f t="shared" si="605"/>
        <v/>
      </c>
      <c r="Q473" s="26" t="str">
        <f t="shared" si="605"/>
        <v/>
      </c>
      <c r="R473" s="26" t="str">
        <f t="shared" si="605"/>
        <v/>
      </c>
      <c r="S473" s="26" t="str">
        <f t="shared" si="605"/>
        <v/>
      </c>
      <c r="T473" s="26" t="str">
        <f t="shared" si="605"/>
        <v/>
      </c>
      <c r="U473" s="26" t="str">
        <f t="shared" si="605"/>
        <v/>
      </c>
      <c r="V473" s="26" t="str">
        <f t="shared" si="605"/>
        <v/>
      </c>
      <c r="W473" s="26" t="str">
        <f t="shared" si="605"/>
        <v/>
      </c>
      <c r="X473" s="26" t="str">
        <f t="shared" si="605"/>
        <v/>
      </c>
      <c r="Y473" s="26" t="str">
        <f t="shared" si="605"/>
        <v/>
      </c>
      <c r="Z473" s="26" t="str">
        <f t="shared" si="605"/>
        <v/>
      </c>
      <c r="AA473" s="26" t="str">
        <f t="shared" si="605"/>
        <v/>
      </c>
      <c r="AB473" s="26" t="str">
        <f t="shared" si="605"/>
        <v/>
      </c>
      <c r="AC473" s="26" t="str">
        <f t="shared" si="605"/>
        <v/>
      </c>
      <c r="AD473" s="26" t="str">
        <f t="shared" si="605"/>
        <v/>
      </c>
      <c r="AE473" s="26" t="str">
        <f t="shared" si="605"/>
        <v/>
      </c>
      <c r="AF473" s="26" t="str">
        <f t="shared" si="605"/>
        <v/>
      </c>
      <c r="AG473" s="26" t="str">
        <f t="shared" si="605"/>
        <v/>
      </c>
      <c r="AH473" s="26" t="str">
        <f t="shared" si="605"/>
        <v/>
      </c>
      <c r="AI473" s="26" t="str">
        <f t="shared" si="605"/>
        <v/>
      </c>
      <c r="AJ473" s="26" t="str">
        <f t="shared" si="605"/>
        <v/>
      </c>
      <c r="AK473" s="26" t="str">
        <f t="shared" si="605"/>
        <v/>
      </c>
      <c r="AL473" s="26" t="str">
        <f t="shared" si="605"/>
        <v/>
      </c>
      <c r="AM473" s="26" t="str">
        <f t="shared" si="605"/>
        <v/>
      </c>
      <c r="AN473" s="26" t="str">
        <f t="shared" si="605"/>
        <v/>
      </c>
      <c r="AO473" s="26" t="str">
        <f t="shared" si="605"/>
        <v/>
      </c>
      <c r="AP473" s="26" t="str">
        <f t="shared" si="605"/>
        <v/>
      </c>
      <c r="AQ473" s="26" t="str">
        <f t="shared" si="605"/>
        <v/>
      </c>
      <c r="AR473" s="26" t="str">
        <f t="shared" si="605"/>
        <v/>
      </c>
      <c r="AS473" s="26" t="str">
        <f t="shared" si="605"/>
        <v/>
      </c>
      <c r="AT473" s="26" t="str">
        <f t="shared" si="605"/>
        <v/>
      </c>
      <c r="AU473" s="26" t="str">
        <f t="shared" si="605"/>
        <v/>
      </c>
      <c r="AV473" s="26" t="str">
        <f t="shared" si="605"/>
        <v/>
      </c>
      <c r="AW473" s="26" t="str">
        <f t="shared" si="605"/>
        <v/>
      </c>
      <c r="AX473" s="26" t="str">
        <f t="shared" si="605"/>
        <v/>
      </c>
      <c r="AY473" s="26" t="str">
        <f t="shared" si="605"/>
        <v/>
      </c>
      <c r="AZ473" s="26" t="str">
        <f t="shared" si="605"/>
        <v/>
      </c>
      <c r="BA473" s="26" t="str">
        <f t="shared" si="605"/>
        <v/>
      </c>
      <c r="BB473" s="26" t="str">
        <f t="shared" si="605"/>
        <v/>
      </c>
      <c r="BC473" s="26" t="str">
        <f t="shared" si="605"/>
        <v/>
      </c>
      <c r="BD473" s="26" t="str">
        <f t="shared" si="605"/>
        <v/>
      </c>
      <c r="BE473" s="26" t="str">
        <f t="shared" si="605"/>
        <v/>
      </c>
      <c r="BF473" s="26" t="str">
        <f t="shared" si="605"/>
        <v/>
      </c>
      <c r="BG473" s="26" t="str">
        <f t="shared" si="605"/>
        <v/>
      </c>
      <c r="BH473" s="26" t="str">
        <f t="shared" si="605"/>
        <v/>
      </c>
      <c r="BI473" s="26" t="str">
        <f t="shared" si="605"/>
        <v/>
      </c>
      <c r="BJ473" s="26" t="str">
        <f t="shared" si="605"/>
        <v/>
      </c>
      <c r="BK473" s="26" t="str">
        <f t="shared" si="605"/>
        <v/>
      </c>
      <c r="BL473" s="26" t="str">
        <f t="shared" si="605"/>
        <v/>
      </c>
      <c r="BM473" s="26" t="str">
        <f t="shared" si="605"/>
        <v/>
      </c>
      <c r="BN473" s="26" t="str">
        <f t="shared" si="605"/>
        <v/>
      </c>
      <c r="BO473" s="26" t="str">
        <f t="shared" si="605"/>
        <v/>
      </c>
      <c r="BP473" s="26" t="str">
        <f t="shared" si="605"/>
        <v/>
      </c>
      <c r="BQ473" s="26" t="str">
        <f t="shared" si="605"/>
        <v/>
      </c>
      <c r="BR473" s="26" t="str">
        <f t="shared" si="605"/>
        <v/>
      </c>
      <c r="BS473" s="26" t="str">
        <f t="shared" si="606" ref="BS473:ED473">IF(AND(BS474="",AND(BS475="",BS476="")),"",SUM(BS474,BS475,BS476))</f>
        <v/>
      </c>
      <c r="BT473" s="26" t="str">
        <f t="shared" si="606"/>
        <v/>
      </c>
      <c r="BU473" s="26" t="str">
        <f t="shared" si="606"/>
        <v/>
      </c>
      <c r="BV473" s="26" t="str">
        <f t="shared" si="606"/>
        <v/>
      </c>
      <c r="BW473" s="26" t="str">
        <f t="shared" si="606"/>
        <v/>
      </c>
      <c r="BX473" s="26" t="str">
        <f t="shared" si="606"/>
        <v/>
      </c>
      <c r="BY473" s="26" t="str">
        <f t="shared" si="606"/>
        <v/>
      </c>
      <c r="BZ473" s="26" t="str">
        <f t="shared" si="606"/>
        <v/>
      </c>
      <c r="CA473" s="26" t="str">
        <f t="shared" si="606"/>
        <v/>
      </c>
      <c r="CB473" s="26" t="str">
        <f t="shared" si="606"/>
        <v/>
      </c>
      <c r="CC473" s="26" t="str">
        <f t="shared" si="606"/>
        <v/>
      </c>
      <c r="CD473" s="26" t="str">
        <f t="shared" si="606"/>
        <v/>
      </c>
      <c r="CE473" s="26" t="str">
        <f t="shared" si="606"/>
        <v/>
      </c>
      <c r="CF473" s="26" t="str">
        <f t="shared" si="606"/>
        <v/>
      </c>
      <c r="CG473" s="26" t="str">
        <f t="shared" si="606"/>
        <v/>
      </c>
      <c r="CH473" s="26" t="str">
        <f t="shared" si="606"/>
        <v/>
      </c>
      <c r="CI473" s="26" t="str">
        <f t="shared" si="606"/>
        <v/>
      </c>
      <c r="CJ473" s="26" t="str">
        <f t="shared" si="606"/>
        <v/>
      </c>
      <c r="CK473" s="26" t="str">
        <f t="shared" si="606"/>
        <v/>
      </c>
      <c r="CL473" s="26" t="str">
        <f t="shared" si="606"/>
        <v/>
      </c>
      <c r="CM473" s="26" t="str">
        <f t="shared" si="606"/>
        <v/>
      </c>
      <c r="CN473" s="26" t="str">
        <f t="shared" si="606"/>
        <v/>
      </c>
      <c r="CO473" s="26" t="str">
        <f t="shared" si="606"/>
        <v/>
      </c>
      <c r="CP473" s="26" t="str">
        <f t="shared" si="606"/>
        <v/>
      </c>
      <c r="CQ473" s="26" t="str">
        <f t="shared" si="606"/>
        <v/>
      </c>
      <c r="CR473" s="26" t="str">
        <f t="shared" si="606"/>
        <v/>
      </c>
      <c r="CS473" s="26" t="str">
        <f t="shared" si="606"/>
        <v/>
      </c>
      <c r="CT473" s="26" t="str">
        <f t="shared" si="606"/>
        <v/>
      </c>
      <c r="CU473" s="26" t="str">
        <f t="shared" si="606"/>
        <v/>
      </c>
      <c r="CV473" s="26" t="str">
        <f t="shared" si="606"/>
        <v/>
      </c>
      <c r="CW473" s="26" t="str">
        <f t="shared" si="606"/>
        <v/>
      </c>
      <c r="CX473" s="26" t="str">
        <f t="shared" si="606"/>
        <v/>
      </c>
      <c r="CY473" s="26" t="str">
        <f t="shared" si="606"/>
        <v/>
      </c>
      <c r="CZ473" s="26" t="str">
        <f t="shared" si="606"/>
        <v/>
      </c>
      <c r="DA473" s="26" t="str">
        <f t="shared" si="606"/>
        <v/>
      </c>
      <c r="DB473" s="26" t="str">
        <f t="shared" si="606"/>
        <v/>
      </c>
      <c r="DC473" s="26" t="str">
        <f t="shared" si="606"/>
        <v/>
      </c>
      <c r="DD473" s="26" t="str">
        <f t="shared" si="606"/>
        <v/>
      </c>
      <c r="DE473" s="26" t="str">
        <f t="shared" si="606"/>
        <v/>
      </c>
      <c r="DF473" s="26" t="str">
        <f t="shared" si="606"/>
        <v/>
      </c>
      <c r="DG473" s="26" t="str">
        <f t="shared" si="606"/>
        <v/>
      </c>
      <c r="DH473" s="26" t="str">
        <f t="shared" si="606"/>
        <v/>
      </c>
      <c r="DI473" s="26" t="str">
        <f t="shared" si="606"/>
        <v/>
      </c>
      <c r="DJ473" s="26" t="str">
        <f t="shared" si="606"/>
        <v/>
      </c>
      <c r="DK473" s="26" t="str">
        <f t="shared" si="606"/>
        <v/>
      </c>
      <c r="DL473" s="26" t="str">
        <f t="shared" si="606"/>
        <v/>
      </c>
      <c r="DM473" s="26" t="str">
        <f t="shared" si="606"/>
        <v/>
      </c>
      <c r="DN473" s="26" t="str">
        <f t="shared" si="606"/>
        <v/>
      </c>
      <c r="DO473" s="26" t="str">
        <f t="shared" si="606"/>
        <v/>
      </c>
      <c r="DP473" s="26" t="str">
        <f t="shared" si="606"/>
        <v/>
      </c>
      <c r="DQ473" s="26" t="str">
        <f t="shared" si="606"/>
        <v/>
      </c>
      <c r="DR473" s="26" t="str">
        <f t="shared" si="606"/>
        <v/>
      </c>
      <c r="DS473" s="26" t="str">
        <f t="shared" si="606"/>
        <v/>
      </c>
      <c r="DT473" s="26" t="str">
        <f t="shared" si="606"/>
        <v/>
      </c>
      <c r="DU473" s="26" t="str">
        <f t="shared" si="606"/>
        <v/>
      </c>
      <c r="DV473" s="26" t="str">
        <f t="shared" si="606"/>
        <v/>
      </c>
      <c r="DW473" s="26" t="str">
        <f t="shared" si="606"/>
        <v/>
      </c>
      <c r="DX473" s="26" t="str">
        <f t="shared" si="606"/>
        <v/>
      </c>
      <c r="DY473" s="26" t="str">
        <f t="shared" si="606"/>
        <v/>
      </c>
      <c r="DZ473" s="26" t="str">
        <f t="shared" si="606"/>
        <v/>
      </c>
      <c r="EA473" s="26" t="str">
        <f t="shared" si="606"/>
        <v/>
      </c>
      <c r="EB473" s="26" t="str">
        <f t="shared" si="606"/>
        <v/>
      </c>
      <c r="EC473" s="26" t="str">
        <f t="shared" si="606"/>
        <v/>
      </c>
      <c r="ED473" s="26" t="str">
        <f t="shared" si="606"/>
        <v/>
      </c>
      <c r="EE473" s="26" t="str">
        <f t="shared" si="607" ref="EE473:FI473">IF(AND(EE474="",AND(EE475="",EE476="")),"",SUM(EE474,EE475,EE476))</f>
        <v/>
      </c>
      <c r="EF473" s="26" t="str">
        <f t="shared" si="607"/>
        <v/>
      </c>
      <c r="EG473" s="26" t="str">
        <f t="shared" si="607"/>
        <v/>
      </c>
      <c r="EH473" s="26" t="str">
        <f t="shared" si="607"/>
        <v/>
      </c>
      <c r="EI473" s="26" t="str">
        <f t="shared" si="607"/>
        <v/>
      </c>
      <c r="EJ473" s="26" t="str">
        <f t="shared" si="607"/>
        <v/>
      </c>
      <c r="EK473" s="26" t="str">
        <f t="shared" si="607"/>
        <v/>
      </c>
      <c r="EL473" s="26" t="str">
        <f t="shared" si="607"/>
        <v/>
      </c>
      <c r="EM473" s="26" t="str">
        <f t="shared" si="607"/>
        <v/>
      </c>
      <c r="EN473" s="26" t="str">
        <f t="shared" si="607"/>
        <v/>
      </c>
      <c r="EO473" s="26" t="str">
        <f t="shared" si="607"/>
        <v/>
      </c>
      <c r="EP473" s="26" t="str">
        <f t="shared" si="607"/>
        <v/>
      </c>
      <c r="EQ473" s="26" t="str">
        <f t="shared" si="607"/>
        <v/>
      </c>
      <c r="ER473" s="26" t="str">
        <f t="shared" si="607"/>
        <v/>
      </c>
      <c r="ES473" s="26" t="str">
        <f t="shared" si="607"/>
        <v/>
      </c>
      <c r="ET473" s="26" t="str">
        <f t="shared" si="607"/>
        <v/>
      </c>
      <c r="EU473" s="26" t="str">
        <f t="shared" si="607"/>
        <v/>
      </c>
      <c r="EV473" s="26" t="str">
        <f t="shared" si="607"/>
        <v/>
      </c>
      <c r="EW473" s="26" t="str">
        <f t="shared" si="607"/>
        <v/>
      </c>
      <c r="EX473" s="26" t="str">
        <f t="shared" si="607"/>
        <v/>
      </c>
      <c r="EY473" s="26" t="str">
        <f t="shared" si="607"/>
        <v/>
      </c>
      <c r="EZ473" s="26" t="str">
        <f t="shared" si="607"/>
        <v/>
      </c>
      <c r="FA473" s="26" t="str">
        <f t="shared" si="607"/>
        <v/>
      </c>
      <c r="FB473" s="26" t="str">
        <f t="shared" si="607"/>
        <v/>
      </c>
      <c r="FC473" s="26" t="str">
        <f t="shared" si="607"/>
        <v/>
      </c>
      <c r="FD473" s="26" t="str">
        <f t="shared" si="607"/>
        <v/>
      </c>
      <c r="FE473" s="26" t="str">
        <f t="shared" si="607"/>
        <v/>
      </c>
      <c r="FF473" s="26" t="str">
        <f t="shared" si="607"/>
        <v/>
      </c>
      <c r="FG473" s="26" t="str">
        <f t="shared" si="607"/>
        <v/>
      </c>
      <c r="FH473" s="26" t="str">
        <f t="shared" si="607"/>
        <v/>
      </c>
      <c r="FI473" s="26" t="str">
        <f t="shared" si="607"/>
        <v/>
      </c>
    </row>
    <row r="474" spans="1:165" s="8" customFormat="1" ht="15" customHeight="1">
      <c r="A474" s="8" t="str">
        <f t="shared" si="601"/>
        <v>BFDADDSFR_BP6_XDC</v>
      </c>
      <c r="B474" s="15" t="s">
        <v>1132</v>
      </c>
      <c r="C474" s="13" t="s">
        <v>1133</v>
      </c>
      <c r="D474" s="13" t="s">
        <v>1134</v>
      </c>
      <c r="E474" s="18" t="str">
        <f>"BFDADDSFR_BP6_"&amp;C3</f>
        <v>BFDADDSFR_BP6_XDC</v>
      </c>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165" s="8" customFormat="1" ht="15" customHeight="1">
      <c r="A475" s="8" t="str">
        <f t="shared" si="601"/>
        <v>BFDADDSFN_BP6_XDC</v>
      </c>
      <c r="B475" s="15" t="s">
        <v>1135</v>
      </c>
      <c r="C475" s="13" t="s">
        <v>1136</v>
      </c>
      <c r="D475" s="13" t="s">
        <v>1137</v>
      </c>
      <c r="E475" s="18" t="str">
        <f>"BFDADDSFN_BP6_"&amp;C3</f>
        <v>BFDADDSFN_BP6_XDC</v>
      </c>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165" s="8" customFormat="1" ht="15" customHeight="1">
      <c r="A476" s="8" t="str">
        <f t="shared" si="601"/>
        <v>BFDADDSFU_BP6_XDC</v>
      </c>
      <c r="B476" s="15" t="s">
        <v>1138</v>
      </c>
      <c r="C476" s="13" t="s">
        <v>1139</v>
      </c>
      <c r="D476" s="13" t="s">
        <v>1140</v>
      </c>
      <c r="E476" s="18" t="str">
        <f>"BFDADDSFU_BP6_"&amp;C3</f>
        <v>BFDADDSFU_BP6_XDC</v>
      </c>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165" s="8" customFormat="1" ht="15" customHeight="1">
      <c r="A477" s="8" t="str">
        <f t="shared" si="601"/>
        <v>BFDL_BP6_XDC</v>
      </c>
      <c r="B477" s="19" t="s">
        <v>1141</v>
      </c>
      <c r="C477" s="13" t="s">
        <v>1142</v>
      </c>
      <c r="D477" s="13" t="s">
        <v>1143</v>
      </c>
      <c r="E477" s="14" t="str">
        <f>"BFDL_BP6_"&amp;C3</f>
        <v>BFDL_BP6_XDC</v>
      </c>
      <c r="F477" s="26">
        <v>0.62831250000000005</v>
      </c>
      <c r="G477" s="26">
        <v>0.62831250000000005</v>
      </c>
      <c r="H477" s="26">
        <v>-1.2879375</v>
      </c>
      <c r="I477" s="26">
        <v>0.8025</v>
      </c>
      <c r="J477" s="26">
        <v>0.77118750000000003</v>
      </c>
      <c r="K477" s="26">
        <v>-1.450648677</v>
      </c>
      <c r="L477" s="26">
        <v>1.327351323</v>
      </c>
      <c r="M477" s="26">
        <v>1.4871013230000001</v>
      </c>
      <c r="N477" s="26">
        <v>1.5418513229999999</v>
      </c>
      <c r="O477" s="26">
        <v>2.9056552920000001</v>
      </c>
      <c r="P477" s="26">
        <v>0.40891589699999997</v>
      </c>
      <c r="Q477" s="26">
        <v>-1.3520841029999999</v>
      </c>
      <c r="R477" s="26">
        <v>-0.70708410300000002</v>
      </c>
      <c r="S477" s="26">
        <v>0.58891589700000002</v>
      </c>
      <c r="T477" s="26">
        <v>-1.061336412</v>
      </c>
      <c r="U477" s="26">
        <v>-1.0293229319999999</v>
      </c>
      <c r="V477" s="26">
        <v>-0.071572932000000103</v>
      </c>
      <c r="W477" s="26">
        <v>1.639927068</v>
      </c>
      <c r="X477" s="26">
        <v>1.8124270680000001</v>
      </c>
      <c r="Y477" s="26">
        <v>2.3514582719999999</v>
      </c>
      <c r="Z477" s="26">
        <v>-0.71247592049999997</v>
      </c>
      <c r="AA477" s="26">
        <v>-0.57522592049999999</v>
      </c>
      <c r="AB477" s="26">
        <v>1.2037740795</v>
      </c>
      <c r="AC477" s="26">
        <v>1.0492740795</v>
      </c>
      <c r="AD477" s="26">
        <v>0.96534631800000004</v>
      </c>
      <c r="AE477" s="26">
        <v>0.47025</v>
      </c>
      <c r="AF477" s="26">
        <v>-0.40425</v>
      </c>
      <c r="AG477" s="26">
        <v>-2.83875</v>
      </c>
      <c r="AH477" s="26">
        <v>1.20825</v>
      </c>
      <c r="AI477" s="26">
        <v>-1.5645</v>
      </c>
      <c r="AJ477" s="26">
        <v>-0.8325</v>
      </c>
      <c r="AK477" s="26">
        <v>0.017250000000000001</v>
      </c>
      <c r="AL477" s="26">
        <v>-0.46949999999999997</v>
      </c>
      <c r="AM477" s="26">
        <v>0.504</v>
      </c>
      <c r="AN477" s="26">
        <v>-0.78075000000000006</v>
      </c>
      <c r="AO477" s="26" t="str">
        <f>IF(AND(AO478="",AO489=""),"",SUM(AO478,AO489))</f>
        <v/>
      </c>
      <c r="AP477" s="26" t="str">
        <f>IF(AND(AP478="",AP489=""),"",SUM(AP478,AP489))</f>
        <v/>
      </c>
      <c r="AQ477" s="26" t="str">
        <f>IF(AND(AQ478="",AQ489=""),"",SUM(AQ478,AQ489))</f>
        <v/>
      </c>
      <c r="AR477" s="26" t="str">
        <f>IF(AND(AR478="",AR489=""),"",SUM(AR478,AR489))</f>
        <v/>
      </c>
      <c r="AS477" s="26" t="str">
        <f>IF(AND(AS478="",AS489=""),"",SUM(AS478,AS489))</f>
        <v/>
      </c>
      <c r="AT477" s="26" t="str">
        <f>IF(AND(AT478="",AT489=""),"",SUM(AT478,AT489))</f>
        <v/>
      </c>
      <c r="AU477" s="26" t="str">
        <f>IF(AND(AU478="",AU489=""),"",SUM(AU478,AU489))</f>
        <v/>
      </c>
      <c r="AV477" s="26" t="str">
        <f>IF(AND(AV478="",AV489=""),"",SUM(AV478,AV489))</f>
        <v/>
      </c>
      <c r="AW477" s="26" t="str">
        <f>IF(AND(AW478="",AW489=""),"",SUM(AW478,AW489))</f>
        <v/>
      </c>
      <c r="AX477" s="26" t="str">
        <f>IF(AND(AX478="",AX489=""),"",SUM(AX478,AX489))</f>
        <v/>
      </c>
      <c r="AY477" s="26" t="str">
        <f>IF(AND(AY478="",AY489=""),"",SUM(AY478,AY489))</f>
        <v/>
      </c>
      <c r="AZ477" s="26" t="str">
        <f>IF(AND(AZ478="",AZ489=""),"",SUM(AZ478,AZ489))</f>
        <v/>
      </c>
      <c r="BA477" s="26" t="str">
        <f>IF(AND(BA478="",BA489=""),"",SUM(BA478,BA489))</f>
        <v/>
      </c>
      <c r="BB477" s="26" t="str">
        <f>IF(AND(BB478="",BB489=""),"",SUM(BB478,BB489))</f>
        <v/>
      </c>
      <c r="BC477" s="26" t="str">
        <f>IF(AND(BC478="",BC489=""),"",SUM(BC478,BC489))</f>
        <v/>
      </c>
      <c r="BD477" s="26" t="str">
        <f>IF(AND(BD478="",BD489=""),"",SUM(BD478,BD489))</f>
        <v/>
      </c>
      <c r="BE477" s="26" t="str">
        <f>IF(AND(BE478="",BE489=""),"",SUM(BE478,BE489))</f>
        <v/>
      </c>
      <c r="BF477" s="26" t="str">
        <f>IF(AND(BF478="",BF489=""),"",SUM(BF478,BF489))</f>
        <v/>
      </c>
      <c r="BG477" s="26" t="str">
        <f>IF(AND(BG478="",BG489=""),"",SUM(BG478,BG489))</f>
        <v/>
      </c>
      <c r="BH477" s="26" t="str">
        <f>IF(AND(BH478="",BH489=""),"",SUM(BH478,BH489))</f>
        <v/>
      </c>
      <c r="BI477" s="26" t="str">
        <f>IF(AND(BI478="",BI489=""),"",SUM(BI478,BI489))</f>
        <v/>
      </c>
      <c r="BJ477" s="26" t="str">
        <f>IF(AND(BJ478="",BJ489=""),"",SUM(BJ478,BJ489))</f>
        <v/>
      </c>
      <c r="BK477" s="26" t="str">
        <f>IF(AND(BK478="",BK489=""),"",SUM(BK478,BK489))</f>
        <v/>
      </c>
      <c r="BL477" s="26" t="str">
        <f>IF(AND(BL478="",BL489=""),"",SUM(BL478,BL489))</f>
        <v/>
      </c>
      <c r="BM477" s="26" t="str">
        <f>IF(AND(BM478="",BM489=""),"",SUM(BM478,BM489))</f>
        <v/>
      </c>
      <c r="BN477" s="26" t="str">
        <f>IF(AND(BN478="",BN489=""),"",SUM(BN478,BN489))</f>
        <v/>
      </c>
      <c r="BO477" s="26" t="str">
        <f>IF(AND(BO478="",BO489=""),"",SUM(BO478,BO489))</f>
        <v/>
      </c>
      <c r="BP477" s="26" t="str">
        <f>IF(AND(BP478="",BP489=""),"",SUM(BP478,BP489))</f>
        <v/>
      </c>
      <c r="BQ477" s="26" t="str">
        <f>IF(AND(BQ478="",BQ489=""),"",SUM(BQ478,BQ489))</f>
        <v/>
      </c>
      <c r="BR477" s="26" t="str">
        <f>IF(AND(BR478="",BR489=""),"",SUM(BR478,BR489))</f>
        <v/>
      </c>
      <c r="BS477" s="26" t="str">
        <f t="shared" si="608" ref="BS477:ED477">IF(AND(BS478="",BS489=""),"",SUM(BS478,BS489))</f>
        <v/>
      </c>
      <c r="BT477" s="26" t="str">
        <f t="shared" si="608"/>
        <v/>
      </c>
      <c r="BU477" s="26" t="str">
        <f t="shared" si="608"/>
        <v/>
      </c>
      <c r="BV477" s="26" t="str">
        <f t="shared" si="608"/>
        <v/>
      </c>
      <c r="BW477" s="26" t="str">
        <f t="shared" si="608"/>
        <v/>
      </c>
      <c r="BX477" s="26" t="str">
        <f t="shared" si="608"/>
        <v/>
      </c>
      <c r="BY477" s="26" t="str">
        <f t="shared" si="608"/>
        <v/>
      </c>
      <c r="BZ477" s="26" t="str">
        <f t="shared" si="608"/>
        <v/>
      </c>
      <c r="CA477" s="26" t="str">
        <f t="shared" si="608"/>
        <v/>
      </c>
      <c r="CB477" s="26" t="str">
        <f t="shared" si="608"/>
        <v/>
      </c>
      <c r="CC477" s="26" t="str">
        <f t="shared" si="608"/>
        <v/>
      </c>
      <c r="CD477" s="26" t="str">
        <f t="shared" si="608"/>
        <v/>
      </c>
      <c r="CE477" s="26" t="str">
        <f t="shared" si="608"/>
        <v/>
      </c>
      <c r="CF477" s="26" t="str">
        <f t="shared" si="608"/>
        <v/>
      </c>
      <c r="CG477" s="26" t="str">
        <f t="shared" si="608"/>
        <v/>
      </c>
      <c r="CH477" s="26" t="str">
        <f t="shared" si="608"/>
        <v/>
      </c>
      <c r="CI477" s="26" t="str">
        <f t="shared" si="608"/>
        <v/>
      </c>
      <c r="CJ477" s="26" t="str">
        <f t="shared" si="608"/>
        <v/>
      </c>
      <c r="CK477" s="26" t="str">
        <f t="shared" si="608"/>
        <v/>
      </c>
      <c r="CL477" s="26" t="str">
        <f t="shared" si="608"/>
        <v/>
      </c>
      <c r="CM477" s="26" t="str">
        <f t="shared" si="608"/>
        <v/>
      </c>
      <c r="CN477" s="26" t="str">
        <f t="shared" si="608"/>
        <v/>
      </c>
      <c r="CO477" s="26" t="str">
        <f t="shared" si="608"/>
        <v/>
      </c>
      <c r="CP477" s="26" t="str">
        <f t="shared" si="608"/>
        <v/>
      </c>
      <c r="CQ477" s="26" t="str">
        <f t="shared" si="608"/>
        <v/>
      </c>
      <c r="CR477" s="26" t="str">
        <f t="shared" si="608"/>
        <v/>
      </c>
      <c r="CS477" s="26" t="str">
        <f t="shared" si="608"/>
        <v/>
      </c>
      <c r="CT477" s="26" t="str">
        <f t="shared" si="608"/>
        <v/>
      </c>
      <c r="CU477" s="26" t="str">
        <f t="shared" si="608"/>
        <v/>
      </c>
      <c r="CV477" s="26" t="str">
        <f t="shared" si="608"/>
        <v/>
      </c>
      <c r="CW477" s="26" t="str">
        <f t="shared" si="608"/>
        <v/>
      </c>
      <c r="CX477" s="26" t="str">
        <f t="shared" si="608"/>
        <v/>
      </c>
      <c r="CY477" s="26" t="str">
        <f t="shared" si="608"/>
        <v/>
      </c>
      <c r="CZ477" s="26" t="str">
        <f t="shared" si="608"/>
        <v/>
      </c>
      <c r="DA477" s="26" t="str">
        <f t="shared" si="608"/>
        <v/>
      </c>
      <c r="DB477" s="26" t="str">
        <f t="shared" si="608"/>
        <v/>
      </c>
      <c r="DC477" s="26" t="str">
        <f t="shared" si="608"/>
        <v/>
      </c>
      <c r="DD477" s="26" t="str">
        <f t="shared" si="608"/>
        <v/>
      </c>
      <c r="DE477" s="26" t="str">
        <f t="shared" si="608"/>
        <v/>
      </c>
      <c r="DF477" s="26" t="str">
        <f t="shared" si="608"/>
        <v/>
      </c>
      <c r="DG477" s="26" t="str">
        <f t="shared" si="608"/>
        <v/>
      </c>
      <c r="DH477" s="26" t="str">
        <f t="shared" si="608"/>
        <v/>
      </c>
      <c r="DI477" s="26" t="str">
        <f t="shared" si="608"/>
        <v/>
      </c>
      <c r="DJ477" s="26" t="str">
        <f t="shared" si="608"/>
        <v/>
      </c>
      <c r="DK477" s="26" t="str">
        <f t="shared" si="608"/>
        <v/>
      </c>
      <c r="DL477" s="26" t="str">
        <f t="shared" si="608"/>
        <v/>
      </c>
      <c r="DM477" s="26" t="str">
        <f t="shared" si="608"/>
        <v/>
      </c>
      <c r="DN477" s="26" t="str">
        <f t="shared" si="608"/>
        <v/>
      </c>
      <c r="DO477" s="26" t="str">
        <f t="shared" si="608"/>
        <v/>
      </c>
      <c r="DP477" s="26" t="str">
        <f t="shared" si="608"/>
        <v/>
      </c>
      <c r="DQ477" s="26" t="str">
        <f t="shared" si="608"/>
        <v/>
      </c>
      <c r="DR477" s="26" t="str">
        <f t="shared" si="608"/>
        <v/>
      </c>
      <c r="DS477" s="26" t="str">
        <f t="shared" si="608"/>
        <v/>
      </c>
      <c r="DT477" s="26" t="str">
        <f t="shared" si="608"/>
        <v/>
      </c>
      <c r="DU477" s="26" t="str">
        <f t="shared" si="608"/>
        <v/>
      </c>
      <c r="DV477" s="26" t="str">
        <f t="shared" si="608"/>
        <v/>
      </c>
      <c r="DW477" s="26" t="str">
        <f t="shared" si="608"/>
        <v/>
      </c>
      <c r="DX477" s="26" t="str">
        <f t="shared" si="608"/>
        <v/>
      </c>
      <c r="DY477" s="26" t="str">
        <f t="shared" si="608"/>
        <v/>
      </c>
      <c r="DZ477" s="26" t="str">
        <f t="shared" si="608"/>
        <v/>
      </c>
      <c r="EA477" s="26" t="str">
        <f t="shared" si="608"/>
        <v/>
      </c>
      <c r="EB477" s="26" t="str">
        <f t="shared" si="608"/>
        <v/>
      </c>
      <c r="EC477" s="26" t="str">
        <f t="shared" si="608"/>
        <v/>
      </c>
      <c r="ED477" s="26" t="str">
        <f t="shared" si="608"/>
        <v/>
      </c>
      <c r="EE477" s="26" t="str">
        <f t="shared" si="609" ref="EE477:FI477">IF(AND(EE478="",EE489=""),"",SUM(EE478,EE489))</f>
        <v/>
      </c>
      <c r="EF477" s="26" t="str">
        <f t="shared" si="609"/>
        <v/>
      </c>
      <c r="EG477" s="26" t="str">
        <f t="shared" si="609"/>
        <v/>
      </c>
      <c r="EH477" s="26" t="str">
        <f t="shared" si="609"/>
        <v/>
      </c>
      <c r="EI477" s="26" t="str">
        <f t="shared" si="609"/>
        <v/>
      </c>
      <c r="EJ477" s="26" t="str">
        <f t="shared" si="609"/>
        <v/>
      </c>
      <c r="EK477" s="26" t="str">
        <f t="shared" si="609"/>
        <v/>
      </c>
      <c r="EL477" s="26" t="str">
        <f t="shared" si="609"/>
        <v/>
      </c>
      <c r="EM477" s="26" t="str">
        <f t="shared" si="609"/>
        <v/>
      </c>
      <c r="EN477" s="26" t="str">
        <f t="shared" si="609"/>
        <v/>
      </c>
      <c r="EO477" s="26" t="str">
        <f t="shared" si="609"/>
        <v/>
      </c>
      <c r="EP477" s="26" t="str">
        <f t="shared" si="609"/>
        <v/>
      </c>
      <c r="EQ477" s="26" t="str">
        <f t="shared" si="609"/>
        <v/>
      </c>
      <c r="ER477" s="26" t="str">
        <f t="shared" si="609"/>
        <v/>
      </c>
      <c r="ES477" s="26" t="str">
        <f t="shared" si="609"/>
        <v/>
      </c>
      <c r="ET477" s="26" t="str">
        <f t="shared" si="609"/>
        <v/>
      </c>
      <c r="EU477" s="26" t="str">
        <f t="shared" si="609"/>
        <v/>
      </c>
      <c r="EV477" s="26" t="str">
        <f t="shared" si="609"/>
        <v/>
      </c>
      <c r="EW477" s="26" t="str">
        <f t="shared" si="609"/>
        <v/>
      </c>
      <c r="EX477" s="26" t="str">
        <f t="shared" si="609"/>
        <v/>
      </c>
      <c r="EY477" s="26" t="str">
        <f t="shared" si="609"/>
        <v/>
      </c>
      <c r="EZ477" s="26" t="str">
        <f t="shared" si="609"/>
        <v/>
      </c>
      <c r="FA477" s="26" t="str">
        <f t="shared" si="609"/>
        <v/>
      </c>
      <c r="FB477" s="26" t="str">
        <f t="shared" si="609"/>
        <v/>
      </c>
      <c r="FC477" s="26" t="str">
        <f t="shared" si="609"/>
        <v/>
      </c>
      <c r="FD477" s="26" t="str">
        <f t="shared" si="609"/>
        <v/>
      </c>
      <c r="FE477" s="26" t="str">
        <f t="shared" si="609"/>
        <v/>
      </c>
      <c r="FF477" s="26" t="str">
        <f t="shared" si="609"/>
        <v/>
      </c>
      <c r="FG477" s="26" t="str">
        <f t="shared" si="609"/>
        <v/>
      </c>
      <c r="FH477" s="26" t="str">
        <f t="shared" si="609"/>
        <v/>
      </c>
      <c r="FI477" s="26" t="str">
        <f t="shared" si="609"/>
        <v/>
      </c>
    </row>
    <row r="478" spans="1:165" s="8" customFormat="1" ht="15" customHeight="1">
      <c r="A478" s="8" t="str">
        <f t="shared" si="601"/>
        <v>BFDLE_BP6_XDC</v>
      </c>
      <c r="B478" s="19" t="s">
        <v>1069</v>
      </c>
      <c r="C478" s="13" t="s">
        <v>1144</v>
      </c>
      <c r="D478" s="13" t="s">
        <v>1145</v>
      </c>
      <c r="E478" s="14" t="str">
        <f>"BFDLE_BP6_"&amp;C3</f>
        <v>BFDLE_BP6_XDC</v>
      </c>
      <c r="F478" s="26">
        <v>0.62831250000000005</v>
      </c>
      <c r="G478" s="26">
        <v>0.62831250000000005</v>
      </c>
      <c r="H478" s="26">
        <v>-1.2879375</v>
      </c>
      <c r="I478" s="26">
        <v>0.8025</v>
      </c>
      <c r="J478" s="26">
        <v>0.77118750000000003</v>
      </c>
      <c r="K478" s="26">
        <v>-1.450648677</v>
      </c>
      <c r="L478" s="26">
        <v>1.327351323</v>
      </c>
      <c r="M478" s="26">
        <v>1.4871013230000001</v>
      </c>
      <c r="N478" s="26">
        <v>1.5418513229999999</v>
      </c>
      <c r="O478" s="26">
        <v>2.9056552920000001</v>
      </c>
      <c r="P478" s="26">
        <v>0.40891589699999997</v>
      </c>
      <c r="Q478" s="26">
        <v>-1.3520841029999999</v>
      </c>
      <c r="R478" s="26">
        <v>-0.70708410300000002</v>
      </c>
      <c r="S478" s="26">
        <v>0.58891589700000002</v>
      </c>
      <c r="T478" s="26">
        <v>-1.061336412</v>
      </c>
      <c r="U478" s="26">
        <v>-1.0293229319999999</v>
      </c>
      <c r="V478" s="26">
        <v>-0.071572932000000103</v>
      </c>
      <c r="W478" s="26">
        <v>1.639927068</v>
      </c>
      <c r="X478" s="26">
        <v>1.8124270680000001</v>
      </c>
      <c r="Y478" s="26">
        <v>2.3514582719999999</v>
      </c>
      <c r="Z478" s="26">
        <v>-0.71247592049999997</v>
      </c>
      <c r="AA478" s="26">
        <v>-0.57522592049999999</v>
      </c>
      <c r="AB478" s="26">
        <v>1.2037740795</v>
      </c>
      <c r="AC478" s="26">
        <v>1.0492740795</v>
      </c>
      <c r="AD478" s="26">
        <v>0.96534631800000004</v>
      </c>
      <c r="AE478" s="26">
        <v>0.47025</v>
      </c>
      <c r="AF478" s="26">
        <v>-0.40425</v>
      </c>
      <c r="AG478" s="26">
        <v>-2.83875</v>
      </c>
      <c r="AH478" s="26">
        <v>1.20825</v>
      </c>
      <c r="AI478" s="26">
        <v>-1.5645</v>
      </c>
      <c r="AJ478" s="26">
        <v>-0.8325</v>
      </c>
      <c r="AK478" s="26">
        <v>0.017250000000000001</v>
      </c>
      <c r="AL478" s="26">
        <v>-0.46949999999999997</v>
      </c>
      <c r="AM478" s="26">
        <v>0.504</v>
      </c>
      <c r="AN478" s="26">
        <v>-0.78075000000000006</v>
      </c>
      <c r="AO478" s="26" t="str">
        <f>IF(AND(AO479="",AO486=""),"",SUM(AO479,AO486))</f>
        <v/>
      </c>
      <c r="AP478" s="26" t="str">
        <f>IF(AND(AP479="",AP486=""),"",SUM(AP479,AP486))</f>
        <v/>
      </c>
      <c r="AQ478" s="26" t="str">
        <f>IF(AND(AQ479="",AQ486=""),"",SUM(AQ479,AQ486))</f>
        <v/>
      </c>
      <c r="AR478" s="26" t="str">
        <f>IF(AND(AR479="",AR486=""),"",SUM(AR479,AR486))</f>
        <v/>
      </c>
      <c r="AS478" s="26" t="str">
        <f>IF(AND(AS479="",AS486=""),"",SUM(AS479,AS486))</f>
        <v/>
      </c>
      <c r="AT478" s="26" t="str">
        <f>IF(AND(AT479="",AT486=""),"",SUM(AT479,AT486))</f>
        <v/>
      </c>
      <c r="AU478" s="26" t="str">
        <f>IF(AND(AU479="",AU486=""),"",SUM(AU479,AU486))</f>
        <v/>
      </c>
      <c r="AV478" s="26" t="str">
        <f>IF(AND(AV479="",AV486=""),"",SUM(AV479,AV486))</f>
        <v/>
      </c>
      <c r="AW478" s="26" t="str">
        <f>IF(AND(AW479="",AW486=""),"",SUM(AW479,AW486))</f>
        <v/>
      </c>
      <c r="AX478" s="26" t="str">
        <f>IF(AND(AX479="",AX486=""),"",SUM(AX479,AX486))</f>
        <v/>
      </c>
      <c r="AY478" s="26" t="str">
        <f>IF(AND(AY479="",AY486=""),"",SUM(AY479,AY486))</f>
        <v/>
      </c>
      <c r="AZ478" s="26" t="str">
        <f>IF(AND(AZ479="",AZ486=""),"",SUM(AZ479,AZ486))</f>
        <v/>
      </c>
      <c r="BA478" s="26" t="str">
        <f>IF(AND(BA479="",BA486=""),"",SUM(BA479,BA486))</f>
        <v/>
      </c>
      <c r="BB478" s="26" t="str">
        <f>IF(AND(BB479="",BB486=""),"",SUM(BB479,BB486))</f>
        <v/>
      </c>
      <c r="BC478" s="26" t="str">
        <f>IF(AND(BC479="",BC486=""),"",SUM(BC479,BC486))</f>
        <v/>
      </c>
      <c r="BD478" s="26" t="str">
        <f>IF(AND(BD479="",BD486=""),"",SUM(BD479,BD486))</f>
        <v/>
      </c>
      <c r="BE478" s="26" t="str">
        <f>IF(AND(BE479="",BE486=""),"",SUM(BE479,BE486))</f>
        <v/>
      </c>
      <c r="BF478" s="26" t="str">
        <f>IF(AND(BF479="",BF486=""),"",SUM(BF479,BF486))</f>
        <v/>
      </c>
      <c r="BG478" s="26" t="str">
        <f>IF(AND(BG479="",BG486=""),"",SUM(BG479,BG486))</f>
        <v/>
      </c>
      <c r="BH478" s="26" t="str">
        <f>IF(AND(BH479="",BH486=""),"",SUM(BH479,BH486))</f>
        <v/>
      </c>
      <c r="BI478" s="26" t="str">
        <f>IF(AND(BI479="",BI486=""),"",SUM(BI479,BI486))</f>
        <v/>
      </c>
      <c r="BJ478" s="26" t="str">
        <f>IF(AND(BJ479="",BJ486=""),"",SUM(BJ479,BJ486))</f>
        <v/>
      </c>
      <c r="BK478" s="26" t="str">
        <f>IF(AND(BK479="",BK486=""),"",SUM(BK479,BK486))</f>
        <v/>
      </c>
      <c r="BL478" s="26" t="str">
        <f>IF(AND(BL479="",BL486=""),"",SUM(BL479,BL486))</f>
        <v/>
      </c>
      <c r="BM478" s="26" t="str">
        <f>IF(AND(BM479="",BM486=""),"",SUM(BM479,BM486))</f>
        <v/>
      </c>
      <c r="BN478" s="26" t="str">
        <f>IF(AND(BN479="",BN486=""),"",SUM(BN479,BN486))</f>
        <v/>
      </c>
      <c r="BO478" s="26" t="str">
        <f>IF(AND(BO479="",BO486=""),"",SUM(BO479,BO486))</f>
        <v/>
      </c>
      <c r="BP478" s="26" t="str">
        <f>IF(AND(BP479="",BP486=""),"",SUM(BP479,BP486))</f>
        <v/>
      </c>
      <c r="BQ478" s="26" t="str">
        <f>IF(AND(BQ479="",BQ486=""),"",SUM(BQ479,BQ486))</f>
        <v/>
      </c>
      <c r="BR478" s="26" t="str">
        <f>IF(AND(BR479="",BR486=""),"",SUM(BR479,BR486))</f>
        <v/>
      </c>
      <c r="BS478" s="26" t="str">
        <f t="shared" si="610" ref="BS478:ED478">IF(AND(BS479="",BS486=""),"",SUM(BS479,BS486))</f>
        <v/>
      </c>
      <c r="BT478" s="26" t="str">
        <f t="shared" si="610"/>
        <v/>
      </c>
      <c r="BU478" s="26" t="str">
        <f t="shared" si="610"/>
        <v/>
      </c>
      <c r="BV478" s="26" t="str">
        <f t="shared" si="610"/>
        <v/>
      </c>
      <c r="BW478" s="26" t="str">
        <f t="shared" si="610"/>
        <v/>
      </c>
      <c r="BX478" s="26" t="str">
        <f t="shared" si="610"/>
        <v/>
      </c>
      <c r="BY478" s="26" t="str">
        <f t="shared" si="610"/>
        <v/>
      </c>
      <c r="BZ478" s="26" t="str">
        <f t="shared" si="610"/>
        <v/>
      </c>
      <c r="CA478" s="26" t="str">
        <f t="shared" si="610"/>
        <v/>
      </c>
      <c r="CB478" s="26" t="str">
        <f t="shared" si="610"/>
        <v/>
      </c>
      <c r="CC478" s="26" t="str">
        <f t="shared" si="610"/>
        <v/>
      </c>
      <c r="CD478" s="26" t="str">
        <f t="shared" si="610"/>
        <v/>
      </c>
      <c r="CE478" s="26" t="str">
        <f t="shared" si="610"/>
        <v/>
      </c>
      <c r="CF478" s="26" t="str">
        <f t="shared" si="610"/>
        <v/>
      </c>
      <c r="CG478" s="26" t="str">
        <f t="shared" si="610"/>
        <v/>
      </c>
      <c r="CH478" s="26" t="str">
        <f t="shared" si="610"/>
        <v/>
      </c>
      <c r="CI478" s="26" t="str">
        <f t="shared" si="610"/>
        <v/>
      </c>
      <c r="CJ478" s="26" t="str">
        <f t="shared" si="610"/>
        <v/>
      </c>
      <c r="CK478" s="26" t="str">
        <f t="shared" si="610"/>
        <v/>
      </c>
      <c r="CL478" s="26" t="str">
        <f t="shared" si="610"/>
        <v/>
      </c>
      <c r="CM478" s="26" t="str">
        <f t="shared" si="610"/>
        <v/>
      </c>
      <c r="CN478" s="26" t="str">
        <f t="shared" si="610"/>
        <v/>
      </c>
      <c r="CO478" s="26" t="str">
        <f t="shared" si="610"/>
        <v/>
      </c>
      <c r="CP478" s="26" t="str">
        <f t="shared" si="610"/>
        <v/>
      </c>
      <c r="CQ478" s="26" t="str">
        <f t="shared" si="610"/>
        <v/>
      </c>
      <c r="CR478" s="26" t="str">
        <f t="shared" si="610"/>
        <v/>
      </c>
      <c r="CS478" s="26" t="str">
        <f t="shared" si="610"/>
        <v/>
      </c>
      <c r="CT478" s="26" t="str">
        <f t="shared" si="610"/>
        <v/>
      </c>
      <c r="CU478" s="26" t="str">
        <f t="shared" si="610"/>
        <v/>
      </c>
      <c r="CV478" s="26" t="str">
        <f t="shared" si="610"/>
        <v/>
      </c>
      <c r="CW478" s="26" t="str">
        <f t="shared" si="610"/>
        <v/>
      </c>
      <c r="CX478" s="26" t="str">
        <f t="shared" si="610"/>
        <v/>
      </c>
      <c r="CY478" s="26" t="str">
        <f t="shared" si="610"/>
        <v/>
      </c>
      <c r="CZ478" s="26" t="str">
        <f t="shared" si="610"/>
        <v/>
      </c>
      <c r="DA478" s="26" t="str">
        <f t="shared" si="610"/>
        <v/>
      </c>
      <c r="DB478" s="26" t="str">
        <f t="shared" si="610"/>
        <v/>
      </c>
      <c r="DC478" s="26" t="str">
        <f t="shared" si="610"/>
        <v/>
      </c>
      <c r="DD478" s="26" t="str">
        <f t="shared" si="610"/>
        <v/>
      </c>
      <c r="DE478" s="26" t="str">
        <f t="shared" si="610"/>
        <v/>
      </c>
      <c r="DF478" s="26" t="str">
        <f t="shared" si="610"/>
        <v/>
      </c>
      <c r="DG478" s="26" t="str">
        <f t="shared" si="610"/>
        <v/>
      </c>
      <c r="DH478" s="26" t="str">
        <f t="shared" si="610"/>
        <v/>
      </c>
      <c r="DI478" s="26" t="str">
        <f t="shared" si="610"/>
        <v/>
      </c>
      <c r="DJ478" s="26" t="str">
        <f t="shared" si="610"/>
        <v/>
      </c>
      <c r="DK478" s="26" t="str">
        <f t="shared" si="610"/>
        <v/>
      </c>
      <c r="DL478" s="26" t="str">
        <f t="shared" si="610"/>
        <v/>
      </c>
      <c r="DM478" s="26" t="str">
        <f t="shared" si="610"/>
        <v/>
      </c>
      <c r="DN478" s="26" t="str">
        <f t="shared" si="610"/>
        <v/>
      </c>
      <c r="DO478" s="26" t="str">
        <f t="shared" si="610"/>
        <v/>
      </c>
      <c r="DP478" s="26" t="str">
        <f t="shared" si="610"/>
        <v/>
      </c>
      <c r="DQ478" s="26" t="str">
        <f t="shared" si="610"/>
        <v/>
      </c>
      <c r="DR478" s="26" t="str">
        <f t="shared" si="610"/>
        <v/>
      </c>
      <c r="DS478" s="26" t="str">
        <f t="shared" si="610"/>
        <v/>
      </c>
      <c r="DT478" s="26" t="str">
        <f t="shared" si="610"/>
        <v/>
      </c>
      <c r="DU478" s="26" t="str">
        <f t="shared" si="610"/>
        <v/>
      </c>
      <c r="DV478" s="26" t="str">
        <f t="shared" si="610"/>
        <v/>
      </c>
      <c r="DW478" s="26" t="str">
        <f t="shared" si="610"/>
        <v/>
      </c>
      <c r="DX478" s="26" t="str">
        <f t="shared" si="610"/>
        <v/>
      </c>
      <c r="DY478" s="26" t="str">
        <f t="shared" si="610"/>
        <v/>
      </c>
      <c r="DZ478" s="26" t="str">
        <f t="shared" si="610"/>
        <v/>
      </c>
      <c r="EA478" s="26" t="str">
        <f t="shared" si="610"/>
        <v/>
      </c>
      <c r="EB478" s="26" t="str">
        <f t="shared" si="610"/>
        <v/>
      </c>
      <c r="EC478" s="26" t="str">
        <f t="shared" si="610"/>
        <v/>
      </c>
      <c r="ED478" s="26" t="str">
        <f t="shared" si="610"/>
        <v/>
      </c>
      <c r="EE478" s="26" t="str">
        <f t="shared" si="611" ref="EE478:FI478">IF(AND(EE479="",EE486=""),"",SUM(EE479,EE486))</f>
        <v/>
      </c>
      <c r="EF478" s="26" t="str">
        <f t="shared" si="611"/>
        <v/>
      </c>
      <c r="EG478" s="26" t="str">
        <f t="shared" si="611"/>
        <v/>
      </c>
      <c r="EH478" s="26" t="str">
        <f t="shared" si="611"/>
        <v/>
      </c>
      <c r="EI478" s="26" t="str">
        <f t="shared" si="611"/>
        <v/>
      </c>
      <c r="EJ478" s="26" t="str">
        <f t="shared" si="611"/>
        <v/>
      </c>
      <c r="EK478" s="26" t="str">
        <f t="shared" si="611"/>
        <v/>
      </c>
      <c r="EL478" s="26" t="str">
        <f t="shared" si="611"/>
        <v/>
      </c>
      <c r="EM478" s="26" t="str">
        <f t="shared" si="611"/>
        <v/>
      </c>
      <c r="EN478" s="26" t="str">
        <f t="shared" si="611"/>
        <v/>
      </c>
      <c r="EO478" s="26" t="str">
        <f t="shared" si="611"/>
        <v/>
      </c>
      <c r="EP478" s="26" t="str">
        <f t="shared" si="611"/>
        <v/>
      </c>
      <c r="EQ478" s="26" t="str">
        <f t="shared" si="611"/>
        <v/>
      </c>
      <c r="ER478" s="26" t="str">
        <f t="shared" si="611"/>
        <v/>
      </c>
      <c r="ES478" s="26" t="str">
        <f t="shared" si="611"/>
        <v/>
      </c>
      <c r="ET478" s="26" t="str">
        <f t="shared" si="611"/>
        <v/>
      </c>
      <c r="EU478" s="26" t="str">
        <f t="shared" si="611"/>
        <v/>
      </c>
      <c r="EV478" s="26" t="str">
        <f t="shared" si="611"/>
        <v/>
      </c>
      <c r="EW478" s="26" t="str">
        <f t="shared" si="611"/>
        <v/>
      </c>
      <c r="EX478" s="26" t="str">
        <f t="shared" si="611"/>
        <v/>
      </c>
      <c r="EY478" s="26" t="str">
        <f t="shared" si="611"/>
        <v/>
      </c>
      <c r="EZ478" s="26" t="str">
        <f t="shared" si="611"/>
        <v/>
      </c>
      <c r="FA478" s="26" t="str">
        <f t="shared" si="611"/>
        <v/>
      </c>
      <c r="FB478" s="26" t="str">
        <f t="shared" si="611"/>
        <v/>
      </c>
      <c r="FC478" s="26" t="str">
        <f t="shared" si="611"/>
        <v/>
      </c>
      <c r="FD478" s="26" t="str">
        <f t="shared" si="611"/>
        <v/>
      </c>
      <c r="FE478" s="26" t="str">
        <f t="shared" si="611"/>
        <v/>
      </c>
      <c r="FF478" s="26" t="str">
        <f t="shared" si="611"/>
        <v/>
      </c>
      <c r="FG478" s="26" t="str">
        <f t="shared" si="611"/>
        <v/>
      </c>
      <c r="FH478" s="26" t="str">
        <f t="shared" si="611"/>
        <v/>
      </c>
      <c r="FI478" s="26" t="str">
        <f t="shared" si="611"/>
        <v/>
      </c>
    </row>
    <row r="479" spans="1:165" s="8" customFormat="1" ht="15" customHeight="1">
      <c r="A479" s="8" t="str">
        <f t="shared" si="601"/>
        <v>BFDLEO_BP6_XDC</v>
      </c>
      <c r="B479" s="19" t="s">
        <v>1072</v>
      </c>
      <c r="C479" s="13" t="s">
        <v>1146</v>
      </c>
      <c r="D479" s="13" t="s">
        <v>1147</v>
      </c>
      <c r="E479" s="14" t="str">
        <f>"BFDLEO_BP6_"&amp;C3</f>
        <v>BFDLEO_BP6_XDC</v>
      </c>
      <c r="F479" s="26" t="str">
        <f>IF(AND(F480="",AND(F481="",F482="")),"",SUM(F480,F481,F482))</f>
        <v/>
      </c>
      <c r="G479" s="26" t="str">
        <f t="shared" si="612" ref="G479:BR479">IF(AND(G480="",AND(G481="",G482="")),"",SUM(G480,G481,G482))</f>
        <v/>
      </c>
      <c r="H479" s="26" t="str">
        <f t="shared" si="612"/>
        <v/>
      </c>
      <c r="I479" s="26" t="str">
        <f t="shared" si="612"/>
        <v/>
      </c>
      <c r="J479" s="26" t="str">
        <f t="shared" si="612"/>
        <v/>
      </c>
      <c r="K479" s="26">
        <v>0.027</v>
      </c>
      <c r="L479" s="26">
        <v>0.027</v>
      </c>
      <c r="M479" s="26">
        <v>0.027</v>
      </c>
      <c r="N479" s="26">
        <v>0.027</v>
      </c>
      <c r="O479" s="26">
        <v>0.108</v>
      </c>
      <c r="P479" s="26">
        <v>0.027</v>
      </c>
      <c r="Q479" s="26">
        <v>0.027</v>
      </c>
      <c r="R479" s="26">
        <v>0.027</v>
      </c>
      <c r="S479" s="26">
        <v>0.027</v>
      </c>
      <c r="T479" s="26">
        <v>0.108</v>
      </c>
      <c r="U479" s="26">
        <v>0.027</v>
      </c>
      <c r="V479" s="26">
        <v>0.027</v>
      </c>
      <c r="W479" s="26">
        <v>0.027</v>
      </c>
      <c r="X479" s="26">
        <v>0.027</v>
      </c>
      <c r="Y479" s="26">
        <v>0.108</v>
      </c>
      <c r="Z479" s="26" t="str">
        <f t="shared" si="612"/>
        <v/>
      </c>
      <c r="AA479" s="26" t="str">
        <f t="shared" si="612"/>
        <v/>
      </c>
      <c r="AB479" s="26" t="str">
        <f t="shared" si="612"/>
        <v/>
      </c>
      <c r="AC479" s="26" t="str">
        <f t="shared" si="612"/>
        <v/>
      </c>
      <c r="AD479" s="26" t="str">
        <f t="shared" si="612"/>
        <v/>
      </c>
      <c r="AE479" s="26" t="str">
        <f t="shared" si="612"/>
        <v/>
      </c>
      <c r="AF479" s="26" t="str">
        <f t="shared" si="612"/>
        <v/>
      </c>
      <c r="AG479" s="26" t="str">
        <f t="shared" si="612"/>
        <v/>
      </c>
      <c r="AH479" s="26" t="str">
        <f t="shared" si="612"/>
        <v/>
      </c>
      <c r="AI479" s="26" t="str">
        <f t="shared" si="612"/>
        <v/>
      </c>
      <c r="AJ479" s="26" t="str">
        <f t="shared" si="612"/>
        <v/>
      </c>
      <c r="AK479" s="26" t="str">
        <f t="shared" si="612"/>
        <v/>
      </c>
      <c r="AL479" s="26" t="str">
        <f t="shared" si="612"/>
        <v/>
      </c>
      <c r="AM479" s="26" t="str">
        <f t="shared" si="612"/>
        <v/>
      </c>
      <c r="AN479" s="26" t="str">
        <f t="shared" si="612"/>
        <v/>
      </c>
      <c r="AO479" s="26" t="str">
        <f t="shared" si="612"/>
        <v/>
      </c>
      <c r="AP479" s="26" t="str">
        <f t="shared" si="612"/>
        <v/>
      </c>
      <c r="AQ479" s="26" t="str">
        <f t="shared" si="612"/>
        <v/>
      </c>
      <c r="AR479" s="26" t="str">
        <f t="shared" si="612"/>
        <v/>
      </c>
      <c r="AS479" s="26" t="str">
        <f t="shared" si="612"/>
        <v/>
      </c>
      <c r="AT479" s="26" t="str">
        <f t="shared" si="612"/>
        <v/>
      </c>
      <c r="AU479" s="26" t="str">
        <f t="shared" si="612"/>
        <v/>
      </c>
      <c r="AV479" s="26" t="str">
        <f t="shared" si="612"/>
        <v/>
      </c>
      <c r="AW479" s="26" t="str">
        <f t="shared" si="612"/>
        <v/>
      </c>
      <c r="AX479" s="26" t="str">
        <f t="shared" si="612"/>
        <v/>
      </c>
      <c r="AY479" s="26" t="str">
        <f t="shared" si="612"/>
        <v/>
      </c>
      <c r="AZ479" s="26" t="str">
        <f t="shared" si="612"/>
        <v/>
      </c>
      <c r="BA479" s="26" t="str">
        <f t="shared" si="612"/>
        <v/>
      </c>
      <c r="BB479" s="26" t="str">
        <f t="shared" si="612"/>
        <v/>
      </c>
      <c r="BC479" s="26" t="str">
        <f t="shared" si="612"/>
        <v/>
      </c>
      <c r="BD479" s="26" t="str">
        <f t="shared" si="612"/>
        <v/>
      </c>
      <c r="BE479" s="26" t="str">
        <f t="shared" si="612"/>
        <v/>
      </c>
      <c r="BF479" s="26" t="str">
        <f t="shared" si="612"/>
        <v/>
      </c>
      <c r="BG479" s="26" t="str">
        <f t="shared" si="612"/>
        <v/>
      </c>
      <c r="BH479" s="26" t="str">
        <f t="shared" si="612"/>
        <v/>
      </c>
      <c r="BI479" s="26" t="str">
        <f t="shared" si="612"/>
        <v/>
      </c>
      <c r="BJ479" s="26" t="str">
        <f t="shared" si="612"/>
        <v/>
      </c>
      <c r="BK479" s="26" t="str">
        <f t="shared" si="612"/>
        <v/>
      </c>
      <c r="BL479" s="26" t="str">
        <f t="shared" si="612"/>
        <v/>
      </c>
      <c r="BM479" s="26" t="str">
        <f t="shared" si="612"/>
        <v/>
      </c>
      <c r="BN479" s="26" t="str">
        <f t="shared" si="612"/>
        <v/>
      </c>
      <c r="BO479" s="26" t="str">
        <f t="shared" si="612"/>
        <v/>
      </c>
      <c r="BP479" s="26" t="str">
        <f t="shared" si="612"/>
        <v/>
      </c>
      <c r="BQ479" s="26" t="str">
        <f t="shared" si="612"/>
        <v/>
      </c>
      <c r="BR479" s="26" t="str">
        <f t="shared" si="612"/>
        <v/>
      </c>
      <c r="BS479" s="26" t="str">
        <f t="shared" si="613" ref="BS479:ED479">IF(AND(BS480="",AND(BS481="",BS482="")),"",SUM(BS480,BS481,BS482))</f>
        <v/>
      </c>
      <c r="BT479" s="26" t="str">
        <f t="shared" si="613"/>
        <v/>
      </c>
      <c r="BU479" s="26" t="str">
        <f t="shared" si="613"/>
        <v/>
      </c>
      <c r="BV479" s="26" t="str">
        <f t="shared" si="613"/>
        <v/>
      </c>
      <c r="BW479" s="26" t="str">
        <f t="shared" si="613"/>
        <v/>
      </c>
      <c r="BX479" s="26" t="str">
        <f t="shared" si="613"/>
        <v/>
      </c>
      <c r="BY479" s="26" t="str">
        <f t="shared" si="613"/>
        <v/>
      </c>
      <c r="BZ479" s="26" t="str">
        <f t="shared" si="613"/>
        <v/>
      </c>
      <c r="CA479" s="26" t="str">
        <f t="shared" si="613"/>
        <v/>
      </c>
      <c r="CB479" s="26" t="str">
        <f t="shared" si="613"/>
        <v/>
      </c>
      <c r="CC479" s="26" t="str">
        <f t="shared" si="613"/>
        <v/>
      </c>
      <c r="CD479" s="26" t="str">
        <f t="shared" si="613"/>
        <v/>
      </c>
      <c r="CE479" s="26" t="str">
        <f t="shared" si="613"/>
        <v/>
      </c>
      <c r="CF479" s="26" t="str">
        <f t="shared" si="613"/>
        <v/>
      </c>
      <c r="CG479" s="26" t="str">
        <f t="shared" si="613"/>
        <v/>
      </c>
      <c r="CH479" s="26" t="str">
        <f t="shared" si="613"/>
        <v/>
      </c>
      <c r="CI479" s="26" t="str">
        <f t="shared" si="613"/>
        <v/>
      </c>
      <c r="CJ479" s="26" t="str">
        <f t="shared" si="613"/>
        <v/>
      </c>
      <c r="CK479" s="26" t="str">
        <f t="shared" si="613"/>
        <v/>
      </c>
      <c r="CL479" s="26" t="str">
        <f t="shared" si="613"/>
        <v/>
      </c>
      <c r="CM479" s="26" t="str">
        <f t="shared" si="613"/>
        <v/>
      </c>
      <c r="CN479" s="26" t="str">
        <f t="shared" si="613"/>
        <v/>
      </c>
      <c r="CO479" s="26" t="str">
        <f t="shared" si="613"/>
        <v/>
      </c>
      <c r="CP479" s="26" t="str">
        <f t="shared" si="613"/>
        <v/>
      </c>
      <c r="CQ479" s="26" t="str">
        <f t="shared" si="613"/>
        <v/>
      </c>
      <c r="CR479" s="26" t="str">
        <f t="shared" si="613"/>
        <v/>
      </c>
      <c r="CS479" s="26" t="str">
        <f t="shared" si="613"/>
        <v/>
      </c>
      <c r="CT479" s="26" t="str">
        <f t="shared" si="613"/>
        <v/>
      </c>
      <c r="CU479" s="26" t="str">
        <f t="shared" si="613"/>
        <v/>
      </c>
      <c r="CV479" s="26" t="str">
        <f t="shared" si="613"/>
        <v/>
      </c>
      <c r="CW479" s="26" t="str">
        <f t="shared" si="613"/>
        <v/>
      </c>
      <c r="CX479" s="26" t="str">
        <f t="shared" si="613"/>
        <v/>
      </c>
      <c r="CY479" s="26" t="str">
        <f t="shared" si="613"/>
        <v/>
      </c>
      <c r="CZ479" s="26" t="str">
        <f t="shared" si="613"/>
        <v/>
      </c>
      <c r="DA479" s="26" t="str">
        <f t="shared" si="613"/>
        <v/>
      </c>
      <c r="DB479" s="26" t="str">
        <f t="shared" si="613"/>
        <v/>
      </c>
      <c r="DC479" s="26" t="str">
        <f t="shared" si="613"/>
        <v/>
      </c>
      <c r="DD479" s="26" t="str">
        <f t="shared" si="613"/>
        <v/>
      </c>
      <c r="DE479" s="26" t="str">
        <f t="shared" si="613"/>
        <v/>
      </c>
      <c r="DF479" s="26" t="str">
        <f t="shared" si="613"/>
        <v/>
      </c>
      <c r="DG479" s="26" t="str">
        <f t="shared" si="613"/>
        <v/>
      </c>
      <c r="DH479" s="26" t="str">
        <f t="shared" si="613"/>
        <v/>
      </c>
      <c r="DI479" s="26" t="str">
        <f t="shared" si="613"/>
        <v/>
      </c>
      <c r="DJ479" s="26" t="str">
        <f t="shared" si="613"/>
        <v/>
      </c>
      <c r="DK479" s="26" t="str">
        <f t="shared" si="613"/>
        <v/>
      </c>
      <c r="DL479" s="26" t="str">
        <f t="shared" si="613"/>
        <v/>
      </c>
      <c r="DM479" s="26" t="str">
        <f t="shared" si="613"/>
        <v/>
      </c>
      <c r="DN479" s="26" t="str">
        <f t="shared" si="613"/>
        <v/>
      </c>
      <c r="DO479" s="26" t="str">
        <f t="shared" si="613"/>
        <v/>
      </c>
      <c r="DP479" s="26" t="str">
        <f t="shared" si="613"/>
        <v/>
      </c>
      <c r="DQ479" s="26" t="str">
        <f t="shared" si="613"/>
        <v/>
      </c>
      <c r="DR479" s="26" t="str">
        <f t="shared" si="613"/>
        <v/>
      </c>
      <c r="DS479" s="26" t="str">
        <f t="shared" si="613"/>
        <v/>
      </c>
      <c r="DT479" s="26" t="str">
        <f t="shared" si="613"/>
        <v/>
      </c>
      <c r="DU479" s="26" t="str">
        <f t="shared" si="613"/>
        <v/>
      </c>
      <c r="DV479" s="26" t="str">
        <f t="shared" si="613"/>
        <v/>
      </c>
      <c r="DW479" s="26" t="str">
        <f t="shared" si="613"/>
        <v/>
      </c>
      <c r="DX479" s="26" t="str">
        <f t="shared" si="613"/>
        <v/>
      </c>
      <c r="DY479" s="26" t="str">
        <f t="shared" si="613"/>
        <v/>
      </c>
      <c r="DZ479" s="26" t="str">
        <f t="shared" si="613"/>
        <v/>
      </c>
      <c r="EA479" s="26" t="str">
        <f t="shared" si="613"/>
        <v/>
      </c>
      <c r="EB479" s="26" t="str">
        <f t="shared" si="613"/>
        <v/>
      </c>
      <c r="EC479" s="26" t="str">
        <f t="shared" si="613"/>
        <v/>
      </c>
      <c r="ED479" s="26" t="str">
        <f t="shared" si="613"/>
        <v/>
      </c>
      <c r="EE479" s="26" t="str">
        <f t="shared" si="614" ref="EE479:FI479">IF(AND(EE480="",AND(EE481="",EE482="")),"",SUM(EE480,EE481,EE482))</f>
        <v/>
      </c>
      <c r="EF479" s="26" t="str">
        <f t="shared" si="614"/>
        <v/>
      </c>
      <c r="EG479" s="26" t="str">
        <f t="shared" si="614"/>
        <v/>
      </c>
      <c r="EH479" s="26" t="str">
        <f t="shared" si="614"/>
        <v/>
      </c>
      <c r="EI479" s="26" t="str">
        <f t="shared" si="614"/>
        <v/>
      </c>
      <c r="EJ479" s="26" t="str">
        <f t="shared" si="614"/>
        <v/>
      </c>
      <c r="EK479" s="26" t="str">
        <f t="shared" si="614"/>
        <v/>
      </c>
      <c r="EL479" s="26" t="str">
        <f t="shared" si="614"/>
        <v/>
      </c>
      <c r="EM479" s="26" t="str">
        <f t="shared" si="614"/>
        <v/>
      </c>
      <c r="EN479" s="26" t="str">
        <f t="shared" si="614"/>
        <v/>
      </c>
      <c r="EO479" s="26" t="str">
        <f t="shared" si="614"/>
        <v/>
      </c>
      <c r="EP479" s="26" t="str">
        <f t="shared" si="614"/>
        <v/>
      </c>
      <c r="EQ479" s="26" t="str">
        <f t="shared" si="614"/>
        <v/>
      </c>
      <c r="ER479" s="26" t="str">
        <f t="shared" si="614"/>
        <v/>
      </c>
      <c r="ES479" s="26" t="str">
        <f t="shared" si="614"/>
        <v/>
      </c>
      <c r="ET479" s="26" t="str">
        <f t="shared" si="614"/>
        <v/>
      </c>
      <c r="EU479" s="26" t="str">
        <f t="shared" si="614"/>
        <v/>
      </c>
      <c r="EV479" s="26" t="str">
        <f t="shared" si="614"/>
        <v/>
      </c>
      <c r="EW479" s="26" t="str">
        <f t="shared" si="614"/>
        <v/>
      </c>
      <c r="EX479" s="26" t="str">
        <f t="shared" si="614"/>
        <v/>
      </c>
      <c r="EY479" s="26" t="str">
        <f t="shared" si="614"/>
        <v/>
      </c>
      <c r="EZ479" s="26" t="str">
        <f t="shared" si="614"/>
        <v/>
      </c>
      <c r="FA479" s="26" t="str">
        <f t="shared" si="614"/>
        <v/>
      </c>
      <c r="FB479" s="26" t="str">
        <f t="shared" si="614"/>
        <v/>
      </c>
      <c r="FC479" s="26" t="str">
        <f t="shared" si="614"/>
        <v/>
      </c>
      <c r="FD479" s="26" t="str">
        <f t="shared" si="614"/>
        <v/>
      </c>
      <c r="FE479" s="26" t="str">
        <f t="shared" si="614"/>
        <v/>
      </c>
      <c r="FF479" s="26" t="str">
        <f t="shared" si="614"/>
        <v/>
      </c>
      <c r="FG479" s="26" t="str">
        <f t="shared" si="614"/>
        <v/>
      </c>
      <c r="FH479" s="26" t="str">
        <f t="shared" si="614"/>
        <v/>
      </c>
      <c r="FI479" s="26" t="str">
        <f t="shared" si="614"/>
        <v/>
      </c>
    </row>
    <row r="480" spans="1:165" s="8" customFormat="1" ht="15" customHeight="1">
      <c r="A480" s="8" t="str">
        <f t="shared" si="601"/>
        <v>BFDLEOD_BP6_XDC</v>
      </c>
      <c r="B480" s="12" t="s">
        <v>1075</v>
      </c>
      <c r="C480" s="13" t="s">
        <v>1148</v>
      </c>
      <c r="D480" s="13" t="s">
        <v>1149</v>
      </c>
      <c r="E480" s="14" t="str">
        <f>"BFDLEOD_BP6_"&amp;C3</f>
        <v>BFDLEOD_BP6_XDC</v>
      </c>
      <c r="F480" s="1"/>
      <c r="G480" s="1"/>
      <c r="H480" s="1"/>
      <c r="I480" s="1"/>
      <c r="J480" s="1"/>
      <c r="K480" s="1">
        <v>0.027</v>
      </c>
      <c r="L480" s="1">
        <v>0.027</v>
      </c>
      <c r="M480" s="1">
        <v>0.027</v>
      </c>
      <c r="N480" s="1">
        <v>0.027</v>
      </c>
      <c r="O480" s="1">
        <v>0.108</v>
      </c>
      <c r="P480" s="1">
        <v>0.027</v>
      </c>
      <c r="Q480" s="1">
        <v>0.027</v>
      </c>
      <c r="R480" s="1">
        <v>0.027</v>
      </c>
      <c r="S480" s="1">
        <v>0.027</v>
      </c>
      <c r="T480" s="1">
        <v>0.108</v>
      </c>
      <c r="U480" s="1">
        <v>0.027</v>
      </c>
      <c r="V480" s="1">
        <v>0.027</v>
      </c>
      <c r="W480" s="1">
        <v>0.027</v>
      </c>
      <c r="X480" s="1">
        <v>0.027</v>
      </c>
      <c r="Y480" s="1">
        <v>0.108</v>
      </c>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165" s="8" customFormat="1" ht="15" customHeight="1">
      <c r="A481" s="8" t="str">
        <f t="shared" si="601"/>
        <v>BFDLEOR_BP6_XDC</v>
      </c>
      <c r="B481" s="12" t="s">
        <v>1078</v>
      </c>
      <c r="C481" s="13" t="s">
        <v>1150</v>
      </c>
      <c r="D481" s="13" t="s">
        <v>1151</v>
      </c>
      <c r="E481" s="14" t="str">
        <f>"BFDLEOR_BP6_"&amp;C3</f>
        <v>BFDLEOR_BP6_XDC</v>
      </c>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165" s="8" customFormat="1" ht="15" customHeight="1">
      <c r="A482" s="8" t="str">
        <f t="shared" si="601"/>
        <v>BFDLEOF_BP6_XDC</v>
      </c>
      <c r="B482" s="12" t="s">
        <v>1081</v>
      </c>
      <c r="C482" s="13" t="s">
        <v>1152</v>
      </c>
      <c r="D482" s="13" t="s">
        <v>1153</v>
      </c>
      <c r="E482" s="14" t="str">
        <f>"BFDLEOF_BP6_"&amp;C3</f>
        <v>BFDLEOF_BP6_XDC</v>
      </c>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165" s="8" customFormat="1" ht="15" customHeight="1">
      <c r="A483" s="8" t="str">
        <f t="shared" si="601"/>
        <v>BFDLEOFR_BP6_XDC</v>
      </c>
      <c r="B483" s="15" t="s">
        <v>1084</v>
      </c>
      <c r="C483" s="13" t="s">
        <v>1154</v>
      </c>
      <c r="D483" s="13" t="s">
        <v>1155</v>
      </c>
      <c r="E483" s="18" t="str">
        <f>"BFDLEOFR_BP6_"&amp;C3</f>
        <v>BFDLEOFR_BP6_XDC</v>
      </c>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165" s="8" customFormat="1" ht="15" customHeight="1">
      <c r="A484" s="8" t="str">
        <f t="shared" si="601"/>
        <v>BFDLEOFN_BP6_XDC</v>
      </c>
      <c r="B484" s="15" t="s">
        <v>1087</v>
      </c>
      <c r="C484" s="13" t="s">
        <v>1156</v>
      </c>
      <c r="D484" s="13" t="s">
        <v>1157</v>
      </c>
      <c r="E484" s="18" t="str">
        <f>"BFDLEOFN_BP6_"&amp;C3</f>
        <v>BFDLEOFN_BP6_XDC</v>
      </c>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165" s="8" customFormat="1" ht="15" customHeight="1">
      <c r="A485" s="8" t="str">
        <f t="shared" si="601"/>
        <v>BFDLEOFU_BP6_XDC</v>
      </c>
      <c r="B485" s="15" t="s">
        <v>1090</v>
      </c>
      <c r="C485" s="13" t="s">
        <v>1158</v>
      </c>
      <c r="D485" s="13" t="s">
        <v>1159</v>
      </c>
      <c r="E485" s="14" t="str">
        <f>"BFDLEOFU_BP6_"&amp;C3</f>
        <v>BFDLEOFU_BP6_XDC</v>
      </c>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165" s="8" customFormat="1" ht="15" customHeight="1">
      <c r="A486" s="8" t="str">
        <f t="shared" si="601"/>
        <v>BFDLERV_BP6_XDC</v>
      </c>
      <c r="B486" s="12" t="s">
        <v>1093</v>
      </c>
      <c r="C486" s="13" t="s">
        <v>1160</v>
      </c>
      <c r="D486" s="13" t="s">
        <v>1161</v>
      </c>
      <c r="E486" s="14" t="str">
        <f>"BFDLERV_BP6_"&amp;C3</f>
        <v>BFDLERV_BP6_XDC</v>
      </c>
      <c r="F486" s="1">
        <v>0.62831250000000005</v>
      </c>
      <c r="G486" s="1">
        <v>0.62831250000000005</v>
      </c>
      <c r="H486" s="1">
        <v>-1.2879375</v>
      </c>
      <c r="I486" s="1">
        <v>0.8025</v>
      </c>
      <c r="J486" s="1">
        <v>0.77118750000000003</v>
      </c>
      <c r="K486" s="1">
        <v>-1.4776486769999999</v>
      </c>
      <c r="L486" s="1">
        <v>1.3003513229999999</v>
      </c>
      <c r="M486" s="1">
        <v>1.460101323</v>
      </c>
      <c r="N486" s="1">
        <v>1.514851323</v>
      </c>
      <c r="O486" s="1">
        <v>2.797655292</v>
      </c>
      <c r="P486" s="1">
        <v>0.381915897</v>
      </c>
      <c r="Q486" s="1">
        <v>-1.3790841030000001</v>
      </c>
      <c r="R486" s="1">
        <v>-0.73408410300000004</v>
      </c>
      <c r="S486" s="1">
        <v>0.561915897</v>
      </c>
      <c r="T486" s="1">
        <v>-1.169336412</v>
      </c>
      <c r="U486" s="1">
        <v>-1.056322932</v>
      </c>
      <c r="V486" s="1">
        <v>-0.098572932000000099</v>
      </c>
      <c r="W486" s="1">
        <v>1.6129270680000001</v>
      </c>
      <c r="X486" s="1">
        <v>1.785427068</v>
      </c>
      <c r="Y486" s="1">
        <v>2.2434582719999998</v>
      </c>
      <c r="Z486" s="1">
        <v>-0.71247592049999997</v>
      </c>
      <c r="AA486" s="1">
        <v>-0.57522592049999999</v>
      </c>
      <c r="AB486" s="1">
        <v>1.2037740795</v>
      </c>
      <c r="AC486" s="1">
        <v>1.0492740795</v>
      </c>
      <c r="AD486" s="1">
        <v>0.96534631800000004</v>
      </c>
      <c r="AE486" s="1">
        <v>0.47025</v>
      </c>
      <c r="AF486" s="1">
        <v>-0.40425</v>
      </c>
      <c r="AG486" s="1">
        <v>-2.83875</v>
      </c>
      <c r="AH486" s="1">
        <v>1.20825</v>
      </c>
      <c r="AI486" s="1">
        <v>-1.5645</v>
      </c>
      <c r="AJ486" s="1">
        <v>-0.8325</v>
      </c>
      <c r="AK486" s="1">
        <v>0.017250000000000001</v>
      </c>
      <c r="AL486" s="1">
        <v>-0.46949999999999997</v>
      </c>
      <c r="AM486" s="1">
        <v>0.504</v>
      </c>
      <c r="AN486" s="1">
        <v>-0.78075000000000006</v>
      </c>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165" s="8" customFormat="1" ht="15" customHeight="1">
      <c r="A487" s="8" t="str">
        <f t="shared" si="601"/>
        <v>BFDLEIS_BP6_XDC</v>
      </c>
      <c r="B487" s="15" t="s">
        <v>1096</v>
      </c>
      <c r="C487" s="13" t="s">
        <v>1162</v>
      </c>
      <c r="D487" s="13" t="s">
        <v>1163</v>
      </c>
      <c r="E487" s="14" t="str">
        <f>"BFDLEIS_BP6_"&amp;C3</f>
        <v>BFDLEIS_BP6_XDC</v>
      </c>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165" s="8" customFormat="1" ht="15" customHeight="1">
      <c r="A488" s="8" t="str">
        <f t="shared" si="601"/>
        <v>BFDLEMS_BP6_XDC</v>
      </c>
      <c r="B488" s="15" t="s">
        <v>1099</v>
      </c>
      <c r="C488" s="13" t="s">
        <v>1164</v>
      </c>
      <c r="D488" s="13" t="s">
        <v>1165</v>
      </c>
      <c r="E488" s="18" t="str">
        <f>"BFDLEMS_BP6_"&amp;C3</f>
        <v>BFDLEMS_BP6_XDC</v>
      </c>
      <c r="F488" s="1">
        <v>0.62831250000000005</v>
      </c>
      <c r="G488" s="1">
        <v>0.62831250000000005</v>
      </c>
      <c r="H488" s="1">
        <v>-1.2879375</v>
      </c>
      <c r="I488" s="1">
        <v>0.8025</v>
      </c>
      <c r="J488" s="1">
        <v>0.77118750000000003</v>
      </c>
      <c r="K488" s="1">
        <v>-1.4776486769999999</v>
      </c>
      <c r="L488" s="1">
        <v>1.3003513229999999</v>
      </c>
      <c r="M488" s="1">
        <v>1.460101323</v>
      </c>
      <c r="N488" s="1">
        <v>1.514851323</v>
      </c>
      <c r="O488" s="1">
        <v>2.797655292</v>
      </c>
      <c r="P488" s="1">
        <v>0.381915897</v>
      </c>
      <c r="Q488" s="1">
        <v>-1.3790841030000001</v>
      </c>
      <c r="R488" s="1">
        <v>-0.73408410300000004</v>
      </c>
      <c r="S488" s="1">
        <v>0.561915897</v>
      </c>
      <c r="T488" s="1">
        <v>-1.169336412</v>
      </c>
      <c r="U488" s="1">
        <v>-1.056322932</v>
      </c>
      <c r="V488" s="1">
        <v>-0.098572932000000099</v>
      </c>
      <c r="W488" s="1">
        <v>1.6129270680000001</v>
      </c>
      <c r="X488" s="1">
        <v>1.785427068</v>
      </c>
      <c r="Y488" s="1">
        <v>2.2434582719999998</v>
      </c>
      <c r="Z488" s="1">
        <v>-0.71247592049999997</v>
      </c>
      <c r="AA488" s="1">
        <v>-0.57522592049999999</v>
      </c>
      <c r="AB488" s="1">
        <v>1.2037740795</v>
      </c>
      <c r="AC488" s="1">
        <v>1.0492740795</v>
      </c>
      <c r="AD488" s="1">
        <v>0.96534631800000004</v>
      </c>
      <c r="AE488" s="1">
        <v>0.47025</v>
      </c>
      <c r="AF488" s="1">
        <v>-0.40425</v>
      </c>
      <c r="AG488" s="1">
        <v>-2.83875</v>
      </c>
      <c r="AH488" s="1">
        <v>1.20825</v>
      </c>
      <c r="AI488" s="1">
        <v>-1.5645</v>
      </c>
      <c r="AJ488" s="1">
        <v>-0.8325</v>
      </c>
      <c r="AK488" s="1">
        <v>0.017250000000000001</v>
      </c>
      <c r="AL488" s="1">
        <v>-0.46949999999999997</v>
      </c>
      <c r="AM488" s="1">
        <v>0.504</v>
      </c>
      <c r="AN488" s="1">
        <v>-0.78075000000000006</v>
      </c>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165" s="8" customFormat="1" ht="15" customHeight="1">
      <c r="A489" s="8" t="str">
        <f t="shared" si="601"/>
        <v>BFDLD_BP6_XDC</v>
      </c>
      <c r="B489" s="19" t="s">
        <v>1102</v>
      </c>
      <c r="C489" s="13" t="s">
        <v>1166</v>
      </c>
      <c r="D489" s="13" t="s">
        <v>1167</v>
      </c>
      <c r="E489" s="14" t="str">
        <f>"BFDLD_BP6_"&amp;C3</f>
        <v>BFDLD_BP6_XDC</v>
      </c>
      <c r="F489" s="26" t="str">
        <f>IF(AND(F490="",AND(F491="",F492="")),"",SUM(F490,F491,F492))</f>
        <v/>
      </c>
      <c r="G489" s="26" t="str">
        <f t="shared" si="615" ref="G489:BR489">IF(AND(G490="",AND(G491="",G492="")),"",SUM(G490,G491,G492))</f>
        <v/>
      </c>
      <c r="H489" s="26" t="str">
        <f t="shared" si="615"/>
        <v/>
      </c>
      <c r="I489" s="26" t="str">
        <f t="shared" si="615"/>
        <v/>
      </c>
      <c r="J489" s="26" t="str">
        <f t="shared" si="615"/>
        <v/>
      </c>
      <c r="K489" s="26" t="str">
        <f t="shared" si="615"/>
        <v/>
      </c>
      <c r="L489" s="26" t="str">
        <f t="shared" si="615"/>
        <v/>
      </c>
      <c r="M489" s="26" t="str">
        <f t="shared" si="615"/>
        <v/>
      </c>
      <c r="N489" s="26" t="str">
        <f t="shared" si="615"/>
        <v/>
      </c>
      <c r="O489" s="26" t="str">
        <f t="shared" si="615"/>
        <v/>
      </c>
      <c r="P489" s="26" t="str">
        <f t="shared" si="615"/>
        <v/>
      </c>
      <c r="Q489" s="26" t="str">
        <f t="shared" si="615"/>
        <v/>
      </c>
      <c r="R489" s="26" t="str">
        <f t="shared" si="615"/>
        <v/>
      </c>
      <c r="S489" s="26" t="str">
        <f t="shared" si="615"/>
        <v/>
      </c>
      <c r="T489" s="26" t="str">
        <f t="shared" si="615"/>
        <v/>
      </c>
      <c r="U489" s="26" t="str">
        <f t="shared" si="615"/>
        <v/>
      </c>
      <c r="V489" s="26" t="str">
        <f t="shared" si="615"/>
        <v/>
      </c>
      <c r="W489" s="26" t="str">
        <f t="shared" si="615"/>
        <v/>
      </c>
      <c r="X489" s="26" t="str">
        <f t="shared" si="615"/>
        <v/>
      </c>
      <c r="Y489" s="26" t="str">
        <f t="shared" si="615"/>
        <v/>
      </c>
      <c r="Z489" s="26" t="str">
        <f t="shared" si="615"/>
        <v/>
      </c>
      <c r="AA489" s="26" t="str">
        <f t="shared" si="615"/>
        <v/>
      </c>
      <c r="AB489" s="26" t="str">
        <f t="shared" si="615"/>
        <v/>
      </c>
      <c r="AC489" s="26" t="str">
        <f t="shared" si="615"/>
        <v/>
      </c>
      <c r="AD489" s="26" t="str">
        <f t="shared" si="615"/>
        <v/>
      </c>
      <c r="AE489" s="26" t="str">
        <f t="shared" si="615"/>
        <v/>
      </c>
      <c r="AF489" s="26" t="str">
        <f t="shared" si="615"/>
        <v/>
      </c>
      <c r="AG489" s="26" t="str">
        <f t="shared" si="615"/>
        <v/>
      </c>
      <c r="AH489" s="26" t="str">
        <f t="shared" si="615"/>
        <v/>
      </c>
      <c r="AI489" s="26" t="str">
        <f t="shared" si="615"/>
        <v/>
      </c>
      <c r="AJ489" s="26" t="str">
        <f t="shared" si="615"/>
        <v/>
      </c>
      <c r="AK489" s="26" t="str">
        <f t="shared" si="615"/>
        <v/>
      </c>
      <c r="AL489" s="26" t="str">
        <f t="shared" si="615"/>
        <v/>
      </c>
      <c r="AM489" s="26" t="str">
        <f t="shared" si="615"/>
        <v/>
      </c>
      <c r="AN489" s="26" t="str">
        <f t="shared" si="615"/>
        <v/>
      </c>
      <c r="AO489" s="26" t="str">
        <f t="shared" si="615"/>
        <v/>
      </c>
      <c r="AP489" s="26" t="str">
        <f t="shared" si="615"/>
        <v/>
      </c>
      <c r="AQ489" s="26" t="str">
        <f t="shared" si="615"/>
        <v/>
      </c>
      <c r="AR489" s="26" t="str">
        <f t="shared" si="615"/>
        <v/>
      </c>
      <c r="AS489" s="26" t="str">
        <f t="shared" si="615"/>
        <v/>
      </c>
      <c r="AT489" s="26" t="str">
        <f t="shared" si="615"/>
        <v/>
      </c>
      <c r="AU489" s="26" t="str">
        <f t="shared" si="615"/>
        <v/>
      </c>
      <c r="AV489" s="26" t="str">
        <f t="shared" si="615"/>
        <v/>
      </c>
      <c r="AW489" s="26" t="str">
        <f t="shared" si="615"/>
        <v/>
      </c>
      <c r="AX489" s="26" t="str">
        <f t="shared" si="615"/>
        <v/>
      </c>
      <c r="AY489" s="26" t="str">
        <f t="shared" si="615"/>
        <v/>
      </c>
      <c r="AZ489" s="26" t="str">
        <f t="shared" si="615"/>
        <v/>
      </c>
      <c r="BA489" s="26" t="str">
        <f t="shared" si="615"/>
        <v/>
      </c>
      <c r="BB489" s="26" t="str">
        <f t="shared" si="615"/>
        <v/>
      </c>
      <c r="BC489" s="26" t="str">
        <f t="shared" si="615"/>
        <v/>
      </c>
      <c r="BD489" s="26" t="str">
        <f t="shared" si="615"/>
        <v/>
      </c>
      <c r="BE489" s="26" t="str">
        <f t="shared" si="615"/>
        <v/>
      </c>
      <c r="BF489" s="26" t="str">
        <f t="shared" si="615"/>
        <v/>
      </c>
      <c r="BG489" s="26" t="str">
        <f t="shared" si="615"/>
        <v/>
      </c>
      <c r="BH489" s="26" t="str">
        <f t="shared" si="615"/>
        <v/>
      </c>
      <c r="BI489" s="26" t="str">
        <f t="shared" si="615"/>
        <v/>
      </c>
      <c r="BJ489" s="26" t="str">
        <f t="shared" si="615"/>
        <v/>
      </c>
      <c r="BK489" s="26" t="str">
        <f t="shared" si="615"/>
        <v/>
      </c>
      <c r="BL489" s="26" t="str">
        <f t="shared" si="615"/>
        <v/>
      </c>
      <c r="BM489" s="26" t="str">
        <f t="shared" si="615"/>
        <v/>
      </c>
      <c r="BN489" s="26" t="str">
        <f t="shared" si="615"/>
        <v/>
      </c>
      <c r="BO489" s="26" t="str">
        <f t="shared" si="615"/>
        <v/>
      </c>
      <c r="BP489" s="26" t="str">
        <f t="shared" si="615"/>
        <v/>
      </c>
      <c r="BQ489" s="26" t="str">
        <f t="shared" si="615"/>
        <v/>
      </c>
      <c r="BR489" s="26" t="str">
        <f t="shared" si="615"/>
        <v/>
      </c>
      <c r="BS489" s="26" t="str">
        <f t="shared" si="616" ref="BS489:ED489">IF(AND(BS490="",AND(BS491="",BS492="")),"",SUM(BS490,BS491,BS492))</f>
        <v/>
      </c>
      <c r="BT489" s="26" t="str">
        <f t="shared" si="616"/>
        <v/>
      </c>
      <c r="BU489" s="26" t="str">
        <f t="shared" si="616"/>
        <v/>
      </c>
      <c r="BV489" s="26" t="str">
        <f t="shared" si="616"/>
        <v/>
      </c>
      <c r="BW489" s="26" t="str">
        <f t="shared" si="616"/>
        <v/>
      </c>
      <c r="BX489" s="26" t="str">
        <f t="shared" si="616"/>
        <v/>
      </c>
      <c r="BY489" s="26" t="str">
        <f t="shared" si="616"/>
        <v/>
      </c>
      <c r="BZ489" s="26" t="str">
        <f t="shared" si="616"/>
        <v/>
      </c>
      <c r="CA489" s="26" t="str">
        <f t="shared" si="616"/>
        <v/>
      </c>
      <c r="CB489" s="26" t="str">
        <f t="shared" si="616"/>
        <v/>
      </c>
      <c r="CC489" s="26" t="str">
        <f t="shared" si="616"/>
        <v/>
      </c>
      <c r="CD489" s="26" t="str">
        <f t="shared" si="616"/>
        <v/>
      </c>
      <c r="CE489" s="26" t="str">
        <f t="shared" si="616"/>
        <v/>
      </c>
      <c r="CF489" s="26" t="str">
        <f t="shared" si="616"/>
        <v/>
      </c>
      <c r="CG489" s="26" t="str">
        <f t="shared" si="616"/>
        <v/>
      </c>
      <c r="CH489" s="26" t="str">
        <f t="shared" si="616"/>
        <v/>
      </c>
      <c r="CI489" s="26" t="str">
        <f t="shared" si="616"/>
        <v/>
      </c>
      <c r="CJ489" s="26" t="str">
        <f t="shared" si="616"/>
        <v/>
      </c>
      <c r="CK489" s="26" t="str">
        <f t="shared" si="616"/>
        <v/>
      </c>
      <c r="CL489" s="26" t="str">
        <f t="shared" si="616"/>
        <v/>
      </c>
      <c r="CM489" s="26" t="str">
        <f t="shared" si="616"/>
        <v/>
      </c>
      <c r="CN489" s="26" t="str">
        <f t="shared" si="616"/>
        <v/>
      </c>
      <c r="CO489" s="26" t="str">
        <f t="shared" si="616"/>
        <v/>
      </c>
      <c r="CP489" s="26" t="str">
        <f t="shared" si="616"/>
        <v/>
      </c>
      <c r="CQ489" s="26" t="str">
        <f t="shared" si="616"/>
        <v/>
      </c>
      <c r="CR489" s="26" t="str">
        <f t="shared" si="616"/>
        <v/>
      </c>
      <c r="CS489" s="26" t="str">
        <f t="shared" si="616"/>
        <v/>
      </c>
      <c r="CT489" s="26" t="str">
        <f t="shared" si="616"/>
        <v/>
      </c>
      <c r="CU489" s="26" t="str">
        <f t="shared" si="616"/>
        <v/>
      </c>
      <c r="CV489" s="26" t="str">
        <f t="shared" si="616"/>
        <v/>
      </c>
      <c r="CW489" s="26" t="str">
        <f t="shared" si="616"/>
        <v/>
      </c>
      <c r="CX489" s="26" t="str">
        <f t="shared" si="616"/>
        <v/>
      </c>
      <c r="CY489" s="26" t="str">
        <f t="shared" si="616"/>
        <v/>
      </c>
      <c r="CZ489" s="26" t="str">
        <f t="shared" si="616"/>
        <v/>
      </c>
      <c r="DA489" s="26" t="str">
        <f t="shared" si="616"/>
        <v/>
      </c>
      <c r="DB489" s="26" t="str">
        <f t="shared" si="616"/>
        <v/>
      </c>
      <c r="DC489" s="26" t="str">
        <f t="shared" si="616"/>
        <v/>
      </c>
      <c r="DD489" s="26" t="str">
        <f t="shared" si="616"/>
        <v/>
      </c>
      <c r="DE489" s="26" t="str">
        <f t="shared" si="616"/>
        <v/>
      </c>
      <c r="DF489" s="26" t="str">
        <f t="shared" si="616"/>
        <v/>
      </c>
      <c r="DG489" s="26" t="str">
        <f t="shared" si="616"/>
        <v/>
      </c>
      <c r="DH489" s="26" t="str">
        <f t="shared" si="616"/>
        <v/>
      </c>
      <c r="DI489" s="26" t="str">
        <f t="shared" si="616"/>
        <v/>
      </c>
      <c r="DJ489" s="26" t="str">
        <f t="shared" si="616"/>
        <v/>
      </c>
      <c r="DK489" s="26" t="str">
        <f t="shared" si="616"/>
        <v/>
      </c>
      <c r="DL489" s="26" t="str">
        <f t="shared" si="616"/>
        <v/>
      </c>
      <c r="DM489" s="26" t="str">
        <f t="shared" si="616"/>
        <v/>
      </c>
      <c r="DN489" s="26" t="str">
        <f t="shared" si="616"/>
        <v/>
      </c>
      <c r="DO489" s="26" t="str">
        <f t="shared" si="616"/>
        <v/>
      </c>
      <c r="DP489" s="26" t="str">
        <f t="shared" si="616"/>
        <v/>
      </c>
      <c r="DQ489" s="26" t="str">
        <f t="shared" si="616"/>
        <v/>
      </c>
      <c r="DR489" s="26" t="str">
        <f t="shared" si="616"/>
        <v/>
      </c>
      <c r="DS489" s="26" t="str">
        <f t="shared" si="616"/>
        <v/>
      </c>
      <c r="DT489" s="26" t="str">
        <f t="shared" si="616"/>
        <v/>
      </c>
      <c r="DU489" s="26" t="str">
        <f t="shared" si="616"/>
        <v/>
      </c>
      <c r="DV489" s="26" t="str">
        <f t="shared" si="616"/>
        <v/>
      </c>
      <c r="DW489" s="26" t="str">
        <f t="shared" si="616"/>
        <v/>
      </c>
      <c r="DX489" s="26" t="str">
        <f t="shared" si="616"/>
        <v/>
      </c>
      <c r="DY489" s="26" t="str">
        <f t="shared" si="616"/>
        <v/>
      </c>
      <c r="DZ489" s="26" t="str">
        <f t="shared" si="616"/>
        <v/>
      </c>
      <c r="EA489" s="26" t="str">
        <f t="shared" si="616"/>
        <v/>
      </c>
      <c r="EB489" s="26" t="str">
        <f t="shared" si="616"/>
        <v/>
      </c>
      <c r="EC489" s="26" t="str">
        <f t="shared" si="616"/>
        <v/>
      </c>
      <c r="ED489" s="26" t="str">
        <f t="shared" si="616"/>
        <v/>
      </c>
      <c r="EE489" s="26" t="str">
        <f t="shared" si="617" ref="EE489:FI489">IF(AND(EE490="",AND(EE491="",EE492="")),"",SUM(EE490,EE491,EE492))</f>
        <v/>
      </c>
      <c r="EF489" s="26" t="str">
        <f t="shared" si="617"/>
        <v/>
      </c>
      <c r="EG489" s="26" t="str">
        <f t="shared" si="617"/>
        <v/>
      </c>
      <c r="EH489" s="26" t="str">
        <f t="shared" si="617"/>
        <v/>
      </c>
      <c r="EI489" s="26" t="str">
        <f t="shared" si="617"/>
        <v/>
      </c>
      <c r="EJ489" s="26" t="str">
        <f t="shared" si="617"/>
        <v/>
      </c>
      <c r="EK489" s="26" t="str">
        <f t="shared" si="617"/>
        <v/>
      </c>
      <c r="EL489" s="26" t="str">
        <f t="shared" si="617"/>
        <v/>
      </c>
      <c r="EM489" s="26" t="str">
        <f t="shared" si="617"/>
        <v/>
      </c>
      <c r="EN489" s="26" t="str">
        <f t="shared" si="617"/>
        <v/>
      </c>
      <c r="EO489" s="26" t="str">
        <f t="shared" si="617"/>
        <v/>
      </c>
      <c r="EP489" s="26" t="str">
        <f t="shared" si="617"/>
        <v/>
      </c>
      <c r="EQ489" s="26" t="str">
        <f t="shared" si="617"/>
        <v/>
      </c>
      <c r="ER489" s="26" t="str">
        <f t="shared" si="617"/>
        <v/>
      </c>
      <c r="ES489" s="26" t="str">
        <f t="shared" si="617"/>
        <v/>
      </c>
      <c r="ET489" s="26" t="str">
        <f t="shared" si="617"/>
        <v/>
      </c>
      <c r="EU489" s="26" t="str">
        <f t="shared" si="617"/>
        <v/>
      </c>
      <c r="EV489" s="26" t="str">
        <f t="shared" si="617"/>
        <v/>
      </c>
      <c r="EW489" s="26" t="str">
        <f t="shared" si="617"/>
        <v/>
      </c>
      <c r="EX489" s="26" t="str">
        <f t="shared" si="617"/>
        <v/>
      </c>
      <c r="EY489" s="26" t="str">
        <f t="shared" si="617"/>
        <v/>
      </c>
      <c r="EZ489" s="26" t="str">
        <f t="shared" si="617"/>
        <v/>
      </c>
      <c r="FA489" s="26" t="str">
        <f t="shared" si="617"/>
        <v/>
      </c>
      <c r="FB489" s="26" t="str">
        <f t="shared" si="617"/>
        <v/>
      </c>
      <c r="FC489" s="26" t="str">
        <f t="shared" si="617"/>
        <v/>
      </c>
      <c r="FD489" s="26" t="str">
        <f t="shared" si="617"/>
        <v/>
      </c>
      <c r="FE489" s="26" t="str">
        <f t="shared" si="617"/>
        <v/>
      </c>
      <c r="FF489" s="26" t="str">
        <f t="shared" si="617"/>
        <v/>
      </c>
      <c r="FG489" s="26" t="str">
        <f t="shared" si="617"/>
        <v/>
      </c>
      <c r="FH489" s="26" t="str">
        <f t="shared" si="617"/>
        <v/>
      </c>
      <c r="FI489" s="26" t="str">
        <f t="shared" si="617"/>
        <v/>
      </c>
    </row>
    <row r="490" spans="1:165" s="8" customFormat="1" ht="15" customHeight="1">
      <c r="A490" s="8" t="str">
        <f t="shared" si="601"/>
        <v>BFDLDD_BP6_XDC</v>
      </c>
      <c r="B490" s="12" t="s">
        <v>1105</v>
      </c>
      <c r="C490" s="13" t="s">
        <v>1168</v>
      </c>
      <c r="D490" s="13" t="s">
        <v>1169</v>
      </c>
      <c r="E490" s="14" t="str">
        <f>"BFDLDD_BP6_"&amp;C3</f>
        <v>BFDLDD_BP6_XDC</v>
      </c>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165" s="8" customFormat="1" ht="15" customHeight="1">
      <c r="A491" s="8" t="str">
        <f t="shared" si="601"/>
        <v>BFDLDR_BP6_XDC</v>
      </c>
      <c r="B491" s="12" t="s">
        <v>1108</v>
      </c>
      <c r="C491" s="13" t="s">
        <v>1170</v>
      </c>
      <c r="D491" s="13" t="s">
        <v>1171</v>
      </c>
      <c r="E491" s="14" t="str">
        <f>"BFDLDR_BP6_"&amp;C3</f>
        <v>BFDLDR_BP6_XDC</v>
      </c>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165" s="8" customFormat="1" ht="15" customHeight="1">
      <c r="A492" s="8" t="str">
        <f t="shared" si="601"/>
        <v>BFDLDF_BP6_XDC</v>
      </c>
      <c r="B492" s="12" t="s">
        <v>1111</v>
      </c>
      <c r="C492" s="13" t="s">
        <v>1172</v>
      </c>
      <c r="D492" s="13" t="s">
        <v>1173</v>
      </c>
      <c r="E492" s="14" t="str">
        <f>"BFDLDF_BP6_"&amp;C3</f>
        <v>BFDLDF_BP6_XDC</v>
      </c>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165" s="8" customFormat="1" ht="15" customHeight="1">
      <c r="A493" s="8" t="str">
        <f t="shared" si="601"/>
        <v>BFDLDFR_BP6_XDC</v>
      </c>
      <c r="B493" s="15" t="s">
        <v>1084</v>
      </c>
      <c r="C493" s="13" t="s">
        <v>1174</v>
      </c>
      <c r="D493" s="13" t="s">
        <v>1175</v>
      </c>
      <c r="E493" s="18" t="str">
        <f>"BFDLDFR_BP6_"&amp;C3</f>
        <v>BFDLDFR_BP6_XDC</v>
      </c>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165" s="8" customFormat="1" ht="15" customHeight="1">
      <c r="A494" s="8" t="str">
        <f t="shared" si="601"/>
        <v>BFDLDFN_BP6_XDC</v>
      </c>
      <c r="B494" s="15" t="s">
        <v>1087</v>
      </c>
      <c r="C494" s="13" t="s">
        <v>1176</v>
      </c>
      <c r="D494" s="13" t="s">
        <v>1177</v>
      </c>
      <c r="E494" s="18" t="str">
        <f>"BFDLDFN_BP6_"&amp;C3</f>
        <v>BFDLDFN_BP6_XDC</v>
      </c>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165" s="8" customFormat="1" ht="15" customHeight="1">
      <c r="A495" s="8" t="str">
        <f t="shared" si="601"/>
        <v>BFDLDFU_BP6_XDC</v>
      </c>
      <c r="B495" s="15" t="s">
        <v>1090</v>
      </c>
      <c r="C495" s="13" t="s">
        <v>1178</v>
      </c>
      <c r="D495" s="13" t="s">
        <v>1179</v>
      </c>
      <c r="E495" s="14" t="str">
        <f>"BFDLDFU_BP6_"&amp;C3</f>
        <v>BFDLDFU_BP6_XDC</v>
      </c>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165" s="8" customFormat="1" ht="15" customHeight="1">
      <c r="A496" s="8" t="str">
        <f t="shared" si="601"/>
        <v>BFDLDDS_BP6_XDC</v>
      </c>
      <c r="B496" s="15" t="s">
        <v>1120</v>
      </c>
      <c r="C496" s="13" t="s">
        <v>1180</v>
      </c>
      <c r="D496" s="13" t="s">
        <v>1181</v>
      </c>
      <c r="E496" s="14" t="str">
        <f>"BFDLDDS_BP6_"&amp;C3</f>
        <v>BFDLDDS_BP6_XDC</v>
      </c>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165" s="8" customFormat="1" ht="15" customHeight="1">
      <c r="A497" s="8" t="str">
        <f t="shared" si="601"/>
        <v>BFDLDDSD_BP6_XDC</v>
      </c>
      <c r="B497" s="15" t="s">
        <v>1123</v>
      </c>
      <c r="C497" s="13" t="s">
        <v>1182</v>
      </c>
      <c r="D497" s="13" t="s">
        <v>1183</v>
      </c>
      <c r="E497" s="14" t="str">
        <f>"BFDLDDSD_BP6_"&amp;C3</f>
        <v>BFDLDDSD_BP6_XDC</v>
      </c>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165" s="8" customFormat="1" ht="15" customHeight="1">
      <c r="A498" s="8" t="str">
        <f t="shared" si="601"/>
        <v>BFDLDDSR_BP6_XDC</v>
      </c>
      <c r="B498" s="15" t="s">
        <v>1126</v>
      </c>
      <c r="C498" s="13" t="s">
        <v>1184</v>
      </c>
      <c r="D498" s="13" t="s">
        <v>1185</v>
      </c>
      <c r="E498" s="14" t="str">
        <f>"BFDLDDSR_BP6_"&amp;C3</f>
        <v>BFDLDDSR_BP6_XDC</v>
      </c>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165" s="8" customFormat="1" ht="15" customHeight="1">
      <c r="A499" s="8" t="str">
        <f t="shared" si="601"/>
        <v>BFDLDDSF_BP6_XDC</v>
      </c>
      <c r="B499" s="15" t="s">
        <v>1129</v>
      </c>
      <c r="C499" s="13" t="s">
        <v>1186</v>
      </c>
      <c r="D499" s="13" t="s">
        <v>1187</v>
      </c>
      <c r="E499" s="18" t="str">
        <f>"BFDLDDSF_BP6_"&amp;C3</f>
        <v>BFDLDDSF_BP6_XDC</v>
      </c>
      <c r="F499" s="26" t="str">
        <f>IF(AND(F500="",AND(F501="",F502="")),"",SUM(F500,F501,F502))</f>
        <v/>
      </c>
      <c r="G499" s="26" t="str">
        <f t="shared" si="618" ref="G499:BR499">IF(AND(G500="",AND(G501="",G502="")),"",SUM(G500,G501,G502))</f>
        <v/>
      </c>
      <c r="H499" s="26" t="str">
        <f t="shared" si="618"/>
        <v/>
      </c>
      <c r="I499" s="26" t="str">
        <f t="shared" si="618"/>
        <v/>
      </c>
      <c r="J499" s="26" t="str">
        <f t="shared" si="618"/>
        <v/>
      </c>
      <c r="K499" s="26" t="str">
        <f t="shared" si="618"/>
        <v/>
      </c>
      <c r="L499" s="26" t="str">
        <f t="shared" si="618"/>
        <v/>
      </c>
      <c r="M499" s="26" t="str">
        <f t="shared" si="618"/>
        <v/>
      </c>
      <c r="N499" s="26" t="str">
        <f t="shared" si="618"/>
        <v/>
      </c>
      <c r="O499" s="26" t="str">
        <f t="shared" si="618"/>
        <v/>
      </c>
      <c r="P499" s="26" t="str">
        <f t="shared" si="618"/>
        <v/>
      </c>
      <c r="Q499" s="26" t="str">
        <f t="shared" si="618"/>
        <v/>
      </c>
      <c r="R499" s="26" t="str">
        <f t="shared" si="618"/>
        <v/>
      </c>
      <c r="S499" s="26" t="str">
        <f t="shared" si="618"/>
        <v/>
      </c>
      <c r="T499" s="26" t="str">
        <f t="shared" si="618"/>
        <v/>
      </c>
      <c r="U499" s="26" t="str">
        <f t="shared" si="618"/>
        <v/>
      </c>
      <c r="V499" s="26" t="str">
        <f t="shared" si="618"/>
        <v/>
      </c>
      <c r="W499" s="26" t="str">
        <f t="shared" si="618"/>
        <v/>
      </c>
      <c r="X499" s="26" t="str">
        <f t="shared" si="618"/>
        <v/>
      </c>
      <c r="Y499" s="26" t="str">
        <f t="shared" si="618"/>
        <v/>
      </c>
      <c r="Z499" s="26" t="str">
        <f t="shared" si="618"/>
        <v/>
      </c>
      <c r="AA499" s="26" t="str">
        <f t="shared" si="618"/>
        <v/>
      </c>
      <c r="AB499" s="26" t="str">
        <f t="shared" si="618"/>
        <v/>
      </c>
      <c r="AC499" s="26" t="str">
        <f t="shared" si="618"/>
        <v/>
      </c>
      <c r="AD499" s="26" t="str">
        <f t="shared" si="618"/>
        <v/>
      </c>
      <c r="AE499" s="26" t="str">
        <f t="shared" si="618"/>
        <v/>
      </c>
      <c r="AF499" s="26" t="str">
        <f t="shared" si="618"/>
        <v/>
      </c>
      <c r="AG499" s="26" t="str">
        <f t="shared" si="618"/>
        <v/>
      </c>
      <c r="AH499" s="26" t="str">
        <f t="shared" si="618"/>
        <v/>
      </c>
      <c r="AI499" s="26" t="str">
        <f t="shared" si="618"/>
        <v/>
      </c>
      <c r="AJ499" s="26" t="str">
        <f t="shared" si="618"/>
        <v/>
      </c>
      <c r="AK499" s="26" t="str">
        <f t="shared" si="618"/>
        <v/>
      </c>
      <c r="AL499" s="26" t="str">
        <f t="shared" si="618"/>
        <v/>
      </c>
      <c r="AM499" s="26" t="str">
        <f t="shared" si="618"/>
        <v/>
      </c>
      <c r="AN499" s="26" t="str">
        <f t="shared" si="618"/>
        <v/>
      </c>
      <c r="AO499" s="26" t="str">
        <f t="shared" si="618"/>
        <v/>
      </c>
      <c r="AP499" s="26" t="str">
        <f t="shared" si="618"/>
        <v/>
      </c>
      <c r="AQ499" s="26" t="str">
        <f t="shared" si="618"/>
        <v/>
      </c>
      <c r="AR499" s="26" t="str">
        <f t="shared" si="618"/>
        <v/>
      </c>
      <c r="AS499" s="26" t="str">
        <f t="shared" si="618"/>
        <v/>
      </c>
      <c r="AT499" s="26" t="str">
        <f t="shared" si="618"/>
        <v/>
      </c>
      <c r="AU499" s="26" t="str">
        <f t="shared" si="618"/>
        <v/>
      </c>
      <c r="AV499" s="26" t="str">
        <f t="shared" si="618"/>
        <v/>
      </c>
      <c r="AW499" s="26" t="str">
        <f t="shared" si="618"/>
        <v/>
      </c>
      <c r="AX499" s="26" t="str">
        <f t="shared" si="618"/>
        <v/>
      </c>
      <c r="AY499" s="26" t="str">
        <f t="shared" si="618"/>
        <v/>
      </c>
      <c r="AZ499" s="26" t="str">
        <f t="shared" si="618"/>
        <v/>
      </c>
      <c r="BA499" s="26" t="str">
        <f t="shared" si="618"/>
        <v/>
      </c>
      <c r="BB499" s="26" t="str">
        <f t="shared" si="618"/>
        <v/>
      </c>
      <c r="BC499" s="26" t="str">
        <f t="shared" si="618"/>
        <v/>
      </c>
      <c r="BD499" s="26" t="str">
        <f t="shared" si="618"/>
        <v/>
      </c>
      <c r="BE499" s="26" t="str">
        <f t="shared" si="618"/>
        <v/>
      </c>
      <c r="BF499" s="26" t="str">
        <f t="shared" si="618"/>
        <v/>
      </c>
      <c r="BG499" s="26" t="str">
        <f t="shared" si="618"/>
        <v/>
      </c>
      <c r="BH499" s="26" t="str">
        <f t="shared" si="618"/>
        <v/>
      </c>
      <c r="BI499" s="26" t="str">
        <f t="shared" si="618"/>
        <v/>
      </c>
      <c r="BJ499" s="26" t="str">
        <f t="shared" si="618"/>
        <v/>
      </c>
      <c r="BK499" s="26" t="str">
        <f t="shared" si="618"/>
        <v/>
      </c>
      <c r="BL499" s="26" t="str">
        <f t="shared" si="618"/>
        <v/>
      </c>
      <c r="BM499" s="26" t="str">
        <f t="shared" si="618"/>
        <v/>
      </c>
      <c r="BN499" s="26" t="str">
        <f t="shared" si="618"/>
        <v/>
      </c>
      <c r="BO499" s="26" t="str">
        <f t="shared" si="618"/>
        <v/>
      </c>
      <c r="BP499" s="26" t="str">
        <f t="shared" si="618"/>
        <v/>
      </c>
      <c r="BQ499" s="26" t="str">
        <f t="shared" si="618"/>
        <v/>
      </c>
      <c r="BR499" s="26" t="str">
        <f t="shared" si="618"/>
        <v/>
      </c>
      <c r="BS499" s="26" t="str">
        <f t="shared" si="619" ref="BS499:ED499">IF(AND(BS500="",AND(BS501="",BS502="")),"",SUM(BS500,BS501,BS502))</f>
        <v/>
      </c>
      <c r="BT499" s="26" t="str">
        <f t="shared" si="619"/>
        <v/>
      </c>
      <c r="BU499" s="26" t="str">
        <f t="shared" si="619"/>
        <v/>
      </c>
      <c r="BV499" s="26" t="str">
        <f t="shared" si="619"/>
        <v/>
      </c>
      <c r="BW499" s="26" t="str">
        <f t="shared" si="619"/>
        <v/>
      </c>
      <c r="BX499" s="26" t="str">
        <f t="shared" si="619"/>
        <v/>
      </c>
      <c r="BY499" s="26" t="str">
        <f t="shared" si="619"/>
        <v/>
      </c>
      <c r="BZ499" s="26" t="str">
        <f t="shared" si="619"/>
        <v/>
      </c>
      <c r="CA499" s="26" t="str">
        <f t="shared" si="619"/>
        <v/>
      </c>
      <c r="CB499" s="26" t="str">
        <f t="shared" si="619"/>
        <v/>
      </c>
      <c r="CC499" s="26" t="str">
        <f t="shared" si="619"/>
        <v/>
      </c>
      <c r="CD499" s="26" t="str">
        <f t="shared" si="619"/>
        <v/>
      </c>
      <c r="CE499" s="26" t="str">
        <f t="shared" si="619"/>
        <v/>
      </c>
      <c r="CF499" s="26" t="str">
        <f t="shared" si="619"/>
        <v/>
      </c>
      <c r="CG499" s="26" t="str">
        <f t="shared" si="619"/>
        <v/>
      </c>
      <c r="CH499" s="26" t="str">
        <f t="shared" si="619"/>
        <v/>
      </c>
      <c r="CI499" s="26" t="str">
        <f t="shared" si="619"/>
        <v/>
      </c>
      <c r="CJ499" s="26" t="str">
        <f t="shared" si="619"/>
        <v/>
      </c>
      <c r="CK499" s="26" t="str">
        <f t="shared" si="619"/>
        <v/>
      </c>
      <c r="CL499" s="26" t="str">
        <f t="shared" si="619"/>
        <v/>
      </c>
      <c r="CM499" s="26" t="str">
        <f t="shared" si="619"/>
        <v/>
      </c>
      <c r="CN499" s="26" t="str">
        <f t="shared" si="619"/>
        <v/>
      </c>
      <c r="CO499" s="26" t="str">
        <f t="shared" si="619"/>
        <v/>
      </c>
      <c r="CP499" s="26" t="str">
        <f t="shared" si="619"/>
        <v/>
      </c>
      <c r="CQ499" s="26" t="str">
        <f t="shared" si="619"/>
        <v/>
      </c>
      <c r="CR499" s="26" t="str">
        <f t="shared" si="619"/>
        <v/>
      </c>
      <c r="CS499" s="26" t="str">
        <f t="shared" si="619"/>
        <v/>
      </c>
      <c r="CT499" s="26" t="str">
        <f t="shared" si="619"/>
        <v/>
      </c>
      <c r="CU499" s="26" t="str">
        <f t="shared" si="619"/>
        <v/>
      </c>
      <c r="CV499" s="26" t="str">
        <f t="shared" si="619"/>
        <v/>
      </c>
      <c r="CW499" s="26" t="str">
        <f t="shared" si="619"/>
        <v/>
      </c>
      <c r="CX499" s="26" t="str">
        <f t="shared" si="619"/>
        <v/>
      </c>
      <c r="CY499" s="26" t="str">
        <f t="shared" si="619"/>
        <v/>
      </c>
      <c r="CZ499" s="26" t="str">
        <f t="shared" si="619"/>
        <v/>
      </c>
      <c r="DA499" s="26" t="str">
        <f t="shared" si="619"/>
        <v/>
      </c>
      <c r="DB499" s="26" t="str">
        <f t="shared" si="619"/>
        <v/>
      </c>
      <c r="DC499" s="26" t="str">
        <f t="shared" si="619"/>
        <v/>
      </c>
      <c r="DD499" s="26" t="str">
        <f t="shared" si="619"/>
        <v/>
      </c>
      <c r="DE499" s="26" t="str">
        <f t="shared" si="619"/>
        <v/>
      </c>
      <c r="DF499" s="26" t="str">
        <f t="shared" si="619"/>
        <v/>
      </c>
      <c r="DG499" s="26" t="str">
        <f t="shared" si="619"/>
        <v/>
      </c>
      <c r="DH499" s="26" t="str">
        <f t="shared" si="619"/>
        <v/>
      </c>
      <c r="DI499" s="26" t="str">
        <f t="shared" si="619"/>
        <v/>
      </c>
      <c r="DJ499" s="26" t="str">
        <f t="shared" si="619"/>
        <v/>
      </c>
      <c r="DK499" s="26" t="str">
        <f t="shared" si="619"/>
        <v/>
      </c>
      <c r="DL499" s="26" t="str">
        <f t="shared" si="619"/>
        <v/>
      </c>
      <c r="DM499" s="26" t="str">
        <f t="shared" si="619"/>
        <v/>
      </c>
      <c r="DN499" s="26" t="str">
        <f t="shared" si="619"/>
        <v/>
      </c>
      <c r="DO499" s="26" t="str">
        <f t="shared" si="619"/>
        <v/>
      </c>
      <c r="DP499" s="26" t="str">
        <f t="shared" si="619"/>
        <v/>
      </c>
      <c r="DQ499" s="26" t="str">
        <f t="shared" si="619"/>
        <v/>
      </c>
      <c r="DR499" s="26" t="str">
        <f t="shared" si="619"/>
        <v/>
      </c>
      <c r="DS499" s="26" t="str">
        <f t="shared" si="619"/>
        <v/>
      </c>
      <c r="DT499" s="26" t="str">
        <f t="shared" si="619"/>
        <v/>
      </c>
      <c r="DU499" s="26" t="str">
        <f t="shared" si="619"/>
        <v/>
      </c>
      <c r="DV499" s="26" t="str">
        <f t="shared" si="619"/>
        <v/>
      </c>
      <c r="DW499" s="26" t="str">
        <f t="shared" si="619"/>
        <v/>
      </c>
      <c r="DX499" s="26" t="str">
        <f t="shared" si="619"/>
        <v/>
      </c>
      <c r="DY499" s="26" t="str">
        <f t="shared" si="619"/>
        <v/>
      </c>
      <c r="DZ499" s="26" t="str">
        <f t="shared" si="619"/>
        <v/>
      </c>
      <c r="EA499" s="26" t="str">
        <f t="shared" si="619"/>
        <v/>
      </c>
      <c r="EB499" s="26" t="str">
        <f t="shared" si="619"/>
        <v/>
      </c>
      <c r="EC499" s="26" t="str">
        <f t="shared" si="619"/>
        <v/>
      </c>
      <c r="ED499" s="26" t="str">
        <f t="shared" si="619"/>
        <v/>
      </c>
      <c r="EE499" s="26" t="str">
        <f t="shared" si="620" ref="EE499:FI499">IF(AND(EE500="",AND(EE501="",EE502="")),"",SUM(EE500,EE501,EE502))</f>
        <v/>
      </c>
      <c r="EF499" s="26" t="str">
        <f t="shared" si="620"/>
        <v/>
      </c>
      <c r="EG499" s="26" t="str">
        <f t="shared" si="620"/>
        <v/>
      </c>
      <c r="EH499" s="26" t="str">
        <f t="shared" si="620"/>
        <v/>
      </c>
      <c r="EI499" s="26" t="str">
        <f t="shared" si="620"/>
        <v/>
      </c>
      <c r="EJ499" s="26" t="str">
        <f t="shared" si="620"/>
        <v/>
      </c>
      <c r="EK499" s="26" t="str">
        <f t="shared" si="620"/>
        <v/>
      </c>
      <c r="EL499" s="26" t="str">
        <f t="shared" si="620"/>
        <v/>
      </c>
      <c r="EM499" s="26" t="str">
        <f t="shared" si="620"/>
        <v/>
      </c>
      <c r="EN499" s="26" t="str">
        <f t="shared" si="620"/>
        <v/>
      </c>
      <c r="EO499" s="26" t="str">
        <f t="shared" si="620"/>
        <v/>
      </c>
      <c r="EP499" s="26" t="str">
        <f t="shared" si="620"/>
        <v/>
      </c>
      <c r="EQ499" s="26" t="str">
        <f t="shared" si="620"/>
        <v/>
      </c>
      <c r="ER499" s="26" t="str">
        <f t="shared" si="620"/>
        <v/>
      </c>
      <c r="ES499" s="26" t="str">
        <f t="shared" si="620"/>
        <v/>
      </c>
      <c r="ET499" s="26" t="str">
        <f t="shared" si="620"/>
        <v/>
      </c>
      <c r="EU499" s="26" t="str">
        <f t="shared" si="620"/>
        <v/>
      </c>
      <c r="EV499" s="26" t="str">
        <f t="shared" si="620"/>
        <v/>
      </c>
      <c r="EW499" s="26" t="str">
        <f t="shared" si="620"/>
        <v/>
      </c>
      <c r="EX499" s="26" t="str">
        <f t="shared" si="620"/>
        <v/>
      </c>
      <c r="EY499" s="26" t="str">
        <f t="shared" si="620"/>
        <v/>
      </c>
      <c r="EZ499" s="26" t="str">
        <f t="shared" si="620"/>
        <v/>
      </c>
      <c r="FA499" s="26" t="str">
        <f t="shared" si="620"/>
        <v/>
      </c>
      <c r="FB499" s="26" t="str">
        <f t="shared" si="620"/>
        <v/>
      </c>
      <c r="FC499" s="26" t="str">
        <f t="shared" si="620"/>
        <v/>
      </c>
      <c r="FD499" s="26" t="str">
        <f t="shared" si="620"/>
        <v/>
      </c>
      <c r="FE499" s="26" t="str">
        <f t="shared" si="620"/>
        <v/>
      </c>
      <c r="FF499" s="26" t="str">
        <f t="shared" si="620"/>
        <v/>
      </c>
      <c r="FG499" s="26" t="str">
        <f t="shared" si="620"/>
        <v/>
      </c>
      <c r="FH499" s="26" t="str">
        <f t="shared" si="620"/>
        <v/>
      </c>
      <c r="FI499" s="26" t="str">
        <f t="shared" si="620"/>
        <v/>
      </c>
    </row>
    <row r="500" spans="1:165" s="8" customFormat="1" ht="15" customHeight="1">
      <c r="A500" s="8" t="str">
        <f t="shared" si="601"/>
        <v>BFDLDDSFR_BP6_XDC</v>
      </c>
      <c r="B500" s="15" t="s">
        <v>1132</v>
      </c>
      <c r="C500" s="13" t="s">
        <v>1188</v>
      </c>
      <c r="D500" s="13" t="s">
        <v>1189</v>
      </c>
      <c r="E500" s="18" t="str">
        <f>"BFDLDDSFR_BP6_"&amp;C3</f>
        <v>BFDLDDSFR_BP6_XDC</v>
      </c>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165" s="8" customFormat="1" ht="15" customHeight="1">
      <c r="A501" s="8" t="str">
        <f t="shared" si="601"/>
        <v>BFDLDDSFN_BP6_XDC</v>
      </c>
      <c r="B501" s="15" t="s">
        <v>1135</v>
      </c>
      <c r="C501" s="13" t="s">
        <v>1190</v>
      </c>
      <c r="D501" s="13" t="s">
        <v>1191</v>
      </c>
      <c r="E501" s="18" t="str">
        <f>"BFDLDDSFN_BP6_"&amp;C3</f>
        <v>BFDLDDSFN_BP6_XDC</v>
      </c>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165" s="8" customFormat="1" ht="15" customHeight="1">
      <c r="A502" s="8" t="str">
        <f t="shared" si="601"/>
        <v>BFDLDDSFU_BP6_XDC</v>
      </c>
      <c r="B502" s="15" t="s">
        <v>1138</v>
      </c>
      <c r="C502" s="13" t="s">
        <v>1192</v>
      </c>
      <c r="D502" s="13" t="s">
        <v>1193</v>
      </c>
      <c r="E502" s="18" t="str">
        <f>"BFDLDDSFU_BP6_"&amp;C3</f>
        <v>BFDLDDSFU_BP6_XDC</v>
      </c>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165" s="8" customFormat="1" ht="15" customHeight="1">
      <c r="A503" s="8" t="str">
        <f t="shared" si="601"/>
        <v>BFP_BP6_XDC</v>
      </c>
      <c r="B503" s="19" t="s">
        <v>1194</v>
      </c>
      <c r="C503" s="13" t="s">
        <v>1195</v>
      </c>
      <c r="D503" s="13" t="s">
        <v>1196</v>
      </c>
      <c r="E503" s="14" t="str">
        <f>"BFP_BP6_"&amp;C3</f>
        <v>BFP_BP6_XDC</v>
      </c>
      <c r="F503" s="26">
        <v>0.58720000000000006</v>
      </c>
      <c r="G503" s="26">
        <v>2.1034999999999999</v>
      </c>
      <c r="H503" s="26">
        <v>0.5746</v>
      </c>
      <c r="I503" s="26">
        <v>-1.8594999999999999</v>
      </c>
      <c r="J503" s="26">
        <v>1.4057999999999999</v>
      </c>
      <c r="K503" s="26">
        <v>0.57140000000000002</v>
      </c>
      <c r="L503" s="26">
        <v>2.1558000000000002</v>
      </c>
      <c r="M503" s="26">
        <v>-1.4112</v>
      </c>
      <c r="N503" s="26">
        <v>0.73650000000000004</v>
      </c>
      <c r="O503" s="26">
        <v>2.0525</v>
      </c>
      <c r="P503" s="26">
        <v>1.3119000000000001</v>
      </c>
      <c r="Q503" s="26">
        <v>-1.9705999999999999</v>
      </c>
      <c r="R503" s="26">
        <v>1.8277000000000001</v>
      </c>
      <c r="S503" s="26">
        <v>0.53920000000000001</v>
      </c>
      <c r="T503" s="26">
        <v>1.7081999999999999</v>
      </c>
      <c r="U503" s="26">
        <v>0.75870000000000004</v>
      </c>
      <c r="V503" s="26">
        <v>0.85640000000000005</v>
      </c>
      <c r="W503" s="26">
        <v>2.4699</v>
      </c>
      <c r="X503" s="26">
        <v>0.52790599999999999</v>
      </c>
      <c r="Y503" s="26">
        <v>4.6129059999999997</v>
      </c>
      <c r="Z503" s="26">
        <v>14.7814</v>
      </c>
      <c r="AA503" s="26">
        <v>-17.970099999999999</v>
      </c>
      <c r="AB503" s="26">
        <v>1.9781</v>
      </c>
      <c r="AC503" s="26">
        <v>0.66290000000000004</v>
      </c>
      <c r="AD503" s="26">
        <v>-0.54769999999999897</v>
      </c>
      <c r="AE503" s="26">
        <v>0.50229999999999997</v>
      </c>
      <c r="AF503" s="26">
        <v>1.8653999999999999</v>
      </c>
      <c r="AG503" s="26">
        <v>-0.62329999999999997</v>
      </c>
      <c r="AH503" s="26">
        <v>0.82509999999999994</v>
      </c>
      <c r="AI503" s="26">
        <v>2.5695000000000001</v>
      </c>
      <c r="AJ503" s="26">
        <v>1.1936</v>
      </c>
      <c r="AK503" s="26">
        <v>1.7654000000000001</v>
      </c>
      <c r="AL503" s="26">
        <v>1.1444000000000001</v>
      </c>
      <c r="AM503" s="26">
        <v>1.3310999999999999</v>
      </c>
      <c r="AN503" s="26">
        <v>5.4344999999999999</v>
      </c>
      <c r="AO503" s="26" t="str">
        <f>IF(AND(AO504="",AO541=""),"",SUM(AO504)-SUM(AO541))</f>
        <v/>
      </c>
      <c r="AP503" s="26" t="str">
        <f>IF(AND(AP504="",AP541=""),"",SUM(AP504)-SUM(AP541))</f>
        <v/>
      </c>
      <c r="AQ503" s="26" t="str">
        <f>IF(AND(AQ504="",AQ541=""),"",SUM(AQ504)-SUM(AQ541))</f>
        <v/>
      </c>
      <c r="AR503" s="26" t="str">
        <f>IF(AND(AR504="",AR541=""),"",SUM(AR504)-SUM(AR541))</f>
        <v/>
      </c>
      <c r="AS503" s="26" t="str">
        <f>IF(AND(AS504="",AS541=""),"",SUM(AS504)-SUM(AS541))</f>
        <v/>
      </c>
      <c r="AT503" s="26" t="str">
        <f>IF(AND(AT504="",AT541=""),"",SUM(AT504)-SUM(AT541))</f>
        <v/>
      </c>
      <c r="AU503" s="26" t="str">
        <f>IF(AND(AU504="",AU541=""),"",SUM(AU504)-SUM(AU541))</f>
        <v/>
      </c>
      <c r="AV503" s="26" t="str">
        <f>IF(AND(AV504="",AV541=""),"",SUM(AV504)-SUM(AV541))</f>
        <v/>
      </c>
      <c r="AW503" s="26" t="str">
        <f>IF(AND(AW504="",AW541=""),"",SUM(AW504)-SUM(AW541))</f>
        <v/>
      </c>
      <c r="AX503" s="26" t="str">
        <f>IF(AND(AX504="",AX541=""),"",SUM(AX504)-SUM(AX541))</f>
        <v/>
      </c>
      <c r="AY503" s="26" t="str">
        <f>IF(AND(AY504="",AY541=""),"",SUM(AY504)-SUM(AY541))</f>
        <v/>
      </c>
      <c r="AZ503" s="26" t="str">
        <f>IF(AND(AZ504="",AZ541=""),"",SUM(AZ504)-SUM(AZ541))</f>
        <v/>
      </c>
      <c r="BA503" s="26" t="str">
        <f>IF(AND(BA504="",BA541=""),"",SUM(BA504)-SUM(BA541))</f>
        <v/>
      </c>
      <c r="BB503" s="26" t="str">
        <f>IF(AND(BB504="",BB541=""),"",SUM(BB504)-SUM(BB541))</f>
        <v/>
      </c>
      <c r="BC503" s="26" t="str">
        <f>IF(AND(BC504="",BC541=""),"",SUM(BC504)-SUM(BC541))</f>
        <v/>
      </c>
      <c r="BD503" s="26" t="str">
        <f>IF(AND(BD504="",BD541=""),"",SUM(BD504)-SUM(BD541))</f>
        <v/>
      </c>
      <c r="BE503" s="26" t="str">
        <f>IF(AND(BE504="",BE541=""),"",SUM(BE504)-SUM(BE541))</f>
        <v/>
      </c>
      <c r="BF503" s="26" t="str">
        <f>IF(AND(BF504="",BF541=""),"",SUM(BF504)-SUM(BF541))</f>
        <v/>
      </c>
      <c r="BG503" s="26" t="str">
        <f>IF(AND(BG504="",BG541=""),"",SUM(BG504)-SUM(BG541))</f>
        <v/>
      </c>
      <c r="BH503" s="26" t="str">
        <f>IF(AND(BH504="",BH541=""),"",SUM(BH504)-SUM(BH541))</f>
        <v/>
      </c>
      <c r="BI503" s="26" t="str">
        <f>IF(AND(BI504="",BI541=""),"",SUM(BI504)-SUM(BI541))</f>
        <v/>
      </c>
      <c r="BJ503" s="26" t="str">
        <f>IF(AND(BJ504="",BJ541=""),"",SUM(BJ504)-SUM(BJ541))</f>
        <v/>
      </c>
      <c r="BK503" s="26" t="str">
        <f>IF(AND(BK504="",BK541=""),"",SUM(BK504)-SUM(BK541))</f>
        <v/>
      </c>
      <c r="BL503" s="26" t="str">
        <f>IF(AND(BL504="",BL541=""),"",SUM(BL504)-SUM(BL541))</f>
        <v/>
      </c>
      <c r="BM503" s="26" t="str">
        <f>IF(AND(BM504="",BM541=""),"",SUM(BM504)-SUM(BM541))</f>
        <v/>
      </c>
      <c r="BN503" s="26" t="str">
        <f>IF(AND(BN504="",BN541=""),"",SUM(BN504)-SUM(BN541))</f>
        <v/>
      </c>
      <c r="BO503" s="26" t="str">
        <f>IF(AND(BO504="",BO541=""),"",SUM(BO504)-SUM(BO541))</f>
        <v/>
      </c>
      <c r="BP503" s="26" t="str">
        <f>IF(AND(BP504="",BP541=""),"",SUM(BP504)-SUM(BP541))</f>
        <v/>
      </c>
      <c r="BQ503" s="26" t="str">
        <f>IF(AND(BQ504="",BQ541=""),"",SUM(BQ504)-SUM(BQ541))</f>
        <v/>
      </c>
      <c r="BR503" s="26" t="str">
        <f>IF(AND(BR504="",BR541=""),"",SUM(BR504)-SUM(BR541))</f>
        <v/>
      </c>
      <c r="BS503" s="26" t="str">
        <f t="shared" si="621" ref="BS503:ED503">IF(AND(BS504="",BS541=""),"",SUM(BS504)-SUM(BS541))</f>
        <v/>
      </c>
      <c r="BT503" s="26" t="str">
        <f t="shared" si="621"/>
        <v/>
      </c>
      <c r="BU503" s="26" t="str">
        <f t="shared" si="621"/>
        <v/>
      </c>
      <c r="BV503" s="26" t="str">
        <f t="shared" si="621"/>
        <v/>
      </c>
      <c r="BW503" s="26" t="str">
        <f t="shared" si="621"/>
        <v/>
      </c>
      <c r="BX503" s="26" t="str">
        <f t="shared" si="621"/>
        <v/>
      </c>
      <c r="BY503" s="26" t="str">
        <f t="shared" si="621"/>
        <v/>
      </c>
      <c r="BZ503" s="26" t="str">
        <f t="shared" si="621"/>
        <v/>
      </c>
      <c r="CA503" s="26" t="str">
        <f t="shared" si="621"/>
        <v/>
      </c>
      <c r="CB503" s="26" t="str">
        <f t="shared" si="621"/>
        <v/>
      </c>
      <c r="CC503" s="26" t="str">
        <f t="shared" si="621"/>
        <v/>
      </c>
      <c r="CD503" s="26" t="str">
        <f t="shared" si="621"/>
        <v/>
      </c>
      <c r="CE503" s="26" t="str">
        <f t="shared" si="621"/>
        <v/>
      </c>
      <c r="CF503" s="26" t="str">
        <f t="shared" si="621"/>
        <v/>
      </c>
      <c r="CG503" s="26" t="str">
        <f t="shared" si="621"/>
        <v/>
      </c>
      <c r="CH503" s="26" t="str">
        <f t="shared" si="621"/>
        <v/>
      </c>
      <c r="CI503" s="26" t="str">
        <f t="shared" si="621"/>
        <v/>
      </c>
      <c r="CJ503" s="26" t="str">
        <f t="shared" si="621"/>
        <v/>
      </c>
      <c r="CK503" s="26" t="str">
        <f t="shared" si="621"/>
        <v/>
      </c>
      <c r="CL503" s="26" t="str">
        <f t="shared" si="621"/>
        <v/>
      </c>
      <c r="CM503" s="26" t="str">
        <f t="shared" si="621"/>
        <v/>
      </c>
      <c r="CN503" s="26" t="str">
        <f t="shared" si="621"/>
        <v/>
      </c>
      <c r="CO503" s="26" t="str">
        <f t="shared" si="621"/>
        <v/>
      </c>
      <c r="CP503" s="26" t="str">
        <f t="shared" si="621"/>
        <v/>
      </c>
      <c r="CQ503" s="26" t="str">
        <f t="shared" si="621"/>
        <v/>
      </c>
      <c r="CR503" s="26" t="str">
        <f t="shared" si="621"/>
        <v/>
      </c>
      <c r="CS503" s="26" t="str">
        <f t="shared" si="621"/>
        <v/>
      </c>
      <c r="CT503" s="26" t="str">
        <f t="shared" si="621"/>
        <v/>
      </c>
      <c r="CU503" s="26" t="str">
        <f t="shared" si="621"/>
        <v/>
      </c>
      <c r="CV503" s="26" t="str">
        <f t="shared" si="621"/>
        <v/>
      </c>
      <c r="CW503" s="26" t="str">
        <f t="shared" si="621"/>
        <v/>
      </c>
      <c r="CX503" s="26" t="str">
        <f t="shared" si="621"/>
        <v/>
      </c>
      <c r="CY503" s="26" t="str">
        <f t="shared" si="621"/>
        <v/>
      </c>
      <c r="CZ503" s="26" t="str">
        <f t="shared" si="621"/>
        <v/>
      </c>
      <c r="DA503" s="26" t="str">
        <f t="shared" si="621"/>
        <v/>
      </c>
      <c r="DB503" s="26" t="str">
        <f t="shared" si="621"/>
        <v/>
      </c>
      <c r="DC503" s="26" t="str">
        <f t="shared" si="621"/>
        <v/>
      </c>
      <c r="DD503" s="26" t="str">
        <f t="shared" si="621"/>
        <v/>
      </c>
      <c r="DE503" s="26" t="str">
        <f t="shared" si="621"/>
        <v/>
      </c>
      <c r="DF503" s="26" t="str">
        <f t="shared" si="621"/>
        <v/>
      </c>
      <c r="DG503" s="26" t="str">
        <f t="shared" si="621"/>
        <v/>
      </c>
      <c r="DH503" s="26" t="str">
        <f t="shared" si="621"/>
        <v/>
      </c>
      <c r="DI503" s="26" t="str">
        <f t="shared" si="621"/>
        <v/>
      </c>
      <c r="DJ503" s="26" t="str">
        <f t="shared" si="621"/>
        <v/>
      </c>
      <c r="DK503" s="26" t="str">
        <f t="shared" si="621"/>
        <v/>
      </c>
      <c r="DL503" s="26" t="str">
        <f t="shared" si="621"/>
        <v/>
      </c>
      <c r="DM503" s="26" t="str">
        <f t="shared" si="621"/>
        <v/>
      </c>
      <c r="DN503" s="26" t="str">
        <f t="shared" si="621"/>
        <v/>
      </c>
      <c r="DO503" s="26" t="str">
        <f t="shared" si="621"/>
        <v/>
      </c>
      <c r="DP503" s="26" t="str">
        <f t="shared" si="621"/>
        <v/>
      </c>
      <c r="DQ503" s="26" t="str">
        <f t="shared" si="621"/>
        <v/>
      </c>
      <c r="DR503" s="26" t="str">
        <f t="shared" si="621"/>
        <v/>
      </c>
      <c r="DS503" s="26" t="str">
        <f t="shared" si="621"/>
        <v/>
      </c>
      <c r="DT503" s="26" t="str">
        <f t="shared" si="621"/>
        <v/>
      </c>
      <c r="DU503" s="26" t="str">
        <f t="shared" si="621"/>
        <v/>
      </c>
      <c r="DV503" s="26" t="str">
        <f t="shared" si="621"/>
        <v/>
      </c>
      <c r="DW503" s="26" t="str">
        <f t="shared" si="621"/>
        <v/>
      </c>
      <c r="DX503" s="26" t="str">
        <f t="shared" si="621"/>
        <v/>
      </c>
      <c r="DY503" s="26" t="str">
        <f t="shared" si="621"/>
        <v/>
      </c>
      <c r="DZ503" s="26" t="str">
        <f t="shared" si="621"/>
        <v/>
      </c>
      <c r="EA503" s="26" t="str">
        <f t="shared" si="621"/>
        <v/>
      </c>
      <c r="EB503" s="26" t="str">
        <f t="shared" si="621"/>
        <v/>
      </c>
      <c r="EC503" s="26" t="str">
        <f t="shared" si="621"/>
        <v/>
      </c>
      <c r="ED503" s="26" t="str">
        <f t="shared" si="621"/>
        <v/>
      </c>
      <c r="EE503" s="26" t="str">
        <f t="shared" si="622" ref="EE503:FI503">IF(AND(EE504="",EE541=""),"",SUM(EE504)-SUM(EE541))</f>
        <v/>
      </c>
      <c r="EF503" s="26" t="str">
        <f t="shared" si="622"/>
        <v/>
      </c>
      <c r="EG503" s="26" t="str">
        <f t="shared" si="622"/>
        <v/>
      </c>
      <c r="EH503" s="26" t="str">
        <f t="shared" si="622"/>
        <v/>
      </c>
      <c r="EI503" s="26" t="str">
        <f t="shared" si="622"/>
        <v/>
      </c>
      <c r="EJ503" s="26" t="str">
        <f t="shared" si="622"/>
        <v/>
      </c>
      <c r="EK503" s="26" t="str">
        <f t="shared" si="622"/>
        <v/>
      </c>
      <c r="EL503" s="26" t="str">
        <f t="shared" si="622"/>
        <v/>
      </c>
      <c r="EM503" s="26" t="str">
        <f t="shared" si="622"/>
        <v/>
      </c>
      <c r="EN503" s="26" t="str">
        <f t="shared" si="622"/>
        <v/>
      </c>
      <c r="EO503" s="26" t="str">
        <f t="shared" si="622"/>
        <v/>
      </c>
      <c r="EP503" s="26" t="str">
        <f t="shared" si="622"/>
        <v/>
      </c>
      <c r="EQ503" s="26" t="str">
        <f t="shared" si="622"/>
        <v/>
      </c>
      <c r="ER503" s="26" t="str">
        <f t="shared" si="622"/>
        <v/>
      </c>
      <c r="ES503" s="26" t="str">
        <f t="shared" si="622"/>
        <v/>
      </c>
      <c r="ET503" s="26" t="str">
        <f t="shared" si="622"/>
        <v/>
      </c>
      <c r="EU503" s="26" t="str">
        <f t="shared" si="622"/>
        <v/>
      </c>
      <c r="EV503" s="26" t="str">
        <f t="shared" si="622"/>
        <v/>
      </c>
      <c r="EW503" s="26" t="str">
        <f t="shared" si="622"/>
        <v/>
      </c>
      <c r="EX503" s="26" t="str">
        <f t="shared" si="622"/>
        <v/>
      </c>
      <c r="EY503" s="26" t="str">
        <f t="shared" si="622"/>
        <v/>
      </c>
      <c r="EZ503" s="26" t="str">
        <f t="shared" si="622"/>
        <v/>
      </c>
      <c r="FA503" s="26" t="str">
        <f t="shared" si="622"/>
        <v/>
      </c>
      <c r="FB503" s="26" t="str">
        <f t="shared" si="622"/>
        <v/>
      </c>
      <c r="FC503" s="26" t="str">
        <f t="shared" si="622"/>
        <v/>
      </c>
      <c r="FD503" s="26" t="str">
        <f t="shared" si="622"/>
        <v/>
      </c>
      <c r="FE503" s="26" t="str">
        <f t="shared" si="622"/>
        <v/>
      </c>
      <c r="FF503" s="26" t="str">
        <f t="shared" si="622"/>
        <v/>
      </c>
      <c r="FG503" s="26" t="str">
        <f t="shared" si="622"/>
        <v/>
      </c>
      <c r="FH503" s="26" t="str">
        <f t="shared" si="622"/>
        <v/>
      </c>
      <c r="FI503" s="26" t="str">
        <f t="shared" si="622"/>
        <v/>
      </c>
    </row>
    <row r="504" spans="1:165" s="8" customFormat="1" ht="15" customHeight="1">
      <c r="A504" s="8" t="str">
        <f t="shared" si="601"/>
        <v>BFPA_BP6_XDC</v>
      </c>
      <c r="B504" s="19" t="s">
        <v>1066</v>
      </c>
      <c r="C504" s="13" t="s">
        <v>1197</v>
      </c>
      <c r="D504" s="13" t="s">
        <v>1198</v>
      </c>
      <c r="E504" s="14" t="str">
        <f>"BFPA_BP6_"&amp;C3</f>
        <v>BFPA_BP6_XDC</v>
      </c>
      <c r="F504" s="26">
        <v>0.58720000000000006</v>
      </c>
      <c r="G504" s="26">
        <v>2.1034999999999999</v>
      </c>
      <c r="H504" s="26">
        <v>0.5746</v>
      </c>
      <c r="I504" s="26">
        <v>-1.8594999999999999</v>
      </c>
      <c r="J504" s="26">
        <v>1.4057999999999999</v>
      </c>
      <c r="K504" s="26">
        <v>0.57140000000000002</v>
      </c>
      <c r="L504" s="26">
        <v>2.1558000000000002</v>
      </c>
      <c r="M504" s="26">
        <v>-1.4112</v>
      </c>
      <c r="N504" s="26">
        <v>0.73650000000000004</v>
      </c>
      <c r="O504" s="26">
        <v>2.0525</v>
      </c>
      <c r="P504" s="26">
        <v>1.3119000000000001</v>
      </c>
      <c r="Q504" s="26">
        <v>-1.9705999999999999</v>
      </c>
      <c r="R504" s="26">
        <v>1.8277000000000001</v>
      </c>
      <c r="S504" s="26">
        <v>0.53920000000000001</v>
      </c>
      <c r="T504" s="26">
        <v>1.7081999999999999</v>
      </c>
      <c r="U504" s="26">
        <v>0.75870000000000004</v>
      </c>
      <c r="V504" s="26">
        <v>0.85640000000000005</v>
      </c>
      <c r="W504" s="26">
        <v>2.4699</v>
      </c>
      <c r="X504" s="26">
        <v>0.52790599999999999</v>
      </c>
      <c r="Y504" s="26">
        <v>4.6129059999999997</v>
      </c>
      <c r="Z504" s="26">
        <v>14.7814</v>
      </c>
      <c r="AA504" s="26">
        <v>-17.970099999999999</v>
      </c>
      <c r="AB504" s="26">
        <v>1.9781</v>
      </c>
      <c r="AC504" s="26">
        <v>0.66290000000000004</v>
      </c>
      <c r="AD504" s="26">
        <v>-0.54769999999999897</v>
      </c>
      <c r="AE504" s="26">
        <v>0.50229999999999997</v>
      </c>
      <c r="AF504" s="26">
        <v>1.8653999999999999</v>
      </c>
      <c r="AG504" s="26">
        <v>-0.62329999999999997</v>
      </c>
      <c r="AH504" s="26">
        <v>0.82509999999999994</v>
      </c>
      <c r="AI504" s="26">
        <v>2.5695000000000001</v>
      </c>
      <c r="AJ504" s="26">
        <v>1.1936</v>
      </c>
      <c r="AK504" s="26">
        <v>1.7654000000000001</v>
      </c>
      <c r="AL504" s="26">
        <v>1.1444000000000001</v>
      </c>
      <c r="AM504" s="26">
        <v>1.3310999999999999</v>
      </c>
      <c r="AN504" s="26">
        <v>5.4344999999999999</v>
      </c>
      <c r="AO504" s="26" t="str">
        <f>IF(AND(AO505="",AO519=""),"",SUM(AO505,AO519))</f>
        <v/>
      </c>
      <c r="AP504" s="26" t="str">
        <f>IF(AND(AP505="",AP519=""),"",SUM(AP505,AP519))</f>
        <v/>
      </c>
      <c r="AQ504" s="26" t="str">
        <f>IF(AND(AQ505="",AQ519=""),"",SUM(AQ505,AQ519))</f>
        <v/>
      </c>
      <c r="AR504" s="26" t="str">
        <f>IF(AND(AR505="",AR519=""),"",SUM(AR505,AR519))</f>
        <v/>
      </c>
      <c r="AS504" s="26" t="str">
        <f>IF(AND(AS505="",AS519=""),"",SUM(AS505,AS519))</f>
        <v/>
      </c>
      <c r="AT504" s="26" t="str">
        <f>IF(AND(AT505="",AT519=""),"",SUM(AT505,AT519))</f>
        <v/>
      </c>
      <c r="AU504" s="26" t="str">
        <f>IF(AND(AU505="",AU519=""),"",SUM(AU505,AU519))</f>
        <v/>
      </c>
      <c r="AV504" s="26" t="str">
        <f>IF(AND(AV505="",AV519=""),"",SUM(AV505,AV519))</f>
        <v/>
      </c>
      <c r="AW504" s="26" t="str">
        <f>IF(AND(AW505="",AW519=""),"",SUM(AW505,AW519))</f>
        <v/>
      </c>
      <c r="AX504" s="26" t="str">
        <f>IF(AND(AX505="",AX519=""),"",SUM(AX505,AX519))</f>
        <v/>
      </c>
      <c r="AY504" s="26" t="str">
        <f>IF(AND(AY505="",AY519=""),"",SUM(AY505,AY519))</f>
        <v/>
      </c>
      <c r="AZ504" s="26" t="str">
        <f>IF(AND(AZ505="",AZ519=""),"",SUM(AZ505,AZ519))</f>
        <v/>
      </c>
      <c r="BA504" s="26" t="str">
        <f>IF(AND(BA505="",BA519=""),"",SUM(BA505,BA519))</f>
        <v/>
      </c>
      <c r="BB504" s="26" t="str">
        <f>IF(AND(BB505="",BB519=""),"",SUM(BB505,BB519))</f>
        <v/>
      </c>
      <c r="BC504" s="26" t="str">
        <f>IF(AND(BC505="",BC519=""),"",SUM(BC505,BC519))</f>
        <v/>
      </c>
      <c r="BD504" s="26" t="str">
        <f>IF(AND(BD505="",BD519=""),"",SUM(BD505,BD519))</f>
        <v/>
      </c>
      <c r="BE504" s="26" t="str">
        <f>IF(AND(BE505="",BE519=""),"",SUM(BE505,BE519))</f>
        <v/>
      </c>
      <c r="BF504" s="26" t="str">
        <f>IF(AND(BF505="",BF519=""),"",SUM(BF505,BF519))</f>
        <v/>
      </c>
      <c r="BG504" s="26" t="str">
        <f>IF(AND(BG505="",BG519=""),"",SUM(BG505,BG519))</f>
        <v/>
      </c>
      <c r="BH504" s="26" t="str">
        <f>IF(AND(BH505="",BH519=""),"",SUM(BH505,BH519))</f>
        <v/>
      </c>
      <c r="BI504" s="26" t="str">
        <f>IF(AND(BI505="",BI519=""),"",SUM(BI505,BI519))</f>
        <v/>
      </c>
      <c r="BJ504" s="26" t="str">
        <f>IF(AND(BJ505="",BJ519=""),"",SUM(BJ505,BJ519))</f>
        <v/>
      </c>
      <c r="BK504" s="26" t="str">
        <f>IF(AND(BK505="",BK519=""),"",SUM(BK505,BK519))</f>
        <v/>
      </c>
      <c r="BL504" s="26" t="str">
        <f>IF(AND(BL505="",BL519=""),"",SUM(BL505,BL519))</f>
        <v/>
      </c>
      <c r="BM504" s="26" t="str">
        <f>IF(AND(BM505="",BM519=""),"",SUM(BM505,BM519))</f>
        <v/>
      </c>
      <c r="BN504" s="26" t="str">
        <f>IF(AND(BN505="",BN519=""),"",SUM(BN505,BN519))</f>
        <v/>
      </c>
      <c r="BO504" s="26" t="str">
        <f>IF(AND(BO505="",BO519=""),"",SUM(BO505,BO519))</f>
        <v/>
      </c>
      <c r="BP504" s="26" t="str">
        <f>IF(AND(BP505="",BP519=""),"",SUM(BP505,BP519))</f>
        <v/>
      </c>
      <c r="BQ504" s="26" t="str">
        <f>IF(AND(BQ505="",BQ519=""),"",SUM(BQ505,BQ519))</f>
        <v/>
      </c>
      <c r="BR504" s="26" t="str">
        <f>IF(AND(BR505="",BR519=""),"",SUM(BR505,BR519))</f>
        <v/>
      </c>
      <c r="BS504" s="26" t="str">
        <f t="shared" si="623" ref="BS504:ED504">IF(AND(BS505="",BS519=""),"",SUM(BS505,BS519))</f>
        <v/>
      </c>
      <c r="BT504" s="26" t="str">
        <f t="shared" si="623"/>
        <v/>
      </c>
      <c r="BU504" s="26" t="str">
        <f t="shared" si="623"/>
        <v/>
      </c>
      <c r="BV504" s="26" t="str">
        <f t="shared" si="623"/>
        <v/>
      </c>
      <c r="BW504" s="26" t="str">
        <f t="shared" si="623"/>
        <v/>
      </c>
      <c r="BX504" s="26" t="str">
        <f t="shared" si="623"/>
        <v/>
      </c>
      <c r="BY504" s="26" t="str">
        <f t="shared" si="623"/>
        <v/>
      </c>
      <c r="BZ504" s="26" t="str">
        <f t="shared" si="623"/>
        <v/>
      </c>
      <c r="CA504" s="26" t="str">
        <f t="shared" si="623"/>
        <v/>
      </c>
      <c r="CB504" s="26" t="str">
        <f t="shared" si="623"/>
        <v/>
      </c>
      <c r="CC504" s="26" t="str">
        <f t="shared" si="623"/>
        <v/>
      </c>
      <c r="CD504" s="26" t="str">
        <f t="shared" si="623"/>
        <v/>
      </c>
      <c r="CE504" s="26" t="str">
        <f t="shared" si="623"/>
        <v/>
      </c>
      <c r="CF504" s="26" t="str">
        <f t="shared" si="623"/>
        <v/>
      </c>
      <c r="CG504" s="26" t="str">
        <f t="shared" si="623"/>
        <v/>
      </c>
      <c r="CH504" s="26" t="str">
        <f t="shared" si="623"/>
        <v/>
      </c>
      <c r="CI504" s="26" t="str">
        <f t="shared" si="623"/>
        <v/>
      </c>
      <c r="CJ504" s="26" t="str">
        <f t="shared" si="623"/>
        <v/>
      </c>
      <c r="CK504" s="26" t="str">
        <f t="shared" si="623"/>
        <v/>
      </c>
      <c r="CL504" s="26" t="str">
        <f t="shared" si="623"/>
        <v/>
      </c>
      <c r="CM504" s="26" t="str">
        <f t="shared" si="623"/>
        <v/>
      </c>
      <c r="CN504" s="26" t="str">
        <f t="shared" si="623"/>
        <v/>
      </c>
      <c r="CO504" s="26" t="str">
        <f t="shared" si="623"/>
        <v/>
      </c>
      <c r="CP504" s="26" t="str">
        <f t="shared" si="623"/>
        <v/>
      </c>
      <c r="CQ504" s="26" t="str">
        <f t="shared" si="623"/>
        <v/>
      </c>
      <c r="CR504" s="26" t="str">
        <f t="shared" si="623"/>
        <v/>
      </c>
      <c r="CS504" s="26" t="str">
        <f t="shared" si="623"/>
        <v/>
      </c>
      <c r="CT504" s="26" t="str">
        <f t="shared" si="623"/>
        <v/>
      </c>
      <c r="CU504" s="26" t="str">
        <f t="shared" si="623"/>
        <v/>
      </c>
      <c r="CV504" s="26" t="str">
        <f t="shared" si="623"/>
        <v/>
      </c>
      <c r="CW504" s="26" t="str">
        <f t="shared" si="623"/>
        <v/>
      </c>
      <c r="CX504" s="26" t="str">
        <f t="shared" si="623"/>
        <v/>
      </c>
      <c r="CY504" s="26" t="str">
        <f t="shared" si="623"/>
        <v/>
      </c>
      <c r="CZ504" s="26" t="str">
        <f t="shared" si="623"/>
        <v/>
      </c>
      <c r="DA504" s="26" t="str">
        <f t="shared" si="623"/>
        <v/>
      </c>
      <c r="DB504" s="26" t="str">
        <f t="shared" si="623"/>
        <v/>
      </c>
      <c r="DC504" s="26" t="str">
        <f t="shared" si="623"/>
        <v/>
      </c>
      <c r="DD504" s="26" t="str">
        <f t="shared" si="623"/>
        <v/>
      </c>
      <c r="DE504" s="26" t="str">
        <f t="shared" si="623"/>
        <v/>
      </c>
      <c r="DF504" s="26" t="str">
        <f t="shared" si="623"/>
        <v/>
      </c>
      <c r="DG504" s="26" t="str">
        <f t="shared" si="623"/>
        <v/>
      </c>
      <c r="DH504" s="26" t="str">
        <f t="shared" si="623"/>
        <v/>
      </c>
      <c r="DI504" s="26" t="str">
        <f t="shared" si="623"/>
        <v/>
      </c>
      <c r="DJ504" s="26" t="str">
        <f t="shared" si="623"/>
        <v/>
      </c>
      <c r="DK504" s="26" t="str">
        <f t="shared" si="623"/>
        <v/>
      </c>
      <c r="DL504" s="26" t="str">
        <f t="shared" si="623"/>
        <v/>
      </c>
      <c r="DM504" s="26" t="str">
        <f t="shared" si="623"/>
        <v/>
      </c>
      <c r="DN504" s="26" t="str">
        <f t="shared" si="623"/>
        <v/>
      </c>
      <c r="DO504" s="26" t="str">
        <f t="shared" si="623"/>
        <v/>
      </c>
      <c r="DP504" s="26" t="str">
        <f t="shared" si="623"/>
        <v/>
      </c>
      <c r="DQ504" s="26" t="str">
        <f t="shared" si="623"/>
        <v/>
      </c>
      <c r="DR504" s="26" t="str">
        <f t="shared" si="623"/>
        <v/>
      </c>
      <c r="DS504" s="26" t="str">
        <f t="shared" si="623"/>
        <v/>
      </c>
      <c r="DT504" s="26" t="str">
        <f t="shared" si="623"/>
        <v/>
      </c>
      <c r="DU504" s="26" t="str">
        <f t="shared" si="623"/>
        <v/>
      </c>
      <c r="DV504" s="26" t="str">
        <f t="shared" si="623"/>
        <v/>
      </c>
      <c r="DW504" s="26" t="str">
        <f t="shared" si="623"/>
        <v/>
      </c>
      <c r="DX504" s="26" t="str">
        <f t="shared" si="623"/>
        <v/>
      </c>
      <c r="DY504" s="26" t="str">
        <f t="shared" si="623"/>
        <v/>
      </c>
      <c r="DZ504" s="26" t="str">
        <f t="shared" si="623"/>
        <v/>
      </c>
      <c r="EA504" s="26" t="str">
        <f t="shared" si="623"/>
        <v/>
      </c>
      <c r="EB504" s="26" t="str">
        <f t="shared" si="623"/>
        <v/>
      </c>
      <c r="EC504" s="26" t="str">
        <f t="shared" si="623"/>
        <v/>
      </c>
      <c r="ED504" s="26" t="str">
        <f t="shared" si="623"/>
        <v/>
      </c>
      <c r="EE504" s="26" t="str">
        <f t="shared" si="624" ref="EE504:FI504">IF(AND(EE505="",EE519=""),"",SUM(EE505,EE519))</f>
        <v/>
      </c>
      <c r="EF504" s="26" t="str">
        <f t="shared" si="624"/>
        <v/>
      </c>
      <c r="EG504" s="26" t="str">
        <f t="shared" si="624"/>
        <v/>
      </c>
      <c r="EH504" s="26" t="str">
        <f t="shared" si="624"/>
        <v/>
      </c>
      <c r="EI504" s="26" t="str">
        <f t="shared" si="624"/>
        <v/>
      </c>
      <c r="EJ504" s="26" t="str">
        <f t="shared" si="624"/>
        <v/>
      </c>
      <c r="EK504" s="26" t="str">
        <f t="shared" si="624"/>
        <v/>
      </c>
      <c r="EL504" s="26" t="str">
        <f t="shared" si="624"/>
        <v/>
      </c>
      <c r="EM504" s="26" t="str">
        <f t="shared" si="624"/>
        <v/>
      </c>
      <c r="EN504" s="26" t="str">
        <f t="shared" si="624"/>
        <v/>
      </c>
      <c r="EO504" s="26" t="str">
        <f t="shared" si="624"/>
        <v/>
      </c>
      <c r="EP504" s="26" t="str">
        <f t="shared" si="624"/>
        <v/>
      </c>
      <c r="EQ504" s="26" t="str">
        <f t="shared" si="624"/>
        <v/>
      </c>
      <c r="ER504" s="26" t="str">
        <f t="shared" si="624"/>
        <v/>
      </c>
      <c r="ES504" s="26" t="str">
        <f t="shared" si="624"/>
        <v/>
      </c>
      <c r="ET504" s="26" t="str">
        <f t="shared" si="624"/>
        <v/>
      </c>
      <c r="EU504" s="26" t="str">
        <f t="shared" si="624"/>
        <v/>
      </c>
      <c r="EV504" s="26" t="str">
        <f t="shared" si="624"/>
        <v/>
      </c>
      <c r="EW504" s="26" t="str">
        <f t="shared" si="624"/>
        <v/>
      </c>
      <c r="EX504" s="26" t="str">
        <f t="shared" si="624"/>
        <v/>
      </c>
      <c r="EY504" s="26" t="str">
        <f t="shared" si="624"/>
        <v/>
      </c>
      <c r="EZ504" s="26" t="str">
        <f t="shared" si="624"/>
        <v/>
      </c>
      <c r="FA504" s="26" t="str">
        <f t="shared" si="624"/>
        <v/>
      </c>
      <c r="FB504" s="26" t="str">
        <f t="shared" si="624"/>
        <v/>
      </c>
      <c r="FC504" s="26" t="str">
        <f t="shared" si="624"/>
        <v/>
      </c>
      <c r="FD504" s="26" t="str">
        <f t="shared" si="624"/>
        <v/>
      </c>
      <c r="FE504" s="26" t="str">
        <f t="shared" si="624"/>
        <v/>
      </c>
      <c r="FF504" s="26" t="str">
        <f t="shared" si="624"/>
        <v/>
      </c>
      <c r="FG504" s="26" t="str">
        <f t="shared" si="624"/>
        <v/>
      </c>
      <c r="FH504" s="26" t="str">
        <f t="shared" si="624"/>
        <v/>
      </c>
      <c r="FI504" s="26" t="str">
        <f t="shared" si="624"/>
        <v/>
      </c>
    </row>
    <row r="505" spans="1:165" s="8" customFormat="1" ht="15" customHeight="1">
      <c r="A505" s="8" t="str">
        <f t="shared" si="601"/>
        <v>BFPAE_BP6_XDC</v>
      </c>
      <c r="B505" s="19" t="s">
        <v>1199</v>
      </c>
      <c r="C505" s="13" t="s">
        <v>1200</v>
      </c>
      <c r="D505" s="13" t="s">
        <v>1201</v>
      </c>
      <c r="E505" s="14" t="str">
        <f>"BFPAE_BP6_"&amp;C3</f>
        <v>BFPAE_BP6_XDC</v>
      </c>
      <c r="F505" s="26">
        <v>0.58720000000000006</v>
      </c>
      <c r="G505" s="26">
        <v>2.1034999999999999</v>
      </c>
      <c r="H505" s="26">
        <v>0.5746</v>
      </c>
      <c r="I505" s="26">
        <v>-1.8594999999999999</v>
      </c>
      <c r="J505" s="26">
        <v>1.4057999999999999</v>
      </c>
      <c r="K505" s="26">
        <v>0.57140000000000002</v>
      </c>
      <c r="L505" s="26">
        <v>2.1558000000000002</v>
      </c>
      <c r="M505" s="26">
        <v>-1.4112</v>
      </c>
      <c r="N505" s="26">
        <v>0.73650000000000004</v>
      </c>
      <c r="O505" s="26">
        <v>2.0525</v>
      </c>
      <c r="P505" s="26">
        <v>1.3119000000000001</v>
      </c>
      <c r="Q505" s="26">
        <v>-1.9705999999999999</v>
      </c>
      <c r="R505" s="26">
        <v>1.8277000000000001</v>
      </c>
      <c r="S505" s="26">
        <v>0.53920000000000001</v>
      </c>
      <c r="T505" s="26">
        <v>1.7081999999999999</v>
      </c>
      <c r="U505" s="26">
        <v>0.75870000000000004</v>
      </c>
      <c r="V505" s="26">
        <v>0.85640000000000005</v>
      </c>
      <c r="W505" s="26">
        <v>2.4699</v>
      </c>
      <c r="X505" s="26">
        <v>0.52790599999999999</v>
      </c>
      <c r="Y505" s="26">
        <v>4.6129059999999997</v>
      </c>
      <c r="Z505" s="26">
        <v>14.7814</v>
      </c>
      <c r="AA505" s="26">
        <v>-17.970099999999999</v>
      </c>
      <c r="AB505" s="26">
        <v>1.9781</v>
      </c>
      <c r="AC505" s="26">
        <v>0.66290000000000004</v>
      </c>
      <c r="AD505" s="26">
        <v>-0.54769999999999897</v>
      </c>
      <c r="AE505" s="26">
        <v>0.50229999999999997</v>
      </c>
      <c r="AF505" s="26">
        <v>1.8653999999999999</v>
      </c>
      <c r="AG505" s="26">
        <v>-0.62329999999999997</v>
      </c>
      <c r="AH505" s="26">
        <v>0.82509999999999994</v>
      </c>
      <c r="AI505" s="26">
        <v>2.5695000000000001</v>
      </c>
      <c r="AJ505" s="26">
        <v>1.1936</v>
      </c>
      <c r="AK505" s="26">
        <v>1.7654000000000001</v>
      </c>
      <c r="AL505" s="26">
        <v>1.1444000000000001</v>
      </c>
      <c r="AM505" s="26">
        <v>1.3310999999999999</v>
      </c>
      <c r="AN505" s="26">
        <v>5.4344999999999999</v>
      </c>
      <c r="AO505" s="26" t="str">
        <f>IF(AND(AO506="",AND(AO508="",AND(AO509="",AO510=""))),"",SUM(AO506,AO508,AO509,AO510))</f>
        <v/>
      </c>
      <c r="AP505" s="26" t="str">
        <f>IF(AND(AP506="",AND(AP508="",AND(AP509="",AP510=""))),"",SUM(AP506,AP508,AP509,AP510))</f>
        <v/>
      </c>
      <c r="AQ505" s="26" t="str">
        <f>IF(AND(AQ506="",AND(AQ508="",AND(AQ509="",AQ510=""))),"",SUM(AQ506,AQ508,AQ509,AQ510))</f>
        <v/>
      </c>
      <c r="AR505" s="26" t="str">
        <f>IF(AND(AR506="",AND(AR508="",AND(AR509="",AR510=""))),"",SUM(AR506,AR508,AR509,AR510))</f>
        <v/>
      </c>
      <c r="AS505" s="26" t="str">
        <f>IF(AND(AS506="",AND(AS508="",AND(AS509="",AS510=""))),"",SUM(AS506,AS508,AS509,AS510))</f>
        <v/>
      </c>
      <c r="AT505" s="26" t="str">
        <f>IF(AND(AT506="",AND(AT508="",AND(AT509="",AT510=""))),"",SUM(AT506,AT508,AT509,AT510))</f>
        <v/>
      </c>
      <c r="AU505" s="26" t="str">
        <f>IF(AND(AU506="",AND(AU508="",AND(AU509="",AU510=""))),"",SUM(AU506,AU508,AU509,AU510))</f>
        <v/>
      </c>
      <c r="AV505" s="26" t="str">
        <f>IF(AND(AV506="",AND(AV508="",AND(AV509="",AV510=""))),"",SUM(AV506,AV508,AV509,AV510))</f>
        <v/>
      </c>
      <c r="AW505" s="26" t="str">
        <f>IF(AND(AW506="",AND(AW508="",AND(AW509="",AW510=""))),"",SUM(AW506,AW508,AW509,AW510))</f>
        <v/>
      </c>
      <c r="AX505" s="26" t="str">
        <f>IF(AND(AX506="",AND(AX508="",AND(AX509="",AX510=""))),"",SUM(AX506,AX508,AX509,AX510))</f>
        <v/>
      </c>
      <c r="AY505" s="26" t="str">
        <f>IF(AND(AY506="",AND(AY508="",AND(AY509="",AY510=""))),"",SUM(AY506,AY508,AY509,AY510))</f>
        <v/>
      </c>
      <c r="AZ505" s="26" t="str">
        <f>IF(AND(AZ506="",AND(AZ508="",AND(AZ509="",AZ510=""))),"",SUM(AZ506,AZ508,AZ509,AZ510))</f>
        <v/>
      </c>
      <c r="BA505" s="26" t="str">
        <f>IF(AND(BA506="",AND(BA508="",AND(BA509="",BA510=""))),"",SUM(BA506,BA508,BA509,BA510))</f>
        <v/>
      </c>
      <c r="BB505" s="26" t="str">
        <f>IF(AND(BB506="",AND(BB508="",AND(BB509="",BB510=""))),"",SUM(BB506,BB508,BB509,BB510))</f>
        <v/>
      </c>
      <c r="BC505" s="26" t="str">
        <f>IF(AND(BC506="",AND(BC508="",AND(BC509="",BC510=""))),"",SUM(BC506,BC508,BC509,BC510))</f>
        <v/>
      </c>
      <c r="BD505" s="26" t="str">
        <f>IF(AND(BD506="",AND(BD508="",AND(BD509="",BD510=""))),"",SUM(BD506,BD508,BD509,BD510))</f>
        <v/>
      </c>
      <c r="BE505" s="26" t="str">
        <f>IF(AND(BE506="",AND(BE508="",AND(BE509="",BE510=""))),"",SUM(BE506,BE508,BE509,BE510))</f>
        <v/>
      </c>
      <c r="BF505" s="26" t="str">
        <f>IF(AND(BF506="",AND(BF508="",AND(BF509="",BF510=""))),"",SUM(BF506,BF508,BF509,BF510))</f>
        <v/>
      </c>
      <c r="BG505" s="26" t="str">
        <f>IF(AND(BG506="",AND(BG508="",AND(BG509="",BG510=""))),"",SUM(BG506,BG508,BG509,BG510))</f>
        <v/>
      </c>
      <c r="BH505" s="26" t="str">
        <f>IF(AND(BH506="",AND(BH508="",AND(BH509="",BH510=""))),"",SUM(BH506,BH508,BH509,BH510))</f>
        <v/>
      </c>
      <c r="BI505" s="26" t="str">
        <f>IF(AND(BI506="",AND(BI508="",AND(BI509="",BI510=""))),"",SUM(BI506,BI508,BI509,BI510))</f>
        <v/>
      </c>
      <c r="BJ505" s="26" t="str">
        <f>IF(AND(BJ506="",AND(BJ508="",AND(BJ509="",BJ510=""))),"",SUM(BJ506,BJ508,BJ509,BJ510))</f>
        <v/>
      </c>
      <c r="BK505" s="26" t="str">
        <f>IF(AND(BK506="",AND(BK508="",AND(BK509="",BK510=""))),"",SUM(BK506,BK508,BK509,BK510))</f>
        <v/>
      </c>
      <c r="BL505" s="26" t="str">
        <f>IF(AND(BL506="",AND(BL508="",AND(BL509="",BL510=""))),"",SUM(BL506,BL508,BL509,BL510))</f>
        <v/>
      </c>
      <c r="BM505" s="26" t="str">
        <f>IF(AND(BM506="",AND(BM508="",AND(BM509="",BM510=""))),"",SUM(BM506,BM508,BM509,BM510))</f>
        <v/>
      </c>
      <c r="BN505" s="26" t="str">
        <f>IF(AND(BN506="",AND(BN508="",AND(BN509="",BN510=""))),"",SUM(BN506,BN508,BN509,BN510))</f>
        <v/>
      </c>
      <c r="BO505" s="26" t="str">
        <f>IF(AND(BO506="",AND(BO508="",AND(BO509="",BO510=""))),"",SUM(BO506,BO508,BO509,BO510))</f>
        <v/>
      </c>
      <c r="BP505" s="26" t="str">
        <f>IF(AND(BP506="",AND(BP508="",AND(BP509="",BP510=""))),"",SUM(BP506,BP508,BP509,BP510))</f>
        <v/>
      </c>
      <c r="BQ505" s="26" t="str">
        <f>IF(AND(BQ506="",AND(BQ508="",AND(BQ509="",BQ510=""))),"",SUM(BQ506,BQ508,BQ509,BQ510))</f>
        <v/>
      </c>
      <c r="BR505" s="26" t="str">
        <f>IF(AND(BR506="",AND(BR508="",AND(BR509="",BR510=""))),"",SUM(BR506,BR508,BR509,BR510))</f>
        <v/>
      </c>
      <c r="BS505" s="26" t="str">
        <f t="shared" si="625" ref="BS505:ED505">IF(AND(BS506="",AND(BS508="",AND(BS509="",BS510=""))),"",SUM(BS506,BS508,BS509,BS510))</f>
        <v/>
      </c>
      <c r="BT505" s="26" t="str">
        <f t="shared" si="625"/>
        <v/>
      </c>
      <c r="BU505" s="26" t="str">
        <f t="shared" si="625"/>
        <v/>
      </c>
      <c r="BV505" s="26" t="str">
        <f t="shared" si="625"/>
        <v/>
      </c>
      <c r="BW505" s="26" t="str">
        <f t="shared" si="625"/>
        <v/>
      </c>
      <c r="BX505" s="26" t="str">
        <f t="shared" si="625"/>
        <v/>
      </c>
      <c r="BY505" s="26" t="str">
        <f t="shared" si="625"/>
        <v/>
      </c>
      <c r="BZ505" s="26" t="str">
        <f t="shared" si="625"/>
        <v/>
      </c>
      <c r="CA505" s="26" t="str">
        <f t="shared" si="625"/>
        <v/>
      </c>
      <c r="CB505" s="26" t="str">
        <f t="shared" si="625"/>
        <v/>
      </c>
      <c r="CC505" s="26" t="str">
        <f t="shared" si="625"/>
        <v/>
      </c>
      <c r="CD505" s="26" t="str">
        <f t="shared" si="625"/>
        <v/>
      </c>
      <c r="CE505" s="26" t="str">
        <f t="shared" si="625"/>
        <v/>
      </c>
      <c r="CF505" s="26" t="str">
        <f t="shared" si="625"/>
        <v/>
      </c>
      <c r="CG505" s="26" t="str">
        <f t="shared" si="625"/>
        <v/>
      </c>
      <c r="CH505" s="26" t="str">
        <f t="shared" si="625"/>
        <v/>
      </c>
      <c r="CI505" s="26" t="str">
        <f t="shared" si="625"/>
        <v/>
      </c>
      <c r="CJ505" s="26" t="str">
        <f t="shared" si="625"/>
        <v/>
      </c>
      <c r="CK505" s="26" t="str">
        <f t="shared" si="625"/>
        <v/>
      </c>
      <c r="CL505" s="26" t="str">
        <f t="shared" si="625"/>
        <v/>
      </c>
      <c r="CM505" s="26" t="str">
        <f t="shared" si="625"/>
        <v/>
      </c>
      <c r="CN505" s="26" t="str">
        <f t="shared" si="625"/>
        <v/>
      </c>
      <c r="CO505" s="26" t="str">
        <f t="shared" si="625"/>
        <v/>
      </c>
      <c r="CP505" s="26" t="str">
        <f t="shared" si="625"/>
        <v/>
      </c>
      <c r="CQ505" s="26" t="str">
        <f t="shared" si="625"/>
        <v/>
      </c>
      <c r="CR505" s="26" t="str">
        <f t="shared" si="625"/>
        <v/>
      </c>
      <c r="CS505" s="26" t="str">
        <f t="shared" si="625"/>
        <v/>
      </c>
      <c r="CT505" s="26" t="str">
        <f t="shared" si="625"/>
        <v/>
      </c>
      <c r="CU505" s="26" t="str">
        <f t="shared" si="625"/>
        <v/>
      </c>
      <c r="CV505" s="26" t="str">
        <f t="shared" si="625"/>
        <v/>
      </c>
      <c r="CW505" s="26" t="str">
        <f t="shared" si="625"/>
        <v/>
      </c>
      <c r="CX505" s="26" t="str">
        <f t="shared" si="625"/>
        <v/>
      </c>
      <c r="CY505" s="26" t="str">
        <f t="shared" si="625"/>
        <v/>
      </c>
      <c r="CZ505" s="26" t="str">
        <f t="shared" si="625"/>
        <v/>
      </c>
      <c r="DA505" s="26" t="str">
        <f t="shared" si="625"/>
        <v/>
      </c>
      <c r="DB505" s="26" t="str">
        <f t="shared" si="625"/>
        <v/>
      </c>
      <c r="DC505" s="26" t="str">
        <f t="shared" si="625"/>
        <v/>
      </c>
      <c r="DD505" s="26" t="str">
        <f t="shared" si="625"/>
        <v/>
      </c>
      <c r="DE505" s="26" t="str">
        <f t="shared" si="625"/>
        <v/>
      </c>
      <c r="DF505" s="26" t="str">
        <f t="shared" si="625"/>
        <v/>
      </c>
      <c r="DG505" s="26" t="str">
        <f t="shared" si="625"/>
        <v/>
      </c>
      <c r="DH505" s="26" t="str">
        <f t="shared" si="625"/>
        <v/>
      </c>
      <c r="DI505" s="26" t="str">
        <f t="shared" si="625"/>
        <v/>
      </c>
      <c r="DJ505" s="26" t="str">
        <f t="shared" si="625"/>
        <v/>
      </c>
      <c r="DK505" s="26" t="str">
        <f t="shared" si="625"/>
        <v/>
      </c>
      <c r="DL505" s="26" t="str">
        <f t="shared" si="625"/>
        <v/>
      </c>
      <c r="DM505" s="26" t="str">
        <f t="shared" si="625"/>
        <v/>
      </c>
      <c r="DN505" s="26" t="str">
        <f t="shared" si="625"/>
        <v/>
      </c>
      <c r="DO505" s="26" t="str">
        <f t="shared" si="625"/>
        <v/>
      </c>
      <c r="DP505" s="26" t="str">
        <f t="shared" si="625"/>
        <v/>
      </c>
      <c r="DQ505" s="26" t="str">
        <f t="shared" si="625"/>
        <v/>
      </c>
      <c r="DR505" s="26" t="str">
        <f t="shared" si="625"/>
        <v/>
      </c>
      <c r="DS505" s="26" t="str">
        <f t="shared" si="625"/>
        <v/>
      </c>
      <c r="DT505" s="26" t="str">
        <f t="shared" si="625"/>
        <v/>
      </c>
      <c r="DU505" s="26" t="str">
        <f t="shared" si="625"/>
        <v/>
      </c>
      <c r="DV505" s="26" t="str">
        <f t="shared" si="625"/>
        <v/>
      </c>
      <c r="DW505" s="26" t="str">
        <f t="shared" si="625"/>
        <v/>
      </c>
      <c r="DX505" s="26" t="str">
        <f t="shared" si="625"/>
        <v/>
      </c>
      <c r="DY505" s="26" t="str">
        <f t="shared" si="625"/>
        <v/>
      </c>
      <c r="DZ505" s="26" t="str">
        <f t="shared" si="625"/>
        <v/>
      </c>
      <c r="EA505" s="26" t="str">
        <f t="shared" si="625"/>
        <v/>
      </c>
      <c r="EB505" s="26" t="str">
        <f t="shared" si="625"/>
        <v/>
      </c>
      <c r="EC505" s="26" t="str">
        <f t="shared" si="625"/>
        <v/>
      </c>
      <c r="ED505" s="26" t="str">
        <f t="shared" si="625"/>
        <v/>
      </c>
      <c r="EE505" s="26" t="str">
        <f t="shared" si="626" ref="EE505:FI505">IF(AND(EE506="",AND(EE508="",AND(EE509="",EE510=""))),"",SUM(EE506,EE508,EE509,EE510))</f>
        <v/>
      </c>
      <c r="EF505" s="26" t="str">
        <f t="shared" si="626"/>
        <v/>
      </c>
      <c r="EG505" s="26" t="str">
        <f t="shared" si="626"/>
        <v/>
      </c>
      <c r="EH505" s="26" t="str">
        <f t="shared" si="626"/>
        <v/>
      </c>
      <c r="EI505" s="26" t="str">
        <f t="shared" si="626"/>
        <v/>
      </c>
      <c r="EJ505" s="26" t="str">
        <f t="shared" si="626"/>
        <v/>
      </c>
      <c r="EK505" s="26" t="str">
        <f t="shared" si="626"/>
        <v/>
      </c>
      <c r="EL505" s="26" t="str">
        <f t="shared" si="626"/>
        <v/>
      </c>
      <c r="EM505" s="26" t="str">
        <f t="shared" si="626"/>
        <v/>
      </c>
      <c r="EN505" s="26" t="str">
        <f t="shared" si="626"/>
        <v/>
      </c>
      <c r="EO505" s="26" t="str">
        <f t="shared" si="626"/>
        <v/>
      </c>
      <c r="EP505" s="26" t="str">
        <f t="shared" si="626"/>
        <v/>
      </c>
      <c r="EQ505" s="26" t="str">
        <f t="shared" si="626"/>
        <v/>
      </c>
      <c r="ER505" s="26" t="str">
        <f t="shared" si="626"/>
        <v/>
      </c>
      <c r="ES505" s="26" t="str">
        <f t="shared" si="626"/>
        <v/>
      </c>
      <c r="ET505" s="26" t="str">
        <f t="shared" si="626"/>
        <v/>
      </c>
      <c r="EU505" s="26" t="str">
        <f t="shared" si="626"/>
        <v/>
      </c>
      <c r="EV505" s="26" t="str">
        <f t="shared" si="626"/>
        <v/>
      </c>
      <c r="EW505" s="26" t="str">
        <f t="shared" si="626"/>
        <v/>
      </c>
      <c r="EX505" s="26" t="str">
        <f t="shared" si="626"/>
        <v/>
      </c>
      <c r="EY505" s="26" t="str">
        <f t="shared" si="626"/>
        <v/>
      </c>
      <c r="EZ505" s="26" t="str">
        <f t="shared" si="626"/>
        <v/>
      </c>
      <c r="FA505" s="26" t="str">
        <f t="shared" si="626"/>
        <v/>
      </c>
      <c r="FB505" s="26" t="str">
        <f t="shared" si="626"/>
        <v/>
      </c>
      <c r="FC505" s="26" t="str">
        <f t="shared" si="626"/>
        <v/>
      </c>
      <c r="FD505" s="26" t="str">
        <f t="shared" si="626"/>
        <v/>
      </c>
      <c r="FE505" s="26" t="str">
        <f t="shared" si="626"/>
        <v/>
      </c>
      <c r="FF505" s="26" t="str">
        <f t="shared" si="626"/>
        <v/>
      </c>
      <c r="FG505" s="26" t="str">
        <f t="shared" si="626"/>
        <v/>
      </c>
      <c r="FH505" s="26" t="str">
        <f t="shared" si="626"/>
        <v/>
      </c>
      <c r="FI505" s="26" t="str">
        <f t="shared" si="626"/>
        <v/>
      </c>
    </row>
    <row r="506" spans="1:165" s="8" customFormat="1" ht="15" customHeight="1">
      <c r="A506" s="8" t="str">
        <f t="shared" si="601"/>
        <v>BFPAECB_BP6_XDC</v>
      </c>
      <c r="B506" s="12" t="s">
        <v>1202</v>
      </c>
      <c r="C506" s="13" t="s">
        <v>1203</v>
      </c>
      <c r="D506" s="13" t="s">
        <v>1204</v>
      </c>
      <c r="E506" s="14" t="str">
        <f>"BFPAECB_BP6_"&amp;C3</f>
        <v>BFPAECB_BP6_XDC</v>
      </c>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165" s="8" customFormat="1" ht="15" customHeight="1">
      <c r="A507" s="8" t="str">
        <f t="shared" si="601"/>
        <v>BFPAEMA_BP6_XDC</v>
      </c>
      <c r="B507" s="15" t="s">
        <v>1205</v>
      </c>
      <c r="C507" s="13" t="s">
        <v>1206</v>
      </c>
      <c r="D507" s="13" t="s">
        <v>1207</v>
      </c>
      <c r="E507" s="18" t="str">
        <f>"BFPAEMA_BP6_"&amp;C3</f>
        <v>BFPAEMA_BP6_XDC</v>
      </c>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165" s="8" customFormat="1" ht="15" customHeight="1">
      <c r="A508" s="8" t="str">
        <f t="shared" si="601"/>
        <v>BFPAEDC_BP6_XDC</v>
      </c>
      <c r="B508" s="12" t="s">
        <v>1208</v>
      </c>
      <c r="C508" s="13" t="s">
        <v>1209</v>
      </c>
      <c r="D508" s="13" t="s">
        <v>1210</v>
      </c>
      <c r="E508" s="14" t="str">
        <f>"BFPAEDC_BP6_"&amp;C3</f>
        <v>BFPAEDC_BP6_XDC</v>
      </c>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165" s="8" customFormat="1" ht="15" customHeight="1">
      <c r="A509" s="8" t="str">
        <f t="shared" si="601"/>
        <v>BFPAEG_BP6_XDC</v>
      </c>
      <c r="B509" s="12" t="s">
        <v>848</v>
      </c>
      <c r="C509" s="13" t="s">
        <v>1211</v>
      </c>
      <c r="D509" s="13" t="s">
        <v>1212</v>
      </c>
      <c r="E509" s="14" t="str">
        <f>"BFPAEG_BP6_"&amp;C3</f>
        <v>BFPAEG_BP6_XDC</v>
      </c>
      <c r="F509" s="1">
        <v>0.58720000000000006</v>
      </c>
      <c r="G509" s="1">
        <v>2.1034999999999999</v>
      </c>
      <c r="H509" s="1">
        <v>0.5746</v>
      </c>
      <c r="I509" s="1">
        <v>-1.8594999999999999</v>
      </c>
      <c r="J509" s="1">
        <v>1.4057999999999999</v>
      </c>
      <c r="K509" s="1">
        <v>0.57140000000000002</v>
      </c>
      <c r="L509" s="1">
        <v>2.1558000000000002</v>
      </c>
      <c r="M509" s="1">
        <v>-1.4112</v>
      </c>
      <c r="N509" s="1">
        <v>0.73650000000000004</v>
      </c>
      <c r="O509" s="1">
        <v>2.0525</v>
      </c>
      <c r="P509" s="1">
        <v>1.3119000000000001</v>
      </c>
      <c r="Q509" s="1">
        <v>-1.9705999999999999</v>
      </c>
      <c r="R509" s="1">
        <v>1.8277000000000001</v>
      </c>
      <c r="S509" s="1">
        <v>0.53920000000000001</v>
      </c>
      <c r="T509" s="1">
        <v>1.7081999999999999</v>
      </c>
      <c r="U509" s="1">
        <v>0.75870000000000004</v>
      </c>
      <c r="V509" s="1">
        <v>0.85640000000000005</v>
      </c>
      <c r="W509" s="1">
        <v>2.4699</v>
      </c>
      <c r="X509" s="1">
        <v>0.52790599999999999</v>
      </c>
      <c r="Y509" s="1">
        <v>4.6129059999999997</v>
      </c>
      <c r="Z509" s="1">
        <v>14.7814</v>
      </c>
      <c r="AA509" s="1">
        <v>-17.970099999999999</v>
      </c>
      <c r="AB509" s="1">
        <v>1.9781</v>
      </c>
      <c r="AC509" s="1">
        <v>0.66290000000000004</v>
      </c>
      <c r="AD509" s="1">
        <v>-0.54769999999999897</v>
      </c>
      <c r="AE509" s="1">
        <v>0.50229999999999997</v>
      </c>
      <c r="AF509" s="1">
        <v>1.8653999999999999</v>
      </c>
      <c r="AG509" s="1">
        <v>-0.62329999999999997</v>
      </c>
      <c r="AH509" s="1">
        <v>0.82509999999999994</v>
      </c>
      <c r="AI509" s="1">
        <v>2.5695000000000001</v>
      </c>
      <c r="AJ509" s="1">
        <v>1.1936</v>
      </c>
      <c r="AK509" s="1">
        <v>1.7654000000000001</v>
      </c>
      <c r="AL509" s="1">
        <v>1.1444000000000001</v>
      </c>
      <c r="AM509" s="1">
        <v>1.3310999999999999</v>
      </c>
      <c r="AN509" s="1">
        <v>5.4344999999999999</v>
      </c>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165" s="8" customFormat="1" ht="15" customHeight="1">
      <c r="A510" s="8" t="str">
        <f t="shared" si="601"/>
        <v>BFPAEO_BP6_XDC</v>
      </c>
      <c r="B510" s="12" t="s">
        <v>1213</v>
      </c>
      <c r="C510" s="13" t="s">
        <v>1214</v>
      </c>
      <c r="D510" s="13" t="s">
        <v>1215</v>
      </c>
      <c r="E510" s="14" t="str">
        <f>"BFPAEO_BP6_"&amp;C3</f>
        <v>BFPAEO_BP6_XDC</v>
      </c>
      <c r="F510" s="26" t="str">
        <f>IF(AND(F511="",F512=""),"",SUM(F511,F512))</f>
        <v/>
      </c>
      <c r="G510" s="26" t="str">
        <f t="shared" si="627" ref="G510:BR510">IF(AND(G511="",G512=""),"",SUM(G511,G512))</f>
        <v/>
      </c>
      <c r="H510" s="26" t="str">
        <f t="shared" si="627"/>
        <v/>
      </c>
      <c r="I510" s="26" t="str">
        <f t="shared" si="627"/>
        <v/>
      </c>
      <c r="J510" s="26" t="str">
        <f t="shared" si="627"/>
        <v/>
      </c>
      <c r="K510" s="26" t="str">
        <f t="shared" si="627"/>
        <v/>
      </c>
      <c r="L510" s="26" t="str">
        <f t="shared" si="627"/>
        <v/>
      </c>
      <c r="M510" s="26" t="str">
        <f t="shared" si="627"/>
        <v/>
      </c>
      <c r="N510" s="26" t="str">
        <f t="shared" si="627"/>
        <v/>
      </c>
      <c r="O510" s="26" t="str">
        <f t="shared" si="627"/>
        <v/>
      </c>
      <c r="P510" s="26" t="str">
        <f t="shared" si="627"/>
        <v/>
      </c>
      <c r="Q510" s="26" t="str">
        <f t="shared" si="627"/>
        <v/>
      </c>
      <c r="R510" s="26" t="str">
        <f t="shared" si="627"/>
        <v/>
      </c>
      <c r="S510" s="26" t="str">
        <f t="shared" si="627"/>
        <v/>
      </c>
      <c r="T510" s="26" t="str">
        <f t="shared" si="627"/>
        <v/>
      </c>
      <c r="U510" s="26" t="str">
        <f t="shared" si="627"/>
        <v/>
      </c>
      <c r="V510" s="26" t="str">
        <f t="shared" si="627"/>
        <v/>
      </c>
      <c r="W510" s="26" t="str">
        <f t="shared" si="627"/>
        <v/>
      </c>
      <c r="X510" s="26" t="str">
        <f t="shared" si="627"/>
        <v/>
      </c>
      <c r="Y510" s="26" t="str">
        <f t="shared" si="627"/>
        <v/>
      </c>
      <c r="Z510" s="26" t="str">
        <f t="shared" si="627"/>
        <v/>
      </c>
      <c r="AA510" s="26" t="str">
        <f t="shared" si="627"/>
        <v/>
      </c>
      <c r="AB510" s="26" t="str">
        <f t="shared" si="627"/>
        <v/>
      </c>
      <c r="AC510" s="26" t="str">
        <f t="shared" si="627"/>
        <v/>
      </c>
      <c r="AD510" s="26" t="str">
        <f t="shared" si="627"/>
        <v/>
      </c>
      <c r="AE510" s="26" t="str">
        <f t="shared" si="627"/>
        <v/>
      </c>
      <c r="AF510" s="26" t="str">
        <f t="shared" si="627"/>
        <v/>
      </c>
      <c r="AG510" s="26" t="str">
        <f t="shared" si="627"/>
        <v/>
      </c>
      <c r="AH510" s="26" t="str">
        <f t="shared" si="627"/>
        <v/>
      </c>
      <c r="AI510" s="26" t="str">
        <f t="shared" si="627"/>
        <v/>
      </c>
      <c r="AJ510" s="26" t="str">
        <f t="shared" si="627"/>
        <v/>
      </c>
      <c r="AK510" s="26" t="str">
        <f t="shared" si="627"/>
        <v/>
      </c>
      <c r="AL510" s="26" t="str">
        <f t="shared" si="627"/>
        <v/>
      </c>
      <c r="AM510" s="26" t="str">
        <f t="shared" si="627"/>
        <v/>
      </c>
      <c r="AN510" s="26" t="str">
        <f t="shared" si="627"/>
        <v/>
      </c>
      <c r="AO510" s="26" t="str">
        <f t="shared" si="627"/>
        <v/>
      </c>
      <c r="AP510" s="26" t="str">
        <f t="shared" si="627"/>
        <v/>
      </c>
      <c r="AQ510" s="26" t="str">
        <f t="shared" si="627"/>
        <v/>
      </c>
      <c r="AR510" s="26" t="str">
        <f t="shared" si="627"/>
        <v/>
      </c>
      <c r="AS510" s="26" t="str">
        <f t="shared" si="627"/>
        <v/>
      </c>
      <c r="AT510" s="26" t="str">
        <f t="shared" si="627"/>
        <v/>
      </c>
      <c r="AU510" s="26" t="str">
        <f t="shared" si="627"/>
        <v/>
      </c>
      <c r="AV510" s="26" t="str">
        <f t="shared" si="627"/>
        <v/>
      </c>
      <c r="AW510" s="26" t="str">
        <f t="shared" si="627"/>
        <v/>
      </c>
      <c r="AX510" s="26" t="str">
        <f t="shared" si="627"/>
        <v/>
      </c>
      <c r="AY510" s="26" t="str">
        <f t="shared" si="627"/>
        <v/>
      </c>
      <c r="AZ510" s="26" t="str">
        <f t="shared" si="627"/>
        <v/>
      </c>
      <c r="BA510" s="26" t="str">
        <f t="shared" si="627"/>
        <v/>
      </c>
      <c r="BB510" s="26" t="str">
        <f t="shared" si="627"/>
        <v/>
      </c>
      <c r="BC510" s="26" t="str">
        <f t="shared" si="627"/>
        <v/>
      </c>
      <c r="BD510" s="26" t="str">
        <f t="shared" si="627"/>
        <v/>
      </c>
      <c r="BE510" s="26" t="str">
        <f t="shared" si="627"/>
        <v/>
      </c>
      <c r="BF510" s="26" t="str">
        <f t="shared" si="627"/>
        <v/>
      </c>
      <c r="BG510" s="26" t="str">
        <f t="shared" si="627"/>
        <v/>
      </c>
      <c r="BH510" s="26" t="str">
        <f t="shared" si="627"/>
        <v/>
      </c>
      <c r="BI510" s="26" t="str">
        <f t="shared" si="627"/>
        <v/>
      </c>
      <c r="BJ510" s="26" t="str">
        <f t="shared" si="627"/>
        <v/>
      </c>
      <c r="BK510" s="26" t="str">
        <f t="shared" si="627"/>
        <v/>
      </c>
      <c r="BL510" s="26" t="str">
        <f t="shared" si="627"/>
        <v/>
      </c>
      <c r="BM510" s="26" t="str">
        <f t="shared" si="627"/>
        <v/>
      </c>
      <c r="BN510" s="26" t="str">
        <f t="shared" si="627"/>
        <v/>
      </c>
      <c r="BO510" s="26" t="str">
        <f t="shared" si="627"/>
        <v/>
      </c>
      <c r="BP510" s="26" t="str">
        <f t="shared" si="627"/>
        <v/>
      </c>
      <c r="BQ510" s="26" t="str">
        <f t="shared" si="627"/>
        <v/>
      </c>
      <c r="BR510" s="26" t="str">
        <f t="shared" si="627"/>
        <v/>
      </c>
      <c r="BS510" s="26" t="str">
        <f t="shared" si="628" ref="BS510:ED510">IF(AND(BS511="",BS512=""),"",SUM(BS511,BS512))</f>
        <v/>
      </c>
      <c r="BT510" s="26" t="str">
        <f t="shared" si="628"/>
        <v/>
      </c>
      <c r="BU510" s="26" t="str">
        <f t="shared" si="628"/>
        <v/>
      </c>
      <c r="BV510" s="26" t="str">
        <f t="shared" si="628"/>
        <v/>
      </c>
      <c r="BW510" s="26" t="str">
        <f t="shared" si="628"/>
        <v/>
      </c>
      <c r="BX510" s="26" t="str">
        <f t="shared" si="628"/>
        <v/>
      </c>
      <c r="BY510" s="26" t="str">
        <f t="shared" si="628"/>
        <v/>
      </c>
      <c r="BZ510" s="26" t="str">
        <f t="shared" si="628"/>
        <v/>
      </c>
      <c r="CA510" s="26" t="str">
        <f t="shared" si="628"/>
        <v/>
      </c>
      <c r="CB510" s="26" t="str">
        <f t="shared" si="628"/>
        <v/>
      </c>
      <c r="CC510" s="26" t="str">
        <f t="shared" si="628"/>
        <v/>
      </c>
      <c r="CD510" s="26" t="str">
        <f t="shared" si="628"/>
        <v/>
      </c>
      <c r="CE510" s="26" t="str">
        <f t="shared" si="628"/>
        <v/>
      </c>
      <c r="CF510" s="26" t="str">
        <f t="shared" si="628"/>
        <v/>
      </c>
      <c r="CG510" s="26" t="str">
        <f t="shared" si="628"/>
        <v/>
      </c>
      <c r="CH510" s="26" t="str">
        <f t="shared" si="628"/>
        <v/>
      </c>
      <c r="CI510" s="26" t="str">
        <f t="shared" si="628"/>
        <v/>
      </c>
      <c r="CJ510" s="26" t="str">
        <f t="shared" si="628"/>
        <v/>
      </c>
      <c r="CK510" s="26" t="str">
        <f t="shared" si="628"/>
        <v/>
      </c>
      <c r="CL510" s="26" t="str">
        <f t="shared" si="628"/>
        <v/>
      </c>
      <c r="CM510" s="26" t="str">
        <f t="shared" si="628"/>
        <v/>
      </c>
      <c r="CN510" s="26" t="str">
        <f t="shared" si="628"/>
        <v/>
      </c>
      <c r="CO510" s="26" t="str">
        <f t="shared" si="628"/>
        <v/>
      </c>
      <c r="CP510" s="26" t="str">
        <f t="shared" si="628"/>
        <v/>
      </c>
      <c r="CQ510" s="26" t="str">
        <f t="shared" si="628"/>
        <v/>
      </c>
      <c r="CR510" s="26" t="str">
        <f t="shared" si="628"/>
        <v/>
      </c>
      <c r="CS510" s="26" t="str">
        <f t="shared" si="628"/>
        <v/>
      </c>
      <c r="CT510" s="26" t="str">
        <f t="shared" si="628"/>
        <v/>
      </c>
      <c r="CU510" s="26" t="str">
        <f t="shared" si="628"/>
        <v/>
      </c>
      <c r="CV510" s="26" t="str">
        <f t="shared" si="628"/>
        <v/>
      </c>
      <c r="CW510" s="26" t="str">
        <f t="shared" si="628"/>
        <v/>
      </c>
      <c r="CX510" s="26" t="str">
        <f t="shared" si="628"/>
        <v/>
      </c>
      <c r="CY510" s="26" t="str">
        <f t="shared" si="628"/>
        <v/>
      </c>
      <c r="CZ510" s="26" t="str">
        <f t="shared" si="628"/>
        <v/>
      </c>
      <c r="DA510" s="26" t="str">
        <f t="shared" si="628"/>
        <v/>
      </c>
      <c r="DB510" s="26" t="str">
        <f t="shared" si="628"/>
        <v/>
      </c>
      <c r="DC510" s="26" t="str">
        <f t="shared" si="628"/>
        <v/>
      </c>
      <c r="DD510" s="26" t="str">
        <f t="shared" si="628"/>
        <v/>
      </c>
      <c r="DE510" s="26" t="str">
        <f t="shared" si="628"/>
        <v/>
      </c>
      <c r="DF510" s="26" t="str">
        <f t="shared" si="628"/>
        <v/>
      </c>
      <c r="DG510" s="26" t="str">
        <f t="shared" si="628"/>
        <v/>
      </c>
      <c r="DH510" s="26" t="str">
        <f t="shared" si="628"/>
        <v/>
      </c>
      <c r="DI510" s="26" t="str">
        <f t="shared" si="628"/>
        <v/>
      </c>
      <c r="DJ510" s="26" t="str">
        <f t="shared" si="628"/>
        <v/>
      </c>
      <c r="DK510" s="26" t="str">
        <f t="shared" si="628"/>
        <v/>
      </c>
      <c r="DL510" s="26" t="str">
        <f t="shared" si="628"/>
        <v/>
      </c>
      <c r="DM510" s="26" t="str">
        <f t="shared" si="628"/>
        <v/>
      </c>
      <c r="DN510" s="26" t="str">
        <f t="shared" si="628"/>
        <v/>
      </c>
      <c r="DO510" s="26" t="str">
        <f t="shared" si="628"/>
        <v/>
      </c>
      <c r="DP510" s="26" t="str">
        <f t="shared" si="628"/>
        <v/>
      </c>
      <c r="DQ510" s="26" t="str">
        <f t="shared" si="628"/>
        <v/>
      </c>
      <c r="DR510" s="26" t="str">
        <f t="shared" si="628"/>
        <v/>
      </c>
      <c r="DS510" s="26" t="str">
        <f t="shared" si="628"/>
        <v/>
      </c>
      <c r="DT510" s="26" t="str">
        <f t="shared" si="628"/>
        <v/>
      </c>
      <c r="DU510" s="26" t="str">
        <f t="shared" si="628"/>
        <v/>
      </c>
      <c r="DV510" s="26" t="str">
        <f t="shared" si="628"/>
        <v/>
      </c>
      <c r="DW510" s="26" t="str">
        <f t="shared" si="628"/>
        <v/>
      </c>
      <c r="DX510" s="26" t="str">
        <f t="shared" si="628"/>
        <v/>
      </c>
      <c r="DY510" s="26" t="str">
        <f t="shared" si="628"/>
        <v/>
      </c>
      <c r="DZ510" s="26" t="str">
        <f t="shared" si="628"/>
        <v/>
      </c>
      <c r="EA510" s="26" t="str">
        <f t="shared" si="628"/>
        <v/>
      </c>
      <c r="EB510" s="26" t="str">
        <f t="shared" si="628"/>
        <v/>
      </c>
      <c r="EC510" s="26" t="str">
        <f t="shared" si="628"/>
        <v/>
      </c>
      <c r="ED510" s="26" t="str">
        <f t="shared" si="628"/>
        <v/>
      </c>
      <c r="EE510" s="26" t="str">
        <f t="shared" si="629" ref="EE510:FI510">IF(AND(EE511="",EE512=""),"",SUM(EE511,EE512))</f>
        <v/>
      </c>
      <c r="EF510" s="26" t="str">
        <f t="shared" si="629"/>
        <v/>
      </c>
      <c r="EG510" s="26" t="str">
        <f t="shared" si="629"/>
        <v/>
      </c>
      <c r="EH510" s="26" t="str">
        <f t="shared" si="629"/>
        <v/>
      </c>
      <c r="EI510" s="26" t="str">
        <f t="shared" si="629"/>
        <v/>
      </c>
      <c r="EJ510" s="26" t="str">
        <f t="shared" si="629"/>
        <v/>
      </c>
      <c r="EK510" s="26" t="str">
        <f t="shared" si="629"/>
        <v/>
      </c>
      <c r="EL510" s="26" t="str">
        <f t="shared" si="629"/>
        <v/>
      </c>
      <c r="EM510" s="26" t="str">
        <f t="shared" si="629"/>
        <v/>
      </c>
      <c r="EN510" s="26" t="str">
        <f t="shared" si="629"/>
        <v/>
      </c>
      <c r="EO510" s="26" t="str">
        <f t="shared" si="629"/>
        <v/>
      </c>
      <c r="EP510" s="26" t="str">
        <f t="shared" si="629"/>
        <v/>
      </c>
      <c r="EQ510" s="26" t="str">
        <f t="shared" si="629"/>
        <v/>
      </c>
      <c r="ER510" s="26" t="str">
        <f t="shared" si="629"/>
        <v/>
      </c>
      <c r="ES510" s="26" t="str">
        <f t="shared" si="629"/>
        <v/>
      </c>
      <c r="ET510" s="26" t="str">
        <f t="shared" si="629"/>
        <v/>
      </c>
      <c r="EU510" s="26" t="str">
        <f t="shared" si="629"/>
        <v/>
      </c>
      <c r="EV510" s="26" t="str">
        <f t="shared" si="629"/>
        <v/>
      </c>
      <c r="EW510" s="26" t="str">
        <f t="shared" si="629"/>
        <v/>
      </c>
      <c r="EX510" s="26" t="str">
        <f t="shared" si="629"/>
        <v/>
      </c>
      <c r="EY510" s="26" t="str">
        <f t="shared" si="629"/>
        <v/>
      </c>
      <c r="EZ510" s="26" t="str">
        <f t="shared" si="629"/>
        <v/>
      </c>
      <c r="FA510" s="26" t="str">
        <f t="shared" si="629"/>
        <v/>
      </c>
      <c r="FB510" s="26" t="str">
        <f t="shared" si="629"/>
        <v/>
      </c>
      <c r="FC510" s="26" t="str">
        <f t="shared" si="629"/>
        <v/>
      </c>
      <c r="FD510" s="26" t="str">
        <f t="shared" si="629"/>
        <v/>
      </c>
      <c r="FE510" s="26" t="str">
        <f t="shared" si="629"/>
        <v/>
      </c>
      <c r="FF510" s="26" t="str">
        <f t="shared" si="629"/>
        <v/>
      </c>
      <c r="FG510" s="26" t="str">
        <f t="shared" si="629"/>
        <v/>
      </c>
      <c r="FH510" s="26" t="str">
        <f t="shared" si="629"/>
        <v/>
      </c>
      <c r="FI510" s="26" t="str">
        <f t="shared" si="629"/>
        <v/>
      </c>
    </row>
    <row r="511" spans="1:165" s="8" customFormat="1" ht="15" customHeight="1">
      <c r="A511" s="8" t="str">
        <f t="shared" si="601"/>
        <v>BFPAEOF_BP6_XDC</v>
      </c>
      <c r="B511" s="12" t="s">
        <v>1216</v>
      </c>
      <c r="C511" s="13" t="s">
        <v>1217</v>
      </c>
      <c r="D511" s="13" t="s">
        <v>1218</v>
      </c>
      <c r="E511" s="14" t="str">
        <f>"BFPAEOF_BP6_"&amp;C3</f>
        <v>BFPAEOF_BP6_XDC</v>
      </c>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165" s="8" customFormat="1" ht="15" customHeight="1">
      <c r="A512" s="8" t="str">
        <f t="shared" si="601"/>
        <v>BFPAEONF_BP6_XDC</v>
      </c>
      <c r="B512" s="12" t="s">
        <v>1219</v>
      </c>
      <c r="C512" s="13" t="s">
        <v>1220</v>
      </c>
      <c r="D512" s="13" t="s">
        <v>1221</v>
      </c>
      <c r="E512" s="14" t="str">
        <f>"BFPAEONF_BP6_"&amp;C3</f>
        <v>BFPAEONF_BP6_XDC</v>
      </c>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165" s="8" customFormat="1" ht="15" customHeight="1">
      <c r="A513" s="8" t="str">
        <f t="shared" si="601"/>
        <v>BFPAEEO_BP6_XDC</v>
      </c>
      <c r="B513" s="15" t="s">
        <v>1222</v>
      </c>
      <c r="C513" s="13" t="s">
        <v>1223</v>
      </c>
      <c r="D513" s="13" t="s">
        <v>1224</v>
      </c>
      <c r="E513" s="14" t="str">
        <f>"BFPAEEO_BP6_"&amp;C3</f>
        <v>BFPAEEO_BP6_XDC</v>
      </c>
      <c r="F513" s="26" t="str">
        <f>IF(AND(F514="",F515=""),"",SUM(F514,F515))</f>
        <v/>
      </c>
      <c r="G513" s="26" t="str">
        <f t="shared" si="630" ref="G513:BR513">IF(AND(G514="",G515=""),"",SUM(G514,G515))</f>
        <v/>
      </c>
      <c r="H513" s="26" t="str">
        <f t="shared" si="630"/>
        <v/>
      </c>
      <c r="I513" s="26" t="str">
        <f t="shared" si="630"/>
        <v/>
      </c>
      <c r="J513" s="26" t="str">
        <f t="shared" si="630"/>
        <v/>
      </c>
      <c r="K513" s="26" t="str">
        <f t="shared" si="630"/>
        <v/>
      </c>
      <c r="L513" s="26" t="str">
        <f t="shared" si="630"/>
        <v/>
      </c>
      <c r="M513" s="26" t="str">
        <f t="shared" si="630"/>
        <v/>
      </c>
      <c r="N513" s="26" t="str">
        <f t="shared" si="630"/>
        <v/>
      </c>
      <c r="O513" s="26" t="str">
        <f t="shared" si="630"/>
        <v/>
      </c>
      <c r="P513" s="26" t="str">
        <f t="shared" si="630"/>
        <v/>
      </c>
      <c r="Q513" s="26" t="str">
        <f t="shared" si="630"/>
        <v/>
      </c>
      <c r="R513" s="26" t="str">
        <f t="shared" si="630"/>
        <v/>
      </c>
      <c r="S513" s="26" t="str">
        <f t="shared" si="630"/>
        <v/>
      </c>
      <c r="T513" s="26" t="str">
        <f t="shared" si="630"/>
        <v/>
      </c>
      <c r="U513" s="26" t="str">
        <f t="shared" si="630"/>
        <v/>
      </c>
      <c r="V513" s="26" t="str">
        <f t="shared" si="630"/>
        <v/>
      </c>
      <c r="W513" s="26" t="str">
        <f t="shared" si="630"/>
        <v/>
      </c>
      <c r="X513" s="26" t="str">
        <f t="shared" si="630"/>
        <v/>
      </c>
      <c r="Y513" s="26" t="str">
        <f t="shared" si="630"/>
        <v/>
      </c>
      <c r="Z513" s="26" t="str">
        <f t="shared" si="630"/>
        <v/>
      </c>
      <c r="AA513" s="26" t="str">
        <f t="shared" si="630"/>
        <v/>
      </c>
      <c r="AB513" s="26" t="str">
        <f t="shared" si="630"/>
        <v/>
      </c>
      <c r="AC513" s="26" t="str">
        <f t="shared" si="630"/>
        <v/>
      </c>
      <c r="AD513" s="26" t="str">
        <f t="shared" si="630"/>
        <v/>
      </c>
      <c r="AE513" s="26" t="str">
        <f t="shared" si="630"/>
        <v/>
      </c>
      <c r="AF513" s="26" t="str">
        <f t="shared" si="630"/>
        <v/>
      </c>
      <c r="AG513" s="26" t="str">
        <f t="shared" si="630"/>
        <v/>
      </c>
      <c r="AH513" s="26" t="str">
        <f t="shared" si="630"/>
        <v/>
      </c>
      <c r="AI513" s="26" t="str">
        <f t="shared" si="630"/>
        <v/>
      </c>
      <c r="AJ513" s="26" t="str">
        <f t="shared" si="630"/>
        <v/>
      </c>
      <c r="AK513" s="26" t="str">
        <f t="shared" si="630"/>
        <v/>
      </c>
      <c r="AL513" s="26" t="str">
        <f t="shared" si="630"/>
        <v/>
      </c>
      <c r="AM513" s="26" t="str">
        <f t="shared" si="630"/>
        <v/>
      </c>
      <c r="AN513" s="26" t="str">
        <f t="shared" si="630"/>
        <v/>
      </c>
      <c r="AO513" s="26" t="str">
        <f t="shared" si="630"/>
        <v/>
      </c>
      <c r="AP513" s="26" t="str">
        <f t="shared" si="630"/>
        <v/>
      </c>
      <c r="AQ513" s="26" t="str">
        <f t="shared" si="630"/>
        <v/>
      </c>
      <c r="AR513" s="26" t="str">
        <f t="shared" si="630"/>
        <v/>
      </c>
      <c r="AS513" s="26" t="str">
        <f t="shared" si="630"/>
        <v/>
      </c>
      <c r="AT513" s="26" t="str">
        <f t="shared" si="630"/>
        <v/>
      </c>
      <c r="AU513" s="26" t="str">
        <f t="shared" si="630"/>
        <v/>
      </c>
      <c r="AV513" s="26" t="str">
        <f t="shared" si="630"/>
        <v/>
      </c>
      <c r="AW513" s="26" t="str">
        <f t="shared" si="630"/>
        <v/>
      </c>
      <c r="AX513" s="26" t="str">
        <f t="shared" si="630"/>
        <v/>
      </c>
      <c r="AY513" s="26" t="str">
        <f t="shared" si="630"/>
        <v/>
      </c>
      <c r="AZ513" s="26" t="str">
        <f t="shared" si="630"/>
        <v/>
      </c>
      <c r="BA513" s="26" t="str">
        <f t="shared" si="630"/>
        <v/>
      </c>
      <c r="BB513" s="26" t="str">
        <f t="shared" si="630"/>
        <v/>
      </c>
      <c r="BC513" s="26" t="str">
        <f t="shared" si="630"/>
        <v/>
      </c>
      <c r="BD513" s="26" t="str">
        <f t="shared" si="630"/>
        <v/>
      </c>
      <c r="BE513" s="26" t="str">
        <f t="shared" si="630"/>
        <v/>
      </c>
      <c r="BF513" s="26" t="str">
        <f t="shared" si="630"/>
        <v/>
      </c>
      <c r="BG513" s="26" t="str">
        <f t="shared" si="630"/>
        <v/>
      </c>
      <c r="BH513" s="26" t="str">
        <f t="shared" si="630"/>
        <v/>
      </c>
      <c r="BI513" s="26" t="str">
        <f t="shared" si="630"/>
        <v/>
      </c>
      <c r="BJ513" s="26" t="str">
        <f t="shared" si="630"/>
        <v/>
      </c>
      <c r="BK513" s="26" t="str">
        <f t="shared" si="630"/>
        <v/>
      </c>
      <c r="BL513" s="26" t="str">
        <f t="shared" si="630"/>
        <v/>
      </c>
      <c r="BM513" s="26" t="str">
        <f t="shared" si="630"/>
        <v/>
      </c>
      <c r="BN513" s="26" t="str">
        <f t="shared" si="630"/>
        <v/>
      </c>
      <c r="BO513" s="26" t="str">
        <f t="shared" si="630"/>
        <v/>
      </c>
      <c r="BP513" s="26" t="str">
        <f t="shared" si="630"/>
        <v/>
      </c>
      <c r="BQ513" s="26" t="str">
        <f t="shared" si="630"/>
        <v/>
      </c>
      <c r="BR513" s="26" t="str">
        <f t="shared" si="630"/>
        <v/>
      </c>
      <c r="BS513" s="26" t="str">
        <f t="shared" si="631" ref="BS513:ED513">IF(AND(BS514="",BS515=""),"",SUM(BS514,BS515))</f>
        <v/>
      </c>
      <c r="BT513" s="26" t="str">
        <f t="shared" si="631"/>
        <v/>
      </c>
      <c r="BU513" s="26" t="str">
        <f t="shared" si="631"/>
        <v/>
      </c>
      <c r="BV513" s="26" t="str">
        <f t="shared" si="631"/>
        <v/>
      </c>
      <c r="BW513" s="26" t="str">
        <f t="shared" si="631"/>
        <v/>
      </c>
      <c r="BX513" s="26" t="str">
        <f t="shared" si="631"/>
        <v/>
      </c>
      <c r="BY513" s="26" t="str">
        <f t="shared" si="631"/>
        <v/>
      </c>
      <c r="BZ513" s="26" t="str">
        <f t="shared" si="631"/>
        <v/>
      </c>
      <c r="CA513" s="26" t="str">
        <f t="shared" si="631"/>
        <v/>
      </c>
      <c r="CB513" s="26" t="str">
        <f t="shared" si="631"/>
        <v/>
      </c>
      <c r="CC513" s="26" t="str">
        <f t="shared" si="631"/>
        <v/>
      </c>
      <c r="CD513" s="26" t="str">
        <f t="shared" si="631"/>
        <v/>
      </c>
      <c r="CE513" s="26" t="str">
        <f t="shared" si="631"/>
        <v/>
      </c>
      <c r="CF513" s="26" t="str">
        <f t="shared" si="631"/>
        <v/>
      </c>
      <c r="CG513" s="26" t="str">
        <f t="shared" si="631"/>
        <v/>
      </c>
      <c r="CH513" s="26" t="str">
        <f t="shared" si="631"/>
        <v/>
      </c>
      <c r="CI513" s="26" t="str">
        <f t="shared" si="631"/>
        <v/>
      </c>
      <c r="CJ513" s="26" t="str">
        <f t="shared" si="631"/>
        <v/>
      </c>
      <c r="CK513" s="26" t="str">
        <f t="shared" si="631"/>
        <v/>
      </c>
      <c r="CL513" s="26" t="str">
        <f t="shared" si="631"/>
        <v/>
      </c>
      <c r="CM513" s="26" t="str">
        <f t="shared" si="631"/>
        <v/>
      </c>
      <c r="CN513" s="26" t="str">
        <f t="shared" si="631"/>
        <v/>
      </c>
      <c r="CO513" s="26" t="str">
        <f t="shared" si="631"/>
        <v/>
      </c>
      <c r="CP513" s="26" t="str">
        <f t="shared" si="631"/>
        <v/>
      </c>
      <c r="CQ513" s="26" t="str">
        <f t="shared" si="631"/>
        <v/>
      </c>
      <c r="CR513" s="26" t="str">
        <f t="shared" si="631"/>
        <v/>
      </c>
      <c r="CS513" s="26" t="str">
        <f t="shared" si="631"/>
        <v/>
      </c>
      <c r="CT513" s="26" t="str">
        <f t="shared" si="631"/>
        <v/>
      </c>
      <c r="CU513" s="26" t="str">
        <f t="shared" si="631"/>
        <v/>
      </c>
      <c r="CV513" s="26" t="str">
        <f t="shared" si="631"/>
        <v/>
      </c>
      <c r="CW513" s="26" t="str">
        <f t="shared" si="631"/>
        <v/>
      </c>
      <c r="CX513" s="26" t="str">
        <f t="shared" si="631"/>
        <v/>
      </c>
      <c r="CY513" s="26" t="str">
        <f t="shared" si="631"/>
        <v/>
      </c>
      <c r="CZ513" s="26" t="str">
        <f t="shared" si="631"/>
        <v/>
      </c>
      <c r="DA513" s="26" t="str">
        <f t="shared" si="631"/>
        <v/>
      </c>
      <c r="DB513" s="26" t="str">
        <f t="shared" si="631"/>
        <v/>
      </c>
      <c r="DC513" s="26" t="str">
        <f t="shared" si="631"/>
        <v/>
      </c>
      <c r="DD513" s="26" t="str">
        <f t="shared" si="631"/>
        <v/>
      </c>
      <c r="DE513" s="26" t="str">
        <f t="shared" si="631"/>
        <v/>
      </c>
      <c r="DF513" s="26" t="str">
        <f t="shared" si="631"/>
        <v/>
      </c>
      <c r="DG513" s="26" t="str">
        <f t="shared" si="631"/>
        <v/>
      </c>
      <c r="DH513" s="26" t="str">
        <f t="shared" si="631"/>
        <v/>
      </c>
      <c r="DI513" s="26" t="str">
        <f t="shared" si="631"/>
        <v/>
      </c>
      <c r="DJ513" s="26" t="str">
        <f t="shared" si="631"/>
        <v/>
      </c>
      <c r="DK513" s="26" t="str">
        <f t="shared" si="631"/>
        <v/>
      </c>
      <c r="DL513" s="26" t="str">
        <f t="shared" si="631"/>
        <v/>
      </c>
      <c r="DM513" s="26" t="str">
        <f t="shared" si="631"/>
        <v/>
      </c>
      <c r="DN513" s="26" t="str">
        <f t="shared" si="631"/>
        <v/>
      </c>
      <c r="DO513" s="26" t="str">
        <f t="shared" si="631"/>
        <v/>
      </c>
      <c r="DP513" s="26" t="str">
        <f t="shared" si="631"/>
        <v/>
      </c>
      <c r="DQ513" s="26" t="str">
        <f t="shared" si="631"/>
        <v/>
      </c>
      <c r="DR513" s="26" t="str">
        <f t="shared" si="631"/>
        <v/>
      </c>
      <c r="DS513" s="26" t="str">
        <f t="shared" si="631"/>
        <v/>
      </c>
      <c r="DT513" s="26" t="str">
        <f t="shared" si="631"/>
        <v/>
      </c>
      <c r="DU513" s="26" t="str">
        <f t="shared" si="631"/>
        <v/>
      </c>
      <c r="DV513" s="26" t="str">
        <f t="shared" si="631"/>
        <v/>
      </c>
      <c r="DW513" s="26" t="str">
        <f t="shared" si="631"/>
        <v/>
      </c>
      <c r="DX513" s="26" t="str">
        <f t="shared" si="631"/>
        <v/>
      </c>
      <c r="DY513" s="26" t="str">
        <f t="shared" si="631"/>
        <v/>
      </c>
      <c r="DZ513" s="26" t="str">
        <f t="shared" si="631"/>
        <v/>
      </c>
      <c r="EA513" s="26" t="str">
        <f t="shared" si="631"/>
        <v/>
      </c>
      <c r="EB513" s="26" t="str">
        <f t="shared" si="631"/>
        <v/>
      </c>
      <c r="EC513" s="26" t="str">
        <f t="shared" si="631"/>
        <v/>
      </c>
      <c r="ED513" s="26" t="str">
        <f t="shared" si="631"/>
        <v/>
      </c>
      <c r="EE513" s="26" t="str">
        <f t="shared" si="632" ref="EE513:FI513">IF(AND(EE514="",EE515=""),"",SUM(EE514,EE515))</f>
        <v/>
      </c>
      <c r="EF513" s="26" t="str">
        <f t="shared" si="632"/>
        <v/>
      </c>
      <c r="EG513" s="26" t="str">
        <f t="shared" si="632"/>
        <v/>
      </c>
      <c r="EH513" s="26" t="str">
        <f t="shared" si="632"/>
        <v/>
      </c>
      <c r="EI513" s="26" t="str">
        <f t="shared" si="632"/>
        <v/>
      </c>
      <c r="EJ513" s="26" t="str">
        <f t="shared" si="632"/>
        <v/>
      </c>
      <c r="EK513" s="26" t="str">
        <f t="shared" si="632"/>
        <v/>
      </c>
      <c r="EL513" s="26" t="str">
        <f t="shared" si="632"/>
        <v/>
      </c>
      <c r="EM513" s="26" t="str">
        <f t="shared" si="632"/>
        <v/>
      </c>
      <c r="EN513" s="26" t="str">
        <f t="shared" si="632"/>
        <v/>
      </c>
      <c r="EO513" s="26" t="str">
        <f t="shared" si="632"/>
        <v/>
      </c>
      <c r="EP513" s="26" t="str">
        <f t="shared" si="632"/>
        <v/>
      </c>
      <c r="EQ513" s="26" t="str">
        <f t="shared" si="632"/>
        <v/>
      </c>
      <c r="ER513" s="26" t="str">
        <f t="shared" si="632"/>
        <v/>
      </c>
      <c r="ES513" s="26" t="str">
        <f t="shared" si="632"/>
        <v/>
      </c>
      <c r="ET513" s="26" t="str">
        <f t="shared" si="632"/>
        <v/>
      </c>
      <c r="EU513" s="26" t="str">
        <f t="shared" si="632"/>
        <v/>
      </c>
      <c r="EV513" s="26" t="str">
        <f t="shared" si="632"/>
        <v/>
      </c>
      <c r="EW513" s="26" t="str">
        <f t="shared" si="632"/>
        <v/>
      </c>
      <c r="EX513" s="26" t="str">
        <f t="shared" si="632"/>
        <v/>
      </c>
      <c r="EY513" s="26" t="str">
        <f t="shared" si="632"/>
        <v/>
      </c>
      <c r="EZ513" s="26" t="str">
        <f t="shared" si="632"/>
        <v/>
      </c>
      <c r="FA513" s="26" t="str">
        <f t="shared" si="632"/>
        <v/>
      </c>
      <c r="FB513" s="26" t="str">
        <f t="shared" si="632"/>
        <v/>
      </c>
      <c r="FC513" s="26" t="str">
        <f t="shared" si="632"/>
        <v/>
      </c>
      <c r="FD513" s="26" t="str">
        <f t="shared" si="632"/>
        <v/>
      </c>
      <c r="FE513" s="26" t="str">
        <f t="shared" si="632"/>
        <v/>
      </c>
      <c r="FF513" s="26" t="str">
        <f t="shared" si="632"/>
        <v/>
      </c>
      <c r="FG513" s="26" t="str">
        <f t="shared" si="632"/>
        <v/>
      </c>
      <c r="FH513" s="26" t="str">
        <f t="shared" si="632"/>
        <v/>
      </c>
      <c r="FI513" s="26" t="str">
        <f t="shared" si="632"/>
        <v/>
      </c>
    </row>
    <row r="514" spans="1:165" s="8" customFormat="1" ht="15" customHeight="1">
      <c r="A514" s="8" t="str">
        <f t="shared" si="601"/>
        <v>BFPAEEOL_BP6_XDC</v>
      </c>
      <c r="B514" s="15" t="s">
        <v>1225</v>
      </c>
      <c r="C514" s="13" t="s">
        <v>1226</v>
      </c>
      <c r="D514" s="13" t="s">
        <v>1227</v>
      </c>
      <c r="E514" s="18" t="str">
        <f>"BFPAEEOL_BP6_"&amp;C3</f>
        <v>BFPAEEOL_BP6_XDC</v>
      </c>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165" s="8" customFormat="1" ht="15" customHeight="1">
      <c r="A515" s="8" t="str">
        <f t="shared" si="601"/>
        <v>BFPAEEOU_BP6_XDC</v>
      </c>
      <c r="B515" s="15" t="s">
        <v>1228</v>
      </c>
      <c r="C515" s="13" t="s">
        <v>1229</v>
      </c>
      <c r="D515" s="13" t="s">
        <v>1230</v>
      </c>
      <c r="E515" s="18" t="str">
        <f>"BFPAEEOU_BP6_"&amp;C3</f>
        <v>BFPAEEOU_BP6_XDC</v>
      </c>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165" s="8" customFormat="1" ht="15" customHeight="1">
      <c r="A516" s="8" t="str">
        <f t="shared" si="601"/>
        <v>BFPAEIS_BP6_XDC</v>
      </c>
      <c r="B516" s="15" t="s">
        <v>1231</v>
      </c>
      <c r="C516" s="13" t="s">
        <v>1232</v>
      </c>
      <c r="D516" s="13" t="s">
        <v>1233</v>
      </c>
      <c r="E516" s="14" t="str">
        <f>"BFPAEIS_BP6_"&amp;C3</f>
        <v>BFPAEIS_BP6_XDC</v>
      </c>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165" s="8" customFormat="1" ht="15" customHeight="1">
      <c r="A517" s="8" t="str">
        <f t="shared" si="601"/>
        <v>BFPAEISRV_BP6_XDC</v>
      </c>
      <c r="B517" s="15" t="s">
        <v>1234</v>
      </c>
      <c r="C517" s="13" t="s">
        <v>1235</v>
      </c>
      <c r="D517" s="13" t="s">
        <v>1236</v>
      </c>
      <c r="E517" s="18" t="str">
        <f>"BFPAEISRV_BP6_"&amp;C3</f>
        <v>BFPAEISRV_BP6_XDC</v>
      </c>
      <c r="F517" s="1">
        <v>0.58720000000000006</v>
      </c>
      <c r="G517" s="1">
        <v>2.1034999999999999</v>
      </c>
      <c r="H517" s="1">
        <v>0.5746</v>
      </c>
      <c r="I517" s="1">
        <v>0.54049999999999998</v>
      </c>
      <c r="J517" s="1">
        <v>3.8058000000000001</v>
      </c>
      <c r="K517" s="1">
        <v>0.57140000000000002</v>
      </c>
      <c r="L517" s="1">
        <v>2.1558000000000002</v>
      </c>
      <c r="M517" s="1">
        <v>0.58879999999999999</v>
      </c>
      <c r="N517" s="1">
        <v>0.73650000000000004</v>
      </c>
      <c r="O517" s="1">
        <v>4.0525</v>
      </c>
      <c r="P517" s="1">
        <v>3.3119000000000001</v>
      </c>
      <c r="Q517" s="1">
        <v>0.52939999999999998</v>
      </c>
      <c r="R517" s="1">
        <v>2.4177</v>
      </c>
      <c r="S517" s="1">
        <v>0.56920000000000004</v>
      </c>
      <c r="T517" s="1">
        <v>6.8281999999999998</v>
      </c>
      <c r="U517" s="1">
        <v>0.75870000000000004</v>
      </c>
      <c r="V517" s="1">
        <v>0.7875</v>
      </c>
      <c r="W517" s="1">
        <v>2.4695</v>
      </c>
      <c r="X517" s="1">
        <v>0.52790599999999999</v>
      </c>
      <c r="Y517" s="1">
        <v>4.5436059999999996</v>
      </c>
      <c r="Z517" s="1">
        <v>0.83140000000000003</v>
      </c>
      <c r="AA517" s="1">
        <v>0.97989999999999999</v>
      </c>
      <c r="AB517" s="1">
        <v>1.9781</v>
      </c>
      <c r="AC517" s="1">
        <v>0.66290000000000004</v>
      </c>
      <c r="AD517" s="1">
        <v>4.4523000000000001</v>
      </c>
      <c r="AE517" s="1">
        <v>0.50229999999999997</v>
      </c>
      <c r="AF517" s="1">
        <v>1.8653999999999999</v>
      </c>
      <c r="AG517" s="1">
        <v>0.97670000000000001</v>
      </c>
      <c r="AH517" s="1">
        <v>0.82509999999999994</v>
      </c>
      <c r="AI517" s="1">
        <v>4.1695000000000002</v>
      </c>
      <c r="AJ517" s="1">
        <v>1.1849000000000001</v>
      </c>
      <c r="AK517" s="1">
        <v>1.7654000000000001</v>
      </c>
      <c r="AL517" s="1">
        <v>1.1444000000000001</v>
      </c>
      <c r="AM517" s="1">
        <v>1.3310999999999999</v>
      </c>
      <c r="AN517" s="1">
        <v>5.4257999999999997</v>
      </c>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165" s="8" customFormat="1" ht="15" customHeight="1">
      <c r="A518" s="8" t="str">
        <f t="shared" si="601"/>
        <v>BFPAEISMS_BP6_XDC</v>
      </c>
      <c r="B518" s="15" t="s">
        <v>1237</v>
      </c>
      <c r="C518" s="13" t="s">
        <v>1238</v>
      </c>
      <c r="D518" s="13" t="s">
        <v>1239</v>
      </c>
      <c r="E518" s="18" t="str">
        <f>"BFPAEISMS_BP6_"&amp;C3</f>
        <v>BFPAEISMS_BP6_XDC</v>
      </c>
      <c r="F518" s="1"/>
      <c r="G518" s="1"/>
      <c r="H518" s="1"/>
      <c r="I518" s="1">
        <v>-2.40</v>
      </c>
      <c r="J518" s="1">
        <v>-2.40</v>
      </c>
      <c r="K518" s="1"/>
      <c r="L518" s="1"/>
      <c r="M518" s="1">
        <v>-2</v>
      </c>
      <c r="N518" s="1"/>
      <c r="O518" s="1">
        <v>-2</v>
      </c>
      <c r="P518" s="1">
        <v>-2</v>
      </c>
      <c r="Q518" s="1">
        <v>-2.50</v>
      </c>
      <c r="R518" s="1">
        <v>-0.59</v>
      </c>
      <c r="S518" s="1">
        <v>-0.03</v>
      </c>
      <c r="T518" s="1">
        <v>-5.12</v>
      </c>
      <c r="U518" s="1"/>
      <c r="V518" s="1">
        <v>0.068900000000000003</v>
      </c>
      <c r="W518" s="1">
        <v>0.00040000000000000002</v>
      </c>
      <c r="X518" s="1"/>
      <c r="Y518" s="1">
        <v>0.0693</v>
      </c>
      <c r="Z518" s="1">
        <v>13.95</v>
      </c>
      <c r="AA518" s="1">
        <v>-18.95</v>
      </c>
      <c r="AB518" s="1"/>
      <c r="AC518" s="1"/>
      <c r="AD518" s="1">
        <v>-5</v>
      </c>
      <c r="AE518" s="1">
        <v>0</v>
      </c>
      <c r="AF518" s="1">
        <v>0</v>
      </c>
      <c r="AG518" s="1">
        <v>-1.60</v>
      </c>
      <c r="AH518" s="1">
        <v>0</v>
      </c>
      <c r="AI518" s="1">
        <v>-1.60</v>
      </c>
      <c r="AJ518" s="1">
        <v>0.0086999999999999994</v>
      </c>
      <c r="AK518" s="1"/>
      <c r="AL518" s="1"/>
      <c r="AM518" s="1"/>
      <c r="AN518" s="1">
        <v>0.0086999999999999994</v>
      </c>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165" s="8" customFormat="1" ht="15" customHeight="1">
      <c r="A519" s="8" t="str">
        <f t="shared" si="601"/>
        <v>BFPAD_BP6_XDC</v>
      </c>
      <c r="B519" s="19" t="s">
        <v>1240</v>
      </c>
      <c r="C519" s="13" t="s">
        <v>1241</v>
      </c>
      <c r="D519" s="13" t="s">
        <v>1242</v>
      </c>
      <c r="E519" s="14" t="str">
        <f>"BFPAD_BP6_"&amp;C3</f>
        <v>BFPAD_BP6_XDC</v>
      </c>
      <c r="F519" s="26" t="str">
        <f>IF(AND(F520="",AND(F526="",AND(F529="",F532=""))),"",SUM(F520,F526,F529,F532))</f>
        <v/>
      </c>
      <c r="G519" s="26" t="str">
        <f t="shared" si="633" ref="G519:BR519">IF(AND(G520="",AND(G526="",AND(G529="",G532=""))),"",SUM(G520,G526,G529,G532))</f>
        <v/>
      </c>
      <c r="H519" s="26" t="str">
        <f t="shared" si="633"/>
        <v/>
      </c>
      <c r="I519" s="26" t="str">
        <f t="shared" si="633"/>
        <v/>
      </c>
      <c r="J519" s="26" t="str">
        <f t="shared" si="633"/>
        <v/>
      </c>
      <c r="K519" s="26" t="str">
        <f t="shared" si="633"/>
        <v/>
      </c>
      <c r="L519" s="26" t="str">
        <f t="shared" si="633"/>
        <v/>
      </c>
      <c r="M519" s="26" t="str">
        <f t="shared" si="633"/>
        <v/>
      </c>
      <c r="N519" s="26" t="str">
        <f t="shared" si="633"/>
        <v/>
      </c>
      <c r="O519" s="26" t="str">
        <f t="shared" si="633"/>
        <v/>
      </c>
      <c r="P519" s="26" t="str">
        <f t="shared" si="633"/>
        <v/>
      </c>
      <c r="Q519" s="26" t="str">
        <f t="shared" si="633"/>
        <v/>
      </c>
      <c r="R519" s="26" t="str">
        <f t="shared" si="633"/>
        <v/>
      </c>
      <c r="S519" s="26" t="str">
        <f t="shared" si="633"/>
        <v/>
      </c>
      <c r="T519" s="26" t="str">
        <f t="shared" si="633"/>
        <v/>
      </c>
      <c r="U519" s="26" t="str">
        <f t="shared" si="633"/>
        <v/>
      </c>
      <c r="V519" s="26" t="str">
        <f t="shared" si="633"/>
        <v/>
      </c>
      <c r="W519" s="26" t="str">
        <f t="shared" si="633"/>
        <v/>
      </c>
      <c r="X519" s="26" t="str">
        <f t="shared" si="633"/>
        <v/>
      </c>
      <c r="Y519" s="26" t="str">
        <f t="shared" si="633"/>
        <v/>
      </c>
      <c r="Z519" s="26" t="str">
        <f t="shared" si="633"/>
        <v/>
      </c>
      <c r="AA519" s="26" t="str">
        <f t="shared" si="633"/>
        <v/>
      </c>
      <c r="AB519" s="26" t="str">
        <f t="shared" si="633"/>
        <v/>
      </c>
      <c r="AC519" s="26" t="str">
        <f t="shared" si="633"/>
        <v/>
      </c>
      <c r="AD519" s="26" t="str">
        <f t="shared" si="633"/>
        <v/>
      </c>
      <c r="AE519" s="26" t="str">
        <f t="shared" si="633"/>
        <v/>
      </c>
      <c r="AF519" s="26" t="str">
        <f t="shared" si="633"/>
        <v/>
      </c>
      <c r="AG519" s="26" t="str">
        <f t="shared" si="633"/>
        <v/>
      </c>
      <c r="AH519" s="26" t="str">
        <f t="shared" si="633"/>
        <v/>
      </c>
      <c r="AI519" s="26" t="str">
        <f t="shared" si="633"/>
        <v/>
      </c>
      <c r="AJ519" s="26" t="str">
        <f t="shared" si="633"/>
        <v/>
      </c>
      <c r="AK519" s="26" t="str">
        <f t="shared" si="633"/>
        <v/>
      </c>
      <c r="AL519" s="26" t="str">
        <f t="shared" si="633"/>
        <v/>
      </c>
      <c r="AM519" s="26" t="str">
        <f t="shared" si="633"/>
        <v/>
      </c>
      <c r="AN519" s="26" t="str">
        <f t="shared" si="633"/>
        <v/>
      </c>
      <c r="AO519" s="26" t="str">
        <f t="shared" si="633"/>
        <v/>
      </c>
      <c r="AP519" s="26" t="str">
        <f t="shared" si="633"/>
        <v/>
      </c>
      <c r="AQ519" s="26" t="str">
        <f t="shared" si="633"/>
        <v/>
      </c>
      <c r="AR519" s="26" t="str">
        <f t="shared" si="633"/>
        <v/>
      </c>
      <c r="AS519" s="26" t="str">
        <f t="shared" si="633"/>
        <v/>
      </c>
      <c r="AT519" s="26" t="str">
        <f t="shared" si="633"/>
        <v/>
      </c>
      <c r="AU519" s="26" t="str">
        <f t="shared" si="633"/>
        <v/>
      </c>
      <c r="AV519" s="26" t="str">
        <f t="shared" si="633"/>
        <v/>
      </c>
      <c r="AW519" s="26" t="str">
        <f t="shared" si="633"/>
        <v/>
      </c>
      <c r="AX519" s="26" t="str">
        <f t="shared" si="633"/>
        <v/>
      </c>
      <c r="AY519" s="26" t="str">
        <f t="shared" si="633"/>
        <v/>
      </c>
      <c r="AZ519" s="26" t="str">
        <f t="shared" si="633"/>
        <v/>
      </c>
      <c r="BA519" s="26" t="str">
        <f t="shared" si="633"/>
        <v/>
      </c>
      <c r="BB519" s="26" t="str">
        <f t="shared" si="633"/>
        <v/>
      </c>
      <c r="BC519" s="26" t="str">
        <f t="shared" si="633"/>
        <v/>
      </c>
      <c r="BD519" s="26" t="str">
        <f t="shared" si="633"/>
        <v/>
      </c>
      <c r="BE519" s="26" t="str">
        <f t="shared" si="633"/>
        <v/>
      </c>
      <c r="BF519" s="26" t="str">
        <f t="shared" si="633"/>
        <v/>
      </c>
      <c r="BG519" s="26" t="str">
        <f t="shared" si="633"/>
        <v/>
      </c>
      <c r="BH519" s="26" t="str">
        <f t="shared" si="633"/>
        <v/>
      </c>
      <c r="BI519" s="26" t="str">
        <f t="shared" si="633"/>
        <v/>
      </c>
      <c r="BJ519" s="26" t="str">
        <f t="shared" si="633"/>
        <v/>
      </c>
      <c r="BK519" s="26" t="str">
        <f t="shared" si="633"/>
        <v/>
      </c>
      <c r="BL519" s="26" t="str">
        <f t="shared" si="633"/>
        <v/>
      </c>
      <c r="BM519" s="26" t="str">
        <f t="shared" si="633"/>
        <v/>
      </c>
      <c r="BN519" s="26" t="str">
        <f t="shared" si="633"/>
        <v/>
      </c>
      <c r="BO519" s="26" t="str">
        <f t="shared" si="633"/>
        <v/>
      </c>
      <c r="BP519" s="26" t="str">
        <f t="shared" si="633"/>
        <v/>
      </c>
      <c r="BQ519" s="26" t="str">
        <f t="shared" si="633"/>
        <v/>
      </c>
      <c r="BR519" s="26" t="str">
        <f t="shared" si="633"/>
        <v/>
      </c>
      <c r="BS519" s="26" t="str">
        <f t="shared" si="634" ref="BS519:ED519">IF(AND(BS520="",AND(BS526="",AND(BS529="",BS532=""))),"",SUM(BS520,BS526,BS529,BS532))</f>
        <v/>
      </c>
      <c r="BT519" s="26" t="str">
        <f t="shared" si="634"/>
        <v/>
      </c>
      <c r="BU519" s="26" t="str">
        <f t="shared" si="634"/>
        <v/>
      </c>
      <c r="BV519" s="26" t="str">
        <f t="shared" si="634"/>
        <v/>
      </c>
      <c r="BW519" s="26" t="str">
        <f t="shared" si="634"/>
        <v/>
      </c>
      <c r="BX519" s="26" t="str">
        <f t="shared" si="634"/>
        <v/>
      </c>
      <c r="BY519" s="26" t="str">
        <f t="shared" si="634"/>
        <v/>
      </c>
      <c r="BZ519" s="26" t="str">
        <f t="shared" si="634"/>
        <v/>
      </c>
      <c r="CA519" s="26" t="str">
        <f t="shared" si="634"/>
        <v/>
      </c>
      <c r="CB519" s="26" t="str">
        <f t="shared" si="634"/>
        <v/>
      </c>
      <c r="CC519" s="26" t="str">
        <f t="shared" si="634"/>
        <v/>
      </c>
      <c r="CD519" s="26" t="str">
        <f t="shared" si="634"/>
        <v/>
      </c>
      <c r="CE519" s="26" t="str">
        <f t="shared" si="634"/>
        <v/>
      </c>
      <c r="CF519" s="26" t="str">
        <f t="shared" si="634"/>
        <v/>
      </c>
      <c r="CG519" s="26" t="str">
        <f t="shared" si="634"/>
        <v/>
      </c>
      <c r="CH519" s="26" t="str">
        <f t="shared" si="634"/>
        <v/>
      </c>
      <c r="CI519" s="26" t="str">
        <f t="shared" si="634"/>
        <v/>
      </c>
      <c r="CJ519" s="26" t="str">
        <f t="shared" si="634"/>
        <v/>
      </c>
      <c r="CK519" s="26" t="str">
        <f t="shared" si="634"/>
        <v/>
      </c>
      <c r="CL519" s="26" t="str">
        <f t="shared" si="634"/>
        <v/>
      </c>
      <c r="CM519" s="26" t="str">
        <f t="shared" si="634"/>
        <v/>
      </c>
      <c r="CN519" s="26" t="str">
        <f t="shared" si="634"/>
        <v/>
      </c>
      <c r="CO519" s="26" t="str">
        <f t="shared" si="634"/>
        <v/>
      </c>
      <c r="CP519" s="26" t="str">
        <f t="shared" si="634"/>
        <v/>
      </c>
      <c r="CQ519" s="26" t="str">
        <f t="shared" si="634"/>
        <v/>
      </c>
      <c r="CR519" s="26" t="str">
        <f t="shared" si="634"/>
        <v/>
      </c>
      <c r="CS519" s="26" t="str">
        <f t="shared" si="634"/>
        <v/>
      </c>
      <c r="CT519" s="26" t="str">
        <f t="shared" si="634"/>
        <v/>
      </c>
      <c r="CU519" s="26" t="str">
        <f t="shared" si="634"/>
        <v/>
      </c>
      <c r="CV519" s="26" t="str">
        <f t="shared" si="634"/>
        <v/>
      </c>
      <c r="CW519" s="26" t="str">
        <f t="shared" si="634"/>
        <v/>
      </c>
      <c r="CX519" s="26" t="str">
        <f t="shared" si="634"/>
        <v/>
      </c>
      <c r="CY519" s="26" t="str">
        <f t="shared" si="634"/>
        <v/>
      </c>
      <c r="CZ519" s="26" t="str">
        <f t="shared" si="634"/>
        <v/>
      </c>
      <c r="DA519" s="26" t="str">
        <f t="shared" si="634"/>
        <v/>
      </c>
      <c r="DB519" s="26" t="str">
        <f t="shared" si="634"/>
        <v/>
      </c>
      <c r="DC519" s="26" t="str">
        <f t="shared" si="634"/>
        <v/>
      </c>
      <c r="DD519" s="26" t="str">
        <f t="shared" si="634"/>
        <v/>
      </c>
      <c r="DE519" s="26" t="str">
        <f t="shared" si="634"/>
        <v/>
      </c>
      <c r="DF519" s="26" t="str">
        <f t="shared" si="634"/>
        <v/>
      </c>
      <c r="DG519" s="26" t="str">
        <f t="shared" si="634"/>
        <v/>
      </c>
      <c r="DH519" s="26" t="str">
        <f t="shared" si="634"/>
        <v/>
      </c>
      <c r="DI519" s="26" t="str">
        <f t="shared" si="634"/>
        <v/>
      </c>
      <c r="DJ519" s="26" t="str">
        <f t="shared" si="634"/>
        <v/>
      </c>
      <c r="DK519" s="26" t="str">
        <f t="shared" si="634"/>
        <v/>
      </c>
      <c r="DL519" s="26" t="str">
        <f t="shared" si="634"/>
        <v/>
      </c>
      <c r="DM519" s="26" t="str">
        <f t="shared" si="634"/>
        <v/>
      </c>
      <c r="DN519" s="26" t="str">
        <f t="shared" si="634"/>
        <v/>
      </c>
      <c r="DO519" s="26" t="str">
        <f t="shared" si="634"/>
        <v/>
      </c>
      <c r="DP519" s="26" t="str">
        <f t="shared" si="634"/>
        <v/>
      </c>
      <c r="DQ519" s="26" t="str">
        <f t="shared" si="634"/>
        <v/>
      </c>
      <c r="DR519" s="26" t="str">
        <f t="shared" si="634"/>
        <v/>
      </c>
      <c r="DS519" s="26" t="str">
        <f t="shared" si="634"/>
        <v/>
      </c>
      <c r="DT519" s="26" t="str">
        <f t="shared" si="634"/>
        <v/>
      </c>
      <c r="DU519" s="26" t="str">
        <f t="shared" si="634"/>
        <v/>
      </c>
      <c r="DV519" s="26" t="str">
        <f t="shared" si="634"/>
        <v/>
      </c>
      <c r="DW519" s="26" t="str">
        <f t="shared" si="634"/>
        <v/>
      </c>
      <c r="DX519" s="26" t="str">
        <f t="shared" si="634"/>
        <v/>
      </c>
      <c r="DY519" s="26" t="str">
        <f t="shared" si="634"/>
        <v/>
      </c>
      <c r="DZ519" s="26" t="str">
        <f t="shared" si="634"/>
        <v/>
      </c>
      <c r="EA519" s="26" t="str">
        <f t="shared" si="634"/>
        <v/>
      </c>
      <c r="EB519" s="26" t="str">
        <f t="shared" si="634"/>
        <v/>
      </c>
      <c r="EC519" s="26" t="str">
        <f t="shared" si="634"/>
        <v/>
      </c>
      <c r="ED519" s="26" t="str">
        <f t="shared" si="634"/>
        <v/>
      </c>
      <c r="EE519" s="26" t="str">
        <f t="shared" si="635" ref="EE519:FI519">IF(AND(EE520="",AND(EE526="",AND(EE529="",EE532=""))),"",SUM(EE520,EE526,EE529,EE532))</f>
        <v/>
      </c>
      <c r="EF519" s="26" t="str">
        <f t="shared" si="635"/>
        <v/>
      </c>
      <c r="EG519" s="26" t="str">
        <f t="shared" si="635"/>
        <v/>
      </c>
      <c r="EH519" s="26" t="str">
        <f t="shared" si="635"/>
        <v/>
      </c>
      <c r="EI519" s="26" t="str">
        <f t="shared" si="635"/>
        <v/>
      </c>
      <c r="EJ519" s="26" t="str">
        <f t="shared" si="635"/>
        <v/>
      </c>
      <c r="EK519" s="26" t="str">
        <f t="shared" si="635"/>
        <v/>
      </c>
      <c r="EL519" s="26" t="str">
        <f t="shared" si="635"/>
        <v/>
      </c>
      <c r="EM519" s="26" t="str">
        <f t="shared" si="635"/>
        <v/>
      </c>
      <c r="EN519" s="26" t="str">
        <f t="shared" si="635"/>
        <v/>
      </c>
      <c r="EO519" s="26" t="str">
        <f t="shared" si="635"/>
        <v/>
      </c>
      <c r="EP519" s="26" t="str">
        <f t="shared" si="635"/>
        <v/>
      </c>
      <c r="EQ519" s="26" t="str">
        <f t="shared" si="635"/>
        <v/>
      </c>
      <c r="ER519" s="26" t="str">
        <f t="shared" si="635"/>
        <v/>
      </c>
      <c r="ES519" s="26" t="str">
        <f t="shared" si="635"/>
        <v/>
      </c>
      <c r="ET519" s="26" t="str">
        <f t="shared" si="635"/>
        <v/>
      </c>
      <c r="EU519" s="26" t="str">
        <f t="shared" si="635"/>
        <v/>
      </c>
      <c r="EV519" s="26" t="str">
        <f t="shared" si="635"/>
        <v/>
      </c>
      <c r="EW519" s="26" t="str">
        <f t="shared" si="635"/>
        <v/>
      </c>
      <c r="EX519" s="26" t="str">
        <f t="shared" si="635"/>
        <v/>
      </c>
      <c r="EY519" s="26" t="str">
        <f t="shared" si="635"/>
        <v/>
      </c>
      <c r="EZ519" s="26" t="str">
        <f t="shared" si="635"/>
        <v/>
      </c>
      <c r="FA519" s="26" t="str">
        <f t="shared" si="635"/>
        <v/>
      </c>
      <c r="FB519" s="26" t="str">
        <f t="shared" si="635"/>
        <v/>
      </c>
      <c r="FC519" s="26" t="str">
        <f t="shared" si="635"/>
        <v/>
      </c>
      <c r="FD519" s="26" t="str">
        <f t="shared" si="635"/>
        <v/>
      </c>
      <c r="FE519" s="26" t="str">
        <f t="shared" si="635"/>
        <v/>
      </c>
      <c r="FF519" s="26" t="str">
        <f t="shared" si="635"/>
        <v/>
      </c>
      <c r="FG519" s="26" t="str">
        <f t="shared" si="635"/>
        <v/>
      </c>
      <c r="FH519" s="26" t="str">
        <f t="shared" si="635"/>
        <v/>
      </c>
      <c r="FI519" s="26" t="str">
        <f t="shared" si="635"/>
        <v/>
      </c>
    </row>
    <row r="520" spans="1:165" s="8" customFormat="1" ht="15" customHeight="1">
      <c r="A520" s="8" t="str">
        <f t="shared" si="601"/>
        <v>BFPADCB_BP6_XDC</v>
      </c>
      <c r="B520" s="12" t="s">
        <v>1202</v>
      </c>
      <c r="C520" s="13" t="s">
        <v>1243</v>
      </c>
      <c r="D520" s="13" t="s">
        <v>1244</v>
      </c>
      <c r="E520" s="18" t="str">
        <f>"BFPADCB_BP6_"&amp;C3</f>
        <v>BFPADCB_BP6_XDC</v>
      </c>
      <c r="F520" s="26" t="str">
        <f>IF(AND(F521="",F522=""),"",SUM(F521,F522))</f>
        <v/>
      </c>
      <c r="G520" s="26" t="str">
        <f t="shared" si="636" ref="G520:BR520">IF(AND(G521="",G522=""),"",SUM(G521,G522))</f>
        <v/>
      </c>
      <c r="H520" s="26" t="str">
        <f t="shared" si="636"/>
        <v/>
      </c>
      <c r="I520" s="26" t="str">
        <f t="shared" si="636"/>
        <v/>
      </c>
      <c r="J520" s="26" t="str">
        <f t="shared" si="636"/>
        <v/>
      </c>
      <c r="K520" s="26" t="str">
        <f t="shared" si="636"/>
        <v/>
      </c>
      <c r="L520" s="26" t="str">
        <f t="shared" si="636"/>
        <v/>
      </c>
      <c r="M520" s="26" t="str">
        <f t="shared" si="636"/>
        <v/>
      </c>
      <c r="N520" s="26" t="str">
        <f t="shared" si="636"/>
        <v/>
      </c>
      <c r="O520" s="26" t="str">
        <f t="shared" si="636"/>
        <v/>
      </c>
      <c r="P520" s="26" t="str">
        <f t="shared" si="636"/>
        <v/>
      </c>
      <c r="Q520" s="26" t="str">
        <f t="shared" si="636"/>
        <v/>
      </c>
      <c r="R520" s="26" t="str">
        <f t="shared" si="636"/>
        <v/>
      </c>
      <c r="S520" s="26" t="str">
        <f t="shared" si="636"/>
        <v/>
      </c>
      <c r="T520" s="26" t="str">
        <f t="shared" si="636"/>
        <v/>
      </c>
      <c r="U520" s="26" t="str">
        <f t="shared" si="636"/>
        <v/>
      </c>
      <c r="V520" s="26" t="str">
        <f t="shared" si="636"/>
        <v/>
      </c>
      <c r="W520" s="26" t="str">
        <f t="shared" si="636"/>
        <v/>
      </c>
      <c r="X520" s="26" t="str">
        <f t="shared" si="636"/>
        <v/>
      </c>
      <c r="Y520" s="26" t="str">
        <f t="shared" si="636"/>
        <v/>
      </c>
      <c r="Z520" s="26" t="str">
        <f t="shared" si="636"/>
        <v/>
      </c>
      <c r="AA520" s="26" t="str">
        <f t="shared" si="636"/>
        <v/>
      </c>
      <c r="AB520" s="26" t="str">
        <f t="shared" si="636"/>
        <v/>
      </c>
      <c r="AC520" s="26" t="str">
        <f t="shared" si="636"/>
        <v/>
      </c>
      <c r="AD520" s="26" t="str">
        <f t="shared" si="636"/>
        <v/>
      </c>
      <c r="AE520" s="26" t="str">
        <f t="shared" si="636"/>
        <v/>
      </c>
      <c r="AF520" s="26" t="str">
        <f t="shared" si="636"/>
        <v/>
      </c>
      <c r="AG520" s="26" t="str">
        <f t="shared" si="636"/>
        <v/>
      </c>
      <c r="AH520" s="26" t="str">
        <f t="shared" si="636"/>
        <v/>
      </c>
      <c r="AI520" s="26" t="str">
        <f t="shared" si="636"/>
        <v/>
      </c>
      <c r="AJ520" s="26" t="str">
        <f t="shared" si="636"/>
        <v/>
      </c>
      <c r="AK520" s="26" t="str">
        <f t="shared" si="636"/>
        <v/>
      </c>
      <c r="AL520" s="26" t="str">
        <f t="shared" si="636"/>
        <v/>
      </c>
      <c r="AM520" s="26" t="str">
        <f t="shared" si="636"/>
        <v/>
      </c>
      <c r="AN520" s="26" t="str">
        <f t="shared" si="636"/>
        <v/>
      </c>
      <c r="AO520" s="26" t="str">
        <f t="shared" si="636"/>
        <v/>
      </c>
      <c r="AP520" s="26" t="str">
        <f t="shared" si="636"/>
        <v/>
      </c>
      <c r="AQ520" s="26" t="str">
        <f t="shared" si="636"/>
        <v/>
      </c>
      <c r="AR520" s="26" t="str">
        <f t="shared" si="636"/>
        <v/>
      </c>
      <c r="AS520" s="26" t="str">
        <f t="shared" si="636"/>
        <v/>
      </c>
      <c r="AT520" s="26" t="str">
        <f t="shared" si="636"/>
        <v/>
      </c>
      <c r="AU520" s="26" t="str">
        <f t="shared" si="636"/>
        <v/>
      </c>
      <c r="AV520" s="26" t="str">
        <f t="shared" si="636"/>
        <v/>
      </c>
      <c r="AW520" s="26" t="str">
        <f t="shared" si="636"/>
        <v/>
      </c>
      <c r="AX520" s="26" t="str">
        <f t="shared" si="636"/>
        <v/>
      </c>
      <c r="AY520" s="26" t="str">
        <f t="shared" si="636"/>
        <v/>
      </c>
      <c r="AZ520" s="26" t="str">
        <f t="shared" si="636"/>
        <v/>
      </c>
      <c r="BA520" s="26" t="str">
        <f t="shared" si="636"/>
        <v/>
      </c>
      <c r="BB520" s="26" t="str">
        <f t="shared" si="636"/>
        <v/>
      </c>
      <c r="BC520" s="26" t="str">
        <f t="shared" si="636"/>
        <v/>
      </c>
      <c r="BD520" s="26" t="str">
        <f t="shared" si="636"/>
        <v/>
      </c>
      <c r="BE520" s="26" t="str">
        <f t="shared" si="636"/>
        <v/>
      </c>
      <c r="BF520" s="26" t="str">
        <f t="shared" si="636"/>
        <v/>
      </c>
      <c r="BG520" s="26" t="str">
        <f t="shared" si="636"/>
        <v/>
      </c>
      <c r="BH520" s="26" t="str">
        <f t="shared" si="636"/>
        <v/>
      </c>
      <c r="BI520" s="26" t="str">
        <f t="shared" si="636"/>
        <v/>
      </c>
      <c r="BJ520" s="26" t="str">
        <f t="shared" si="636"/>
        <v/>
      </c>
      <c r="BK520" s="26" t="str">
        <f t="shared" si="636"/>
        <v/>
      </c>
      <c r="BL520" s="26" t="str">
        <f t="shared" si="636"/>
        <v/>
      </c>
      <c r="BM520" s="26" t="str">
        <f t="shared" si="636"/>
        <v/>
      </c>
      <c r="BN520" s="26" t="str">
        <f t="shared" si="636"/>
        <v/>
      </c>
      <c r="BO520" s="26" t="str">
        <f t="shared" si="636"/>
        <v/>
      </c>
      <c r="BP520" s="26" t="str">
        <f t="shared" si="636"/>
        <v/>
      </c>
      <c r="BQ520" s="26" t="str">
        <f t="shared" si="636"/>
        <v/>
      </c>
      <c r="BR520" s="26" t="str">
        <f t="shared" si="636"/>
        <v/>
      </c>
      <c r="BS520" s="26" t="str">
        <f t="shared" si="637" ref="BS520:ED520">IF(AND(BS521="",BS522=""),"",SUM(BS521,BS522))</f>
        <v/>
      </c>
      <c r="BT520" s="26" t="str">
        <f t="shared" si="637"/>
        <v/>
      </c>
      <c r="BU520" s="26" t="str">
        <f t="shared" si="637"/>
        <v/>
      </c>
      <c r="BV520" s="26" t="str">
        <f t="shared" si="637"/>
        <v/>
      </c>
      <c r="BW520" s="26" t="str">
        <f t="shared" si="637"/>
        <v/>
      </c>
      <c r="BX520" s="26" t="str">
        <f t="shared" si="637"/>
        <v/>
      </c>
      <c r="BY520" s="26" t="str">
        <f t="shared" si="637"/>
        <v/>
      </c>
      <c r="BZ520" s="26" t="str">
        <f t="shared" si="637"/>
        <v/>
      </c>
      <c r="CA520" s="26" t="str">
        <f t="shared" si="637"/>
        <v/>
      </c>
      <c r="CB520" s="26" t="str">
        <f t="shared" si="637"/>
        <v/>
      </c>
      <c r="CC520" s="26" t="str">
        <f t="shared" si="637"/>
        <v/>
      </c>
      <c r="CD520" s="26" t="str">
        <f t="shared" si="637"/>
        <v/>
      </c>
      <c r="CE520" s="26" t="str">
        <f t="shared" si="637"/>
        <v/>
      </c>
      <c r="CF520" s="26" t="str">
        <f t="shared" si="637"/>
        <v/>
      </c>
      <c r="CG520" s="26" t="str">
        <f t="shared" si="637"/>
        <v/>
      </c>
      <c r="CH520" s="26" t="str">
        <f t="shared" si="637"/>
        <v/>
      </c>
      <c r="CI520" s="26" t="str">
        <f t="shared" si="637"/>
        <v/>
      </c>
      <c r="CJ520" s="26" t="str">
        <f t="shared" si="637"/>
        <v/>
      </c>
      <c r="CK520" s="26" t="str">
        <f t="shared" si="637"/>
        <v/>
      </c>
      <c r="CL520" s="26" t="str">
        <f t="shared" si="637"/>
        <v/>
      </c>
      <c r="CM520" s="26" t="str">
        <f t="shared" si="637"/>
        <v/>
      </c>
      <c r="CN520" s="26" t="str">
        <f t="shared" si="637"/>
        <v/>
      </c>
      <c r="CO520" s="26" t="str">
        <f t="shared" si="637"/>
        <v/>
      </c>
      <c r="CP520" s="26" t="str">
        <f t="shared" si="637"/>
        <v/>
      </c>
      <c r="CQ520" s="26" t="str">
        <f t="shared" si="637"/>
        <v/>
      </c>
      <c r="CR520" s="26" t="str">
        <f t="shared" si="637"/>
        <v/>
      </c>
      <c r="CS520" s="26" t="str">
        <f t="shared" si="637"/>
        <v/>
      </c>
      <c r="CT520" s="26" t="str">
        <f t="shared" si="637"/>
        <v/>
      </c>
      <c r="CU520" s="26" t="str">
        <f t="shared" si="637"/>
        <v/>
      </c>
      <c r="CV520" s="26" t="str">
        <f t="shared" si="637"/>
        <v/>
      </c>
      <c r="CW520" s="26" t="str">
        <f t="shared" si="637"/>
        <v/>
      </c>
      <c r="CX520" s="26" t="str">
        <f t="shared" si="637"/>
        <v/>
      </c>
      <c r="CY520" s="26" t="str">
        <f t="shared" si="637"/>
        <v/>
      </c>
      <c r="CZ520" s="26" t="str">
        <f t="shared" si="637"/>
        <v/>
      </c>
      <c r="DA520" s="26" t="str">
        <f t="shared" si="637"/>
        <v/>
      </c>
      <c r="DB520" s="26" t="str">
        <f t="shared" si="637"/>
        <v/>
      </c>
      <c r="DC520" s="26" t="str">
        <f t="shared" si="637"/>
        <v/>
      </c>
      <c r="DD520" s="26" t="str">
        <f t="shared" si="637"/>
        <v/>
      </c>
      <c r="DE520" s="26" t="str">
        <f t="shared" si="637"/>
        <v/>
      </c>
      <c r="DF520" s="26" t="str">
        <f t="shared" si="637"/>
        <v/>
      </c>
      <c r="DG520" s="26" t="str">
        <f t="shared" si="637"/>
        <v/>
      </c>
      <c r="DH520" s="26" t="str">
        <f t="shared" si="637"/>
        <v/>
      </c>
      <c r="DI520" s="26" t="str">
        <f t="shared" si="637"/>
        <v/>
      </c>
      <c r="DJ520" s="26" t="str">
        <f t="shared" si="637"/>
        <v/>
      </c>
      <c r="DK520" s="26" t="str">
        <f t="shared" si="637"/>
        <v/>
      </c>
      <c r="DL520" s="26" t="str">
        <f t="shared" si="637"/>
        <v/>
      </c>
      <c r="DM520" s="26" t="str">
        <f t="shared" si="637"/>
        <v/>
      </c>
      <c r="DN520" s="26" t="str">
        <f t="shared" si="637"/>
        <v/>
      </c>
      <c r="DO520" s="26" t="str">
        <f t="shared" si="637"/>
        <v/>
      </c>
      <c r="DP520" s="26" t="str">
        <f t="shared" si="637"/>
        <v/>
      </c>
      <c r="DQ520" s="26" t="str">
        <f t="shared" si="637"/>
        <v/>
      </c>
      <c r="DR520" s="26" t="str">
        <f t="shared" si="637"/>
        <v/>
      </c>
      <c r="DS520" s="26" t="str">
        <f t="shared" si="637"/>
        <v/>
      </c>
      <c r="DT520" s="26" t="str">
        <f t="shared" si="637"/>
        <v/>
      </c>
      <c r="DU520" s="26" t="str">
        <f t="shared" si="637"/>
        <v/>
      </c>
      <c r="DV520" s="26" t="str">
        <f t="shared" si="637"/>
        <v/>
      </c>
      <c r="DW520" s="26" t="str">
        <f t="shared" si="637"/>
        <v/>
      </c>
      <c r="DX520" s="26" t="str">
        <f t="shared" si="637"/>
        <v/>
      </c>
      <c r="DY520" s="26" t="str">
        <f t="shared" si="637"/>
        <v/>
      </c>
      <c r="DZ520" s="26" t="str">
        <f t="shared" si="637"/>
        <v/>
      </c>
      <c r="EA520" s="26" t="str">
        <f t="shared" si="637"/>
        <v/>
      </c>
      <c r="EB520" s="26" t="str">
        <f t="shared" si="637"/>
        <v/>
      </c>
      <c r="EC520" s="26" t="str">
        <f t="shared" si="637"/>
        <v/>
      </c>
      <c r="ED520" s="26" t="str">
        <f t="shared" si="637"/>
        <v/>
      </c>
      <c r="EE520" s="26" t="str">
        <f t="shared" si="638" ref="EE520:FI520">IF(AND(EE521="",EE522=""),"",SUM(EE521,EE522))</f>
        <v/>
      </c>
      <c r="EF520" s="26" t="str">
        <f t="shared" si="638"/>
        <v/>
      </c>
      <c r="EG520" s="26" t="str">
        <f t="shared" si="638"/>
        <v/>
      </c>
      <c r="EH520" s="26" t="str">
        <f t="shared" si="638"/>
        <v/>
      </c>
      <c r="EI520" s="26" t="str">
        <f t="shared" si="638"/>
        <v/>
      </c>
      <c r="EJ520" s="26" t="str">
        <f t="shared" si="638"/>
        <v/>
      </c>
      <c r="EK520" s="26" t="str">
        <f t="shared" si="638"/>
        <v/>
      </c>
      <c r="EL520" s="26" t="str">
        <f t="shared" si="638"/>
        <v/>
      </c>
      <c r="EM520" s="26" t="str">
        <f t="shared" si="638"/>
        <v/>
      </c>
      <c r="EN520" s="26" t="str">
        <f t="shared" si="638"/>
        <v/>
      </c>
      <c r="EO520" s="26" t="str">
        <f t="shared" si="638"/>
        <v/>
      </c>
      <c r="EP520" s="26" t="str">
        <f t="shared" si="638"/>
        <v/>
      </c>
      <c r="EQ520" s="26" t="str">
        <f t="shared" si="638"/>
        <v/>
      </c>
      <c r="ER520" s="26" t="str">
        <f t="shared" si="638"/>
        <v/>
      </c>
      <c r="ES520" s="26" t="str">
        <f t="shared" si="638"/>
        <v/>
      </c>
      <c r="ET520" s="26" t="str">
        <f t="shared" si="638"/>
        <v/>
      </c>
      <c r="EU520" s="26" t="str">
        <f t="shared" si="638"/>
        <v/>
      </c>
      <c r="EV520" s="26" t="str">
        <f t="shared" si="638"/>
        <v/>
      </c>
      <c r="EW520" s="26" t="str">
        <f t="shared" si="638"/>
        <v/>
      </c>
      <c r="EX520" s="26" t="str">
        <f t="shared" si="638"/>
        <v/>
      </c>
      <c r="EY520" s="26" t="str">
        <f t="shared" si="638"/>
        <v/>
      </c>
      <c r="EZ520" s="26" t="str">
        <f t="shared" si="638"/>
        <v/>
      </c>
      <c r="FA520" s="26" t="str">
        <f t="shared" si="638"/>
        <v/>
      </c>
      <c r="FB520" s="26" t="str">
        <f t="shared" si="638"/>
        <v/>
      </c>
      <c r="FC520" s="26" t="str">
        <f t="shared" si="638"/>
        <v/>
      </c>
      <c r="FD520" s="26" t="str">
        <f t="shared" si="638"/>
        <v/>
      </c>
      <c r="FE520" s="26" t="str">
        <f t="shared" si="638"/>
        <v/>
      </c>
      <c r="FF520" s="26" t="str">
        <f t="shared" si="638"/>
        <v/>
      </c>
      <c r="FG520" s="26" t="str">
        <f t="shared" si="638"/>
        <v/>
      </c>
      <c r="FH520" s="26" t="str">
        <f t="shared" si="638"/>
        <v/>
      </c>
      <c r="FI520" s="26" t="str">
        <f t="shared" si="638"/>
        <v/>
      </c>
    </row>
    <row r="521" spans="1:165" s="8" customFormat="1" ht="15" customHeight="1">
      <c r="A521" s="8" t="str">
        <f t="shared" si="601"/>
        <v>BFPADCB_S_BP6_XDC</v>
      </c>
      <c r="B521" s="12" t="s">
        <v>1245</v>
      </c>
      <c r="C521" s="13" t="s">
        <v>1246</v>
      </c>
      <c r="D521" s="13" t="s">
        <v>1247</v>
      </c>
      <c r="E521" s="18" t="str">
        <f>"BFPADCB_S_BP6_"&amp;C3</f>
        <v>BFPADCB_S_BP6_XDC</v>
      </c>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165" s="8" customFormat="1" ht="15" customHeight="1">
      <c r="A522" s="8" t="str">
        <f t="shared" si="639" ref="A522:A585">E522</f>
        <v>BFPADCB_L_BP6_XDC</v>
      </c>
      <c r="B522" s="12" t="s">
        <v>1248</v>
      </c>
      <c r="C522" s="13" t="s">
        <v>1249</v>
      </c>
      <c r="D522" s="13" t="s">
        <v>1250</v>
      </c>
      <c r="E522" s="18" t="str">
        <f>"BFPADCB_L_BP6_"&amp;C3</f>
        <v>BFPADCB_L_BP6_XDC</v>
      </c>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165" s="8" customFormat="1" ht="15" customHeight="1">
      <c r="A523" s="8" t="str">
        <f t="shared" si="639"/>
        <v>BFPADMA_BP6_XDC</v>
      </c>
      <c r="B523" s="15" t="s">
        <v>1205</v>
      </c>
      <c r="C523" s="13" t="s">
        <v>1251</v>
      </c>
      <c r="D523" s="13" t="s">
        <v>1252</v>
      </c>
      <c r="E523" s="18" t="str">
        <f>"BFPADMA_BP6_"&amp;C3</f>
        <v>BFPADMA_BP6_XDC</v>
      </c>
      <c r="F523" s="26" t="str">
        <f>IF(AND(F524="",F525=""),"",SUM(F524,F525))</f>
        <v/>
      </c>
      <c r="G523" s="26" t="str">
        <f t="shared" si="640" ref="G523:BR523">IF(AND(G524="",G525=""),"",SUM(G524,G525))</f>
        <v/>
      </c>
      <c r="H523" s="26" t="str">
        <f t="shared" si="640"/>
        <v/>
      </c>
      <c r="I523" s="26" t="str">
        <f t="shared" si="640"/>
        <v/>
      </c>
      <c r="J523" s="26" t="str">
        <f t="shared" si="640"/>
        <v/>
      </c>
      <c r="K523" s="26" t="str">
        <f t="shared" si="640"/>
        <v/>
      </c>
      <c r="L523" s="26" t="str">
        <f t="shared" si="640"/>
        <v/>
      </c>
      <c r="M523" s="26" t="str">
        <f t="shared" si="640"/>
        <v/>
      </c>
      <c r="N523" s="26" t="str">
        <f t="shared" si="640"/>
        <v/>
      </c>
      <c r="O523" s="26" t="str">
        <f t="shared" si="640"/>
        <v/>
      </c>
      <c r="P523" s="26" t="str">
        <f t="shared" si="640"/>
        <v/>
      </c>
      <c r="Q523" s="26" t="str">
        <f t="shared" si="640"/>
        <v/>
      </c>
      <c r="R523" s="26" t="str">
        <f t="shared" si="640"/>
        <v/>
      </c>
      <c r="S523" s="26" t="str">
        <f t="shared" si="640"/>
        <v/>
      </c>
      <c r="T523" s="26" t="str">
        <f t="shared" si="640"/>
        <v/>
      </c>
      <c r="U523" s="26" t="str">
        <f t="shared" si="640"/>
        <v/>
      </c>
      <c r="V523" s="26" t="str">
        <f t="shared" si="640"/>
        <v/>
      </c>
      <c r="W523" s="26" t="str">
        <f t="shared" si="640"/>
        <v/>
      </c>
      <c r="X523" s="26" t="str">
        <f t="shared" si="640"/>
        <v/>
      </c>
      <c r="Y523" s="26" t="str">
        <f t="shared" si="640"/>
        <v/>
      </c>
      <c r="Z523" s="26" t="str">
        <f t="shared" si="640"/>
        <v/>
      </c>
      <c r="AA523" s="26" t="str">
        <f t="shared" si="640"/>
        <v/>
      </c>
      <c r="AB523" s="26" t="str">
        <f t="shared" si="640"/>
        <v/>
      </c>
      <c r="AC523" s="26" t="str">
        <f t="shared" si="640"/>
        <v/>
      </c>
      <c r="AD523" s="26" t="str">
        <f t="shared" si="640"/>
        <v/>
      </c>
      <c r="AE523" s="26" t="str">
        <f t="shared" si="640"/>
        <v/>
      </c>
      <c r="AF523" s="26" t="str">
        <f t="shared" si="640"/>
        <v/>
      </c>
      <c r="AG523" s="26" t="str">
        <f t="shared" si="640"/>
        <v/>
      </c>
      <c r="AH523" s="26" t="str">
        <f t="shared" si="640"/>
        <v/>
      </c>
      <c r="AI523" s="26" t="str">
        <f t="shared" si="640"/>
        <v/>
      </c>
      <c r="AJ523" s="26" t="str">
        <f t="shared" si="640"/>
        <v/>
      </c>
      <c r="AK523" s="26" t="str">
        <f t="shared" si="640"/>
        <v/>
      </c>
      <c r="AL523" s="26" t="str">
        <f t="shared" si="640"/>
        <v/>
      </c>
      <c r="AM523" s="26" t="str">
        <f t="shared" si="640"/>
        <v/>
      </c>
      <c r="AN523" s="26" t="str">
        <f t="shared" si="640"/>
        <v/>
      </c>
      <c r="AO523" s="26" t="str">
        <f t="shared" si="640"/>
        <v/>
      </c>
      <c r="AP523" s="26" t="str">
        <f t="shared" si="640"/>
        <v/>
      </c>
      <c r="AQ523" s="26" t="str">
        <f t="shared" si="640"/>
        <v/>
      </c>
      <c r="AR523" s="26" t="str">
        <f t="shared" si="640"/>
        <v/>
      </c>
      <c r="AS523" s="26" t="str">
        <f t="shared" si="640"/>
        <v/>
      </c>
      <c r="AT523" s="26" t="str">
        <f t="shared" si="640"/>
        <v/>
      </c>
      <c r="AU523" s="26" t="str">
        <f t="shared" si="640"/>
        <v/>
      </c>
      <c r="AV523" s="26" t="str">
        <f t="shared" si="640"/>
        <v/>
      </c>
      <c r="AW523" s="26" t="str">
        <f t="shared" si="640"/>
        <v/>
      </c>
      <c r="AX523" s="26" t="str">
        <f t="shared" si="640"/>
        <v/>
      </c>
      <c r="AY523" s="26" t="str">
        <f t="shared" si="640"/>
        <v/>
      </c>
      <c r="AZ523" s="26" t="str">
        <f t="shared" si="640"/>
        <v/>
      </c>
      <c r="BA523" s="26" t="str">
        <f t="shared" si="640"/>
        <v/>
      </c>
      <c r="BB523" s="26" t="str">
        <f t="shared" si="640"/>
        <v/>
      </c>
      <c r="BC523" s="26" t="str">
        <f t="shared" si="640"/>
        <v/>
      </c>
      <c r="BD523" s="26" t="str">
        <f t="shared" si="640"/>
        <v/>
      </c>
      <c r="BE523" s="26" t="str">
        <f t="shared" si="640"/>
        <v/>
      </c>
      <c r="BF523" s="26" t="str">
        <f t="shared" si="640"/>
        <v/>
      </c>
      <c r="BG523" s="26" t="str">
        <f t="shared" si="640"/>
        <v/>
      </c>
      <c r="BH523" s="26" t="str">
        <f t="shared" si="640"/>
        <v/>
      </c>
      <c r="BI523" s="26" t="str">
        <f t="shared" si="640"/>
        <v/>
      </c>
      <c r="BJ523" s="26" t="str">
        <f t="shared" si="640"/>
        <v/>
      </c>
      <c r="BK523" s="26" t="str">
        <f t="shared" si="640"/>
        <v/>
      </c>
      <c r="BL523" s="26" t="str">
        <f t="shared" si="640"/>
        <v/>
      </c>
      <c r="BM523" s="26" t="str">
        <f t="shared" si="640"/>
        <v/>
      </c>
      <c r="BN523" s="26" t="str">
        <f t="shared" si="640"/>
        <v/>
      </c>
      <c r="BO523" s="26" t="str">
        <f t="shared" si="640"/>
        <v/>
      </c>
      <c r="BP523" s="26" t="str">
        <f t="shared" si="640"/>
        <v/>
      </c>
      <c r="BQ523" s="26" t="str">
        <f t="shared" si="640"/>
        <v/>
      </c>
      <c r="BR523" s="26" t="str">
        <f t="shared" si="640"/>
        <v/>
      </c>
      <c r="BS523" s="26" t="str">
        <f t="shared" si="641" ref="BS523:ED523">IF(AND(BS524="",BS525=""),"",SUM(BS524,BS525))</f>
        <v/>
      </c>
      <c r="BT523" s="26" t="str">
        <f t="shared" si="641"/>
        <v/>
      </c>
      <c r="BU523" s="26" t="str">
        <f t="shared" si="641"/>
        <v/>
      </c>
      <c r="BV523" s="26" t="str">
        <f t="shared" si="641"/>
        <v/>
      </c>
      <c r="BW523" s="26" t="str">
        <f t="shared" si="641"/>
        <v/>
      </c>
      <c r="BX523" s="26" t="str">
        <f t="shared" si="641"/>
        <v/>
      </c>
      <c r="BY523" s="26" t="str">
        <f t="shared" si="641"/>
        <v/>
      </c>
      <c r="BZ523" s="26" t="str">
        <f t="shared" si="641"/>
        <v/>
      </c>
      <c r="CA523" s="26" t="str">
        <f t="shared" si="641"/>
        <v/>
      </c>
      <c r="CB523" s="26" t="str">
        <f t="shared" si="641"/>
        <v/>
      </c>
      <c r="CC523" s="26" t="str">
        <f t="shared" si="641"/>
        <v/>
      </c>
      <c r="CD523" s="26" t="str">
        <f t="shared" si="641"/>
        <v/>
      </c>
      <c r="CE523" s="26" t="str">
        <f t="shared" si="641"/>
        <v/>
      </c>
      <c r="CF523" s="26" t="str">
        <f t="shared" si="641"/>
        <v/>
      </c>
      <c r="CG523" s="26" t="str">
        <f t="shared" si="641"/>
        <v/>
      </c>
      <c r="CH523" s="26" t="str">
        <f t="shared" si="641"/>
        <v/>
      </c>
      <c r="CI523" s="26" t="str">
        <f t="shared" si="641"/>
        <v/>
      </c>
      <c r="CJ523" s="26" t="str">
        <f t="shared" si="641"/>
        <v/>
      </c>
      <c r="CK523" s="26" t="str">
        <f t="shared" si="641"/>
        <v/>
      </c>
      <c r="CL523" s="26" t="str">
        <f t="shared" si="641"/>
        <v/>
      </c>
      <c r="CM523" s="26" t="str">
        <f t="shared" si="641"/>
        <v/>
      </c>
      <c r="CN523" s="26" t="str">
        <f t="shared" si="641"/>
        <v/>
      </c>
      <c r="CO523" s="26" t="str">
        <f t="shared" si="641"/>
        <v/>
      </c>
      <c r="CP523" s="26" t="str">
        <f t="shared" si="641"/>
        <v/>
      </c>
      <c r="CQ523" s="26" t="str">
        <f t="shared" si="641"/>
        <v/>
      </c>
      <c r="CR523" s="26" t="str">
        <f t="shared" si="641"/>
        <v/>
      </c>
      <c r="CS523" s="26" t="str">
        <f t="shared" si="641"/>
        <v/>
      </c>
      <c r="CT523" s="26" t="str">
        <f t="shared" si="641"/>
        <v/>
      </c>
      <c r="CU523" s="26" t="str">
        <f t="shared" si="641"/>
        <v/>
      </c>
      <c r="CV523" s="26" t="str">
        <f t="shared" si="641"/>
        <v/>
      </c>
      <c r="CW523" s="26" t="str">
        <f t="shared" si="641"/>
        <v/>
      </c>
      <c r="CX523" s="26" t="str">
        <f t="shared" si="641"/>
        <v/>
      </c>
      <c r="CY523" s="26" t="str">
        <f t="shared" si="641"/>
        <v/>
      </c>
      <c r="CZ523" s="26" t="str">
        <f t="shared" si="641"/>
        <v/>
      </c>
      <c r="DA523" s="26" t="str">
        <f t="shared" si="641"/>
        <v/>
      </c>
      <c r="DB523" s="26" t="str">
        <f t="shared" si="641"/>
        <v/>
      </c>
      <c r="DC523" s="26" t="str">
        <f t="shared" si="641"/>
        <v/>
      </c>
      <c r="DD523" s="26" t="str">
        <f t="shared" si="641"/>
        <v/>
      </c>
      <c r="DE523" s="26" t="str">
        <f t="shared" si="641"/>
        <v/>
      </c>
      <c r="DF523" s="26" t="str">
        <f t="shared" si="641"/>
        <v/>
      </c>
      <c r="DG523" s="26" t="str">
        <f t="shared" si="641"/>
        <v/>
      </c>
      <c r="DH523" s="26" t="str">
        <f t="shared" si="641"/>
        <v/>
      </c>
      <c r="DI523" s="26" t="str">
        <f t="shared" si="641"/>
        <v/>
      </c>
      <c r="DJ523" s="26" t="str">
        <f t="shared" si="641"/>
        <v/>
      </c>
      <c r="DK523" s="26" t="str">
        <f t="shared" si="641"/>
        <v/>
      </c>
      <c r="DL523" s="26" t="str">
        <f t="shared" si="641"/>
        <v/>
      </c>
      <c r="DM523" s="26" t="str">
        <f t="shared" si="641"/>
        <v/>
      </c>
      <c r="DN523" s="26" t="str">
        <f t="shared" si="641"/>
        <v/>
      </c>
      <c r="DO523" s="26" t="str">
        <f t="shared" si="641"/>
        <v/>
      </c>
      <c r="DP523" s="26" t="str">
        <f t="shared" si="641"/>
        <v/>
      </c>
      <c r="DQ523" s="26" t="str">
        <f t="shared" si="641"/>
        <v/>
      </c>
      <c r="DR523" s="26" t="str">
        <f t="shared" si="641"/>
        <v/>
      </c>
      <c r="DS523" s="26" t="str">
        <f t="shared" si="641"/>
        <v/>
      </c>
      <c r="DT523" s="26" t="str">
        <f t="shared" si="641"/>
        <v/>
      </c>
      <c r="DU523" s="26" t="str">
        <f t="shared" si="641"/>
        <v/>
      </c>
      <c r="DV523" s="26" t="str">
        <f t="shared" si="641"/>
        <v/>
      </c>
      <c r="DW523" s="26" t="str">
        <f t="shared" si="641"/>
        <v/>
      </c>
      <c r="DX523" s="26" t="str">
        <f t="shared" si="641"/>
        <v/>
      </c>
      <c r="DY523" s="26" t="str">
        <f t="shared" si="641"/>
        <v/>
      </c>
      <c r="DZ523" s="26" t="str">
        <f t="shared" si="641"/>
        <v/>
      </c>
      <c r="EA523" s="26" t="str">
        <f t="shared" si="641"/>
        <v/>
      </c>
      <c r="EB523" s="26" t="str">
        <f t="shared" si="641"/>
        <v/>
      </c>
      <c r="EC523" s="26" t="str">
        <f t="shared" si="641"/>
        <v/>
      </c>
      <c r="ED523" s="26" t="str">
        <f t="shared" si="641"/>
        <v/>
      </c>
      <c r="EE523" s="26" t="str">
        <f t="shared" si="642" ref="EE523:FI523">IF(AND(EE524="",EE525=""),"",SUM(EE524,EE525))</f>
        <v/>
      </c>
      <c r="EF523" s="26" t="str">
        <f t="shared" si="642"/>
        <v/>
      </c>
      <c r="EG523" s="26" t="str">
        <f t="shared" si="642"/>
        <v/>
      </c>
      <c r="EH523" s="26" t="str">
        <f t="shared" si="642"/>
        <v/>
      </c>
      <c r="EI523" s="26" t="str">
        <f t="shared" si="642"/>
        <v/>
      </c>
      <c r="EJ523" s="26" t="str">
        <f t="shared" si="642"/>
        <v/>
      </c>
      <c r="EK523" s="26" t="str">
        <f t="shared" si="642"/>
        <v/>
      </c>
      <c r="EL523" s="26" t="str">
        <f t="shared" si="642"/>
        <v/>
      </c>
      <c r="EM523" s="26" t="str">
        <f t="shared" si="642"/>
        <v/>
      </c>
      <c r="EN523" s="26" t="str">
        <f t="shared" si="642"/>
        <v/>
      </c>
      <c r="EO523" s="26" t="str">
        <f t="shared" si="642"/>
        <v/>
      </c>
      <c r="EP523" s="26" t="str">
        <f t="shared" si="642"/>
        <v/>
      </c>
      <c r="EQ523" s="26" t="str">
        <f t="shared" si="642"/>
        <v/>
      </c>
      <c r="ER523" s="26" t="str">
        <f t="shared" si="642"/>
        <v/>
      </c>
      <c r="ES523" s="26" t="str">
        <f t="shared" si="642"/>
        <v/>
      </c>
      <c r="ET523" s="26" t="str">
        <f t="shared" si="642"/>
        <v/>
      </c>
      <c r="EU523" s="26" t="str">
        <f t="shared" si="642"/>
        <v/>
      </c>
      <c r="EV523" s="26" t="str">
        <f t="shared" si="642"/>
        <v/>
      </c>
      <c r="EW523" s="26" t="str">
        <f t="shared" si="642"/>
        <v/>
      </c>
      <c r="EX523" s="26" t="str">
        <f t="shared" si="642"/>
        <v/>
      </c>
      <c r="EY523" s="26" t="str">
        <f t="shared" si="642"/>
        <v/>
      </c>
      <c r="EZ523" s="26" t="str">
        <f t="shared" si="642"/>
        <v/>
      </c>
      <c r="FA523" s="26" t="str">
        <f t="shared" si="642"/>
        <v/>
      </c>
      <c r="FB523" s="26" t="str">
        <f t="shared" si="642"/>
        <v/>
      </c>
      <c r="FC523" s="26" t="str">
        <f t="shared" si="642"/>
        <v/>
      </c>
      <c r="FD523" s="26" t="str">
        <f t="shared" si="642"/>
        <v/>
      </c>
      <c r="FE523" s="26" t="str">
        <f t="shared" si="642"/>
        <v/>
      </c>
      <c r="FF523" s="26" t="str">
        <f t="shared" si="642"/>
        <v/>
      </c>
      <c r="FG523" s="26" t="str">
        <f t="shared" si="642"/>
        <v/>
      </c>
      <c r="FH523" s="26" t="str">
        <f t="shared" si="642"/>
        <v/>
      </c>
      <c r="FI523" s="26" t="str">
        <f t="shared" si="642"/>
        <v/>
      </c>
    </row>
    <row r="524" spans="1:165" s="8" customFormat="1" ht="15" customHeight="1">
      <c r="A524" s="8" t="str">
        <f t="shared" si="639"/>
        <v>BFPADMA_S_BP6_XDC</v>
      </c>
      <c r="B524" s="15" t="s">
        <v>1245</v>
      </c>
      <c r="C524" s="13" t="s">
        <v>1253</v>
      </c>
      <c r="D524" s="13" t="s">
        <v>1254</v>
      </c>
      <c r="E524" s="18" t="str">
        <f>"BFPADMA_S_BP6_"&amp;C3</f>
        <v>BFPADMA_S_BP6_XDC</v>
      </c>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165" s="8" customFormat="1" ht="15" customHeight="1">
      <c r="A525" s="8" t="str">
        <f t="shared" si="639"/>
        <v>BFPADMA_L_BP6_XDC</v>
      </c>
      <c r="B525" s="15" t="s">
        <v>1248</v>
      </c>
      <c r="C525" s="13" t="s">
        <v>1255</v>
      </c>
      <c r="D525" s="13" t="s">
        <v>1256</v>
      </c>
      <c r="E525" s="18" t="str">
        <f>"BFPADMA_L_BP6_"&amp;C3</f>
        <v>BFPADMA_L_BP6_XDC</v>
      </c>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165" s="8" customFormat="1" ht="15" customHeight="1">
      <c r="A526" s="8" t="str">
        <f t="shared" si="639"/>
        <v>BFPADC_BP6_XDC</v>
      </c>
      <c r="B526" s="12" t="s">
        <v>1208</v>
      </c>
      <c r="C526" s="13" t="s">
        <v>1257</v>
      </c>
      <c r="D526" s="13" t="s">
        <v>1258</v>
      </c>
      <c r="E526" s="14" t="str">
        <f>"BFPADC_BP6_"&amp;C3</f>
        <v>BFPADC_BP6_XDC</v>
      </c>
      <c r="F526" s="26" t="str">
        <f>IF(AND(F527="",F528=""),"",SUM(F527,F528))</f>
        <v/>
      </c>
      <c r="G526" s="26" t="str">
        <f t="shared" si="643" ref="G526:BR526">IF(AND(G527="",G528=""),"",SUM(G527,G528))</f>
        <v/>
      </c>
      <c r="H526" s="26" t="str">
        <f t="shared" si="643"/>
        <v/>
      </c>
      <c r="I526" s="26" t="str">
        <f t="shared" si="643"/>
        <v/>
      </c>
      <c r="J526" s="26" t="str">
        <f t="shared" si="643"/>
        <v/>
      </c>
      <c r="K526" s="26" t="str">
        <f t="shared" si="643"/>
        <v/>
      </c>
      <c r="L526" s="26" t="str">
        <f t="shared" si="643"/>
        <v/>
      </c>
      <c r="M526" s="26" t="str">
        <f t="shared" si="643"/>
        <v/>
      </c>
      <c r="N526" s="26" t="str">
        <f t="shared" si="643"/>
        <v/>
      </c>
      <c r="O526" s="26" t="str">
        <f t="shared" si="643"/>
        <v/>
      </c>
      <c r="P526" s="26" t="str">
        <f t="shared" si="643"/>
        <v/>
      </c>
      <c r="Q526" s="26" t="str">
        <f t="shared" si="643"/>
        <v/>
      </c>
      <c r="R526" s="26" t="str">
        <f t="shared" si="643"/>
        <v/>
      </c>
      <c r="S526" s="26" t="str">
        <f t="shared" si="643"/>
        <v/>
      </c>
      <c r="T526" s="26" t="str">
        <f t="shared" si="643"/>
        <v/>
      </c>
      <c r="U526" s="26" t="str">
        <f t="shared" si="643"/>
        <v/>
      </c>
      <c r="V526" s="26" t="str">
        <f t="shared" si="643"/>
        <v/>
      </c>
      <c r="W526" s="26" t="str">
        <f t="shared" si="643"/>
        <v/>
      </c>
      <c r="X526" s="26" t="str">
        <f t="shared" si="643"/>
        <v/>
      </c>
      <c r="Y526" s="26" t="str">
        <f t="shared" si="643"/>
        <v/>
      </c>
      <c r="Z526" s="26" t="str">
        <f t="shared" si="643"/>
        <v/>
      </c>
      <c r="AA526" s="26" t="str">
        <f t="shared" si="643"/>
        <v/>
      </c>
      <c r="AB526" s="26" t="str">
        <f t="shared" si="643"/>
        <v/>
      </c>
      <c r="AC526" s="26" t="str">
        <f t="shared" si="643"/>
        <v/>
      </c>
      <c r="AD526" s="26" t="str">
        <f t="shared" si="643"/>
        <v/>
      </c>
      <c r="AE526" s="26" t="str">
        <f t="shared" si="643"/>
        <v/>
      </c>
      <c r="AF526" s="26" t="str">
        <f t="shared" si="643"/>
        <v/>
      </c>
      <c r="AG526" s="26" t="str">
        <f t="shared" si="643"/>
        <v/>
      </c>
      <c r="AH526" s="26" t="str">
        <f t="shared" si="643"/>
        <v/>
      </c>
      <c r="AI526" s="26" t="str">
        <f t="shared" si="643"/>
        <v/>
      </c>
      <c r="AJ526" s="26" t="str">
        <f t="shared" si="643"/>
        <v/>
      </c>
      <c r="AK526" s="26" t="str">
        <f t="shared" si="643"/>
        <v/>
      </c>
      <c r="AL526" s="26" t="str">
        <f t="shared" si="643"/>
        <v/>
      </c>
      <c r="AM526" s="26" t="str">
        <f t="shared" si="643"/>
        <v/>
      </c>
      <c r="AN526" s="26" t="str">
        <f t="shared" si="643"/>
        <v/>
      </c>
      <c r="AO526" s="26" t="str">
        <f t="shared" si="643"/>
        <v/>
      </c>
      <c r="AP526" s="26" t="str">
        <f t="shared" si="643"/>
        <v/>
      </c>
      <c r="AQ526" s="26" t="str">
        <f t="shared" si="643"/>
        <v/>
      </c>
      <c r="AR526" s="26" t="str">
        <f t="shared" si="643"/>
        <v/>
      </c>
      <c r="AS526" s="26" t="str">
        <f t="shared" si="643"/>
        <v/>
      </c>
      <c r="AT526" s="26" t="str">
        <f t="shared" si="643"/>
        <v/>
      </c>
      <c r="AU526" s="26" t="str">
        <f t="shared" si="643"/>
        <v/>
      </c>
      <c r="AV526" s="26" t="str">
        <f t="shared" si="643"/>
        <v/>
      </c>
      <c r="AW526" s="26" t="str">
        <f t="shared" si="643"/>
        <v/>
      </c>
      <c r="AX526" s="26" t="str">
        <f t="shared" si="643"/>
        <v/>
      </c>
      <c r="AY526" s="26" t="str">
        <f t="shared" si="643"/>
        <v/>
      </c>
      <c r="AZ526" s="26" t="str">
        <f t="shared" si="643"/>
        <v/>
      </c>
      <c r="BA526" s="26" t="str">
        <f t="shared" si="643"/>
        <v/>
      </c>
      <c r="BB526" s="26" t="str">
        <f t="shared" si="643"/>
        <v/>
      </c>
      <c r="BC526" s="26" t="str">
        <f t="shared" si="643"/>
        <v/>
      </c>
      <c r="BD526" s="26" t="str">
        <f t="shared" si="643"/>
        <v/>
      </c>
      <c r="BE526" s="26" t="str">
        <f t="shared" si="643"/>
        <v/>
      </c>
      <c r="BF526" s="26" t="str">
        <f t="shared" si="643"/>
        <v/>
      </c>
      <c r="BG526" s="26" t="str">
        <f t="shared" si="643"/>
        <v/>
      </c>
      <c r="BH526" s="26" t="str">
        <f t="shared" si="643"/>
        <v/>
      </c>
      <c r="BI526" s="26" t="str">
        <f t="shared" si="643"/>
        <v/>
      </c>
      <c r="BJ526" s="26" t="str">
        <f t="shared" si="643"/>
        <v/>
      </c>
      <c r="BK526" s="26" t="str">
        <f t="shared" si="643"/>
        <v/>
      </c>
      <c r="BL526" s="26" t="str">
        <f t="shared" si="643"/>
        <v/>
      </c>
      <c r="BM526" s="26" t="str">
        <f t="shared" si="643"/>
        <v/>
      </c>
      <c r="BN526" s="26" t="str">
        <f t="shared" si="643"/>
        <v/>
      </c>
      <c r="BO526" s="26" t="str">
        <f t="shared" si="643"/>
        <v/>
      </c>
      <c r="BP526" s="26" t="str">
        <f t="shared" si="643"/>
        <v/>
      </c>
      <c r="BQ526" s="26" t="str">
        <f t="shared" si="643"/>
        <v/>
      </c>
      <c r="BR526" s="26" t="str">
        <f t="shared" si="643"/>
        <v/>
      </c>
      <c r="BS526" s="26" t="str">
        <f t="shared" si="644" ref="BS526:ED526">IF(AND(BS527="",BS528=""),"",SUM(BS527,BS528))</f>
        <v/>
      </c>
      <c r="BT526" s="26" t="str">
        <f t="shared" si="644"/>
        <v/>
      </c>
      <c r="BU526" s="26" t="str">
        <f t="shared" si="644"/>
        <v/>
      </c>
      <c r="BV526" s="26" t="str">
        <f t="shared" si="644"/>
        <v/>
      </c>
      <c r="BW526" s="26" t="str">
        <f t="shared" si="644"/>
        <v/>
      </c>
      <c r="BX526" s="26" t="str">
        <f t="shared" si="644"/>
        <v/>
      </c>
      <c r="BY526" s="26" t="str">
        <f t="shared" si="644"/>
        <v/>
      </c>
      <c r="BZ526" s="26" t="str">
        <f t="shared" si="644"/>
        <v/>
      </c>
      <c r="CA526" s="26" t="str">
        <f t="shared" si="644"/>
        <v/>
      </c>
      <c r="CB526" s="26" t="str">
        <f t="shared" si="644"/>
        <v/>
      </c>
      <c r="CC526" s="26" t="str">
        <f t="shared" si="644"/>
        <v/>
      </c>
      <c r="CD526" s="26" t="str">
        <f t="shared" si="644"/>
        <v/>
      </c>
      <c r="CE526" s="26" t="str">
        <f t="shared" si="644"/>
        <v/>
      </c>
      <c r="CF526" s="26" t="str">
        <f t="shared" si="644"/>
        <v/>
      </c>
      <c r="CG526" s="26" t="str">
        <f t="shared" si="644"/>
        <v/>
      </c>
      <c r="CH526" s="26" t="str">
        <f t="shared" si="644"/>
        <v/>
      </c>
      <c r="CI526" s="26" t="str">
        <f t="shared" si="644"/>
        <v/>
      </c>
      <c r="CJ526" s="26" t="str">
        <f t="shared" si="644"/>
        <v/>
      </c>
      <c r="CK526" s="26" t="str">
        <f t="shared" si="644"/>
        <v/>
      </c>
      <c r="CL526" s="26" t="str">
        <f t="shared" si="644"/>
        <v/>
      </c>
      <c r="CM526" s="26" t="str">
        <f t="shared" si="644"/>
        <v/>
      </c>
      <c r="CN526" s="26" t="str">
        <f t="shared" si="644"/>
        <v/>
      </c>
      <c r="CO526" s="26" t="str">
        <f t="shared" si="644"/>
        <v/>
      </c>
      <c r="CP526" s="26" t="str">
        <f t="shared" si="644"/>
        <v/>
      </c>
      <c r="CQ526" s="26" t="str">
        <f t="shared" si="644"/>
        <v/>
      </c>
      <c r="CR526" s="26" t="str">
        <f t="shared" si="644"/>
        <v/>
      </c>
      <c r="CS526" s="26" t="str">
        <f t="shared" si="644"/>
        <v/>
      </c>
      <c r="CT526" s="26" t="str">
        <f t="shared" si="644"/>
        <v/>
      </c>
      <c r="CU526" s="26" t="str">
        <f t="shared" si="644"/>
        <v/>
      </c>
      <c r="CV526" s="26" t="str">
        <f t="shared" si="644"/>
        <v/>
      </c>
      <c r="CW526" s="26" t="str">
        <f t="shared" si="644"/>
        <v/>
      </c>
      <c r="CX526" s="26" t="str">
        <f t="shared" si="644"/>
        <v/>
      </c>
      <c r="CY526" s="26" t="str">
        <f t="shared" si="644"/>
        <v/>
      </c>
      <c r="CZ526" s="26" t="str">
        <f t="shared" si="644"/>
        <v/>
      </c>
      <c r="DA526" s="26" t="str">
        <f t="shared" si="644"/>
        <v/>
      </c>
      <c r="DB526" s="26" t="str">
        <f t="shared" si="644"/>
        <v/>
      </c>
      <c r="DC526" s="26" t="str">
        <f t="shared" si="644"/>
        <v/>
      </c>
      <c r="DD526" s="26" t="str">
        <f t="shared" si="644"/>
        <v/>
      </c>
      <c r="DE526" s="26" t="str">
        <f t="shared" si="644"/>
        <v/>
      </c>
      <c r="DF526" s="26" t="str">
        <f t="shared" si="644"/>
        <v/>
      </c>
      <c r="DG526" s="26" t="str">
        <f t="shared" si="644"/>
        <v/>
      </c>
      <c r="DH526" s="26" t="str">
        <f t="shared" si="644"/>
        <v/>
      </c>
      <c r="DI526" s="26" t="str">
        <f t="shared" si="644"/>
        <v/>
      </c>
      <c r="DJ526" s="26" t="str">
        <f t="shared" si="644"/>
        <v/>
      </c>
      <c r="DK526" s="26" t="str">
        <f t="shared" si="644"/>
        <v/>
      </c>
      <c r="DL526" s="26" t="str">
        <f t="shared" si="644"/>
        <v/>
      </c>
      <c r="DM526" s="26" t="str">
        <f t="shared" si="644"/>
        <v/>
      </c>
      <c r="DN526" s="26" t="str">
        <f t="shared" si="644"/>
        <v/>
      </c>
      <c r="DO526" s="26" t="str">
        <f t="shared" si="644"/>
        <v/>
      </c>
      <c r="DP526" s="26" t="str">
        <f t="shared" si="644"/>
        <v/>
      </c>
      <c r="DQ526" s="26" t="str">
        <f t="shared" si="644"/>
        <v/>
      </c>
      <c r="DR526" s="26" t="str">
        <f t="shared" si="644"/>
        <v/>
      </c>
      <c r="DS526" s="26" t="str">
        <f t="shared" si="644"/>
        <v/>
      </c>
      <c r="DT526" s="26" t="str">
        <f t="shared" si="644"/>
        <v/>
      </c>
      <c r="DU526" s="26" t="str">
        <f t="shared" si="644"/>
        <v/>
      </c>
      <c r="DV526" s="26" t="str">
        <f t="shared" si="644"/>
        <v/>
      </c>
      <c r="DW526" s="26" t="str">
        <f t="shared" si="644"/>
        <v/>
      </c>
      <c r="DX526" s="26" t="str">
        <f t="shared" si="644"/>
        <v/>
      </c>
      <c r="DY526" s="26" t="str">
        <f t="shared" si="644"/>
        <v/>
      </c>
      <c r="DZ526" s="26" t="str">
        <f t="shared" si="644"/>
        <v/>
      </c>
      <c r="EA526" s="26" t="str">
        <f t="shared" si="644"/>
        <v/>
      </c>
      <c r="EB526" s="26" t="str">
        <f t="shared" si="644"/>
        <v/>
      </c>
      <c r="EC526" s="26" t="str">
        <f t="shared" si="644"/>
        <v/>
      </c>
      <c r="ED526" s="26" t="str">
        <f t="shared" si="644"/>
        <v/>
      </c>
      <c r="EE526" s="26" t="str">
        <f t="shared" si="645" ref="EE526:FI526">IF(AND(EE527="",EE528=""),"",SUM(EE527,EE528))</f>
        <v/>
      </c>
      <c r="EF526" s="26" t="str">
        <f t="shared" si="645"/>
        <v/>
      </c>
      <c r="EG526" s="26" t="str">
        <f t="shared" si="645"/>
        <v/>
      </c>
      <c r="EH526" s="26" t="str">
        <f t="shared" si="645"/>
        <v/>
      </c>
      <c r="EI526" s="26" t="str">
        <f t="shared" si="645"/>
        <v/>
      </c>
      <c r="EJ526" s="26" t="str">
        <f t="shared" si="645"/>
        <v/>
      </c>
      <c r="EK526" s="26" t="str">
        <f t="shared" si="645"/>
        <v/>
      </c>
      <c r="EL526" s="26" t="str">
        <f t="shared" si="645"/>
        <v/>
      </c>
      <c r="EM526" s="26" t="str">
        <f t="shared" si="645"/>
        <v/>
      </c>
      <c r="EN526" s="26" t="str">
        <f t="shared" si="645"/>
        <v/>
      </c>
      <c r="EO526" s="26" t="str">
        <f t="shared" si="645"/>
        <v/>
      </c>
      <c r="EP526" s="26" t="str">
        <f t="shared" si="645"/>
        <v/>
      </c>
      <c r="EQ526" s="26" t="str">
        <f t="shared" si="645"/>
        <v/>
      </c>
      <c r="ER526" s="26" t="str">
        <f t="shared" si="645"/>
        <v/>
      </c>
      <c r="ES526" s="26" t="str">
        <f t="shared" si="645"/>
        <v/>
      </c>
      <c r="ET526" s="26" t="str">
        <f t="shared" si="645"/>
        <v/>
      </c>
      <c r="EU526" s="26" t="str">
        <f t="shared" si="645"/>
        <v/>
      </c>
      <c r="EV526" s="26" t="str">
        <f t="shared" si="645"/>
        <v/>
      </c>
      <c r="EW526" s="26" t="str">
        <f t="shared" si="645"/>
        <v/>
      </c>
      <c r="EX526" s="26" t="str">
        <f t="shared" si="645"/>
        <v/>
      </c>
      <c r="EY526" s="26" t="str">
        <f t="shared" si="645"/>
        <v/>
      </c>
      <c r="EZ526" s="26" t="str">
        <f t="shared" si="645"/>
        <v/>
      </c>
      <c r="FA526" s="26" t="str">
        <f t="shared" si="645"/>
        <v/>
      </c>
      <c r="FB526" s="26" t="str">
        <f t="shared" si="645"/>
        <v/>
      </c>
      <c r="FC526" s="26" t="str">
        <f t="shared" si="645"/>
        <v/>
      </c>
      <c r="FD526" s="26" t="str">
        <f t="shared" si="645"/>
        <v/>
      </c>
      <c r="FE526" s="26" t="str">
        <f t="shared" si="645"/>
        <v/>
      </c>
      <c r="FF526" s="26" t="str">
        <f t="shared" si="645"/>
        <v/>
      </c>
      <c r="FG526" s="26" t="str">
        <f t="shared" si="645"/>
        <v/>
      </c>
      <c r="FH526" s="26" t="str">
        <f t="shared" si="645"/>
        <v/>
      </c>
      <c r="FI526" s="26" t="str">
        <f t="shared" si="645"/>
        <v/>
      </c>
    </row>
    <row r="527" spans="1:165" s="8" customFormat="1" ht="15" customHeight="1">
      <c r="A527" s="8" t="str">
        <f t="shared" si="639"/>
        <v>BFPADC_S_BP6_XDC</v>
      </c>
      <c r="B527" s="12" t="s">
        <v>1245</v>
      </c>
      <c r="C527" s="13" t="s">
        <v>1259</v>
      </c>
      <c r="D527" s="13" t="s">
        <v>1260</v>
      </c>
      <c r="E527" s="14" t="str">
        <f>"BFPADC_S_BP6_"&amp;C3</f>
        <v>BFPADC_S_BP6_XDC</v>
      </c>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165" s="8" customFormat="1" ht="15" customHeight="1">
      <c r="A528" s="8" t="str">
        <f t="shared" si="639"/>
        <v>BFPADC_L_BP6_XDC</v>
      </c>
      <c r="B528" s="12" t="s">
        <v>1248</v>
      </c>
      <c r="C528" s="13" t="s">
        <v>1261</v>
      </c>
      <c r="D528" s="13" t="s">
        <v>1262</v>
      </c>
      <c r="E528" s="14" t="str">
        <f>"BFPADC_L_BP6_"&amp;C3</f>
        <v>BFPADC_L_BP6_XDC</v>
      </c>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165" s="8" customFormat="1" ht="15" customHeight="1">
      <c r="A529" s="8" t="str">
        <f t="shared" si="639"/>
        <v>BFPADG_BP6_XDC</v>
      </c>
      <c r="B529" s="12" t="s">
        <v>848</v>
      </c>
      <c r="C529" s="13" t="s">
        <v>1263</v>
      </c>
      <c r="D529" s="13" t="s">
        <v>1264</v>
      </c>
      <c r="E529" s="14" t="str">
        <f>"BFPADG_BP6_"&amp;C3</f>
        <v>BFPADG_BP6_XDC</v>
      </c>
      <c r="F529" s="26" t="str">
        <f>IF(AND(F530="",F531=""),"",SUM(F530,F531))</f>
        <v/>
      </c>
      <c r="G529" s="26" t="str">
        <f t="shared" si="646" ref="G529:BR529">IF(AND(G530="",G531=""),"",SUM(G530,G531))</f>
        <v/>
      </c>
      <c r="H529" s="26" t="str">
        <f t="shared" si="646"/>
        <v/>
      </c>
      <c r="I529" s="26" t="str">
        <f t="shared" si="646"/>
        <v/>
      </c>
      <c r="J529" s="26" t="str">
        <f t="shared" si="646"/>
        <v/>
      </c>
      <c r="K529" s="26" t="str">
        <f t="shared" si="646"/>
        <v/>
      </c>
      <c r="L529" s="26" t="str">
        <f t="shared" si="646"/>
        <v/>
      </c>
      <c r="M529" s="26" t="str">
        <f t="shared" si="646"/>
        <v/>
      </c>
      <c r="N529" s="26" t="str">
        <f t="shared" si="646"/>
        <v/>
      </c>
      <c r="O529" s="26" t="str">
        <f t="shared" si="646"/>
        <v/>
      </c>
      <c r="P529" s="26" t="str">
        <f t="shared" si="646"/>
        <v/>
      </c>
      <c r="Q529" s="26" t="str">
        <f t="shared" si="646"/>
        <v/>
      </c>
      <c r="R529" s="26" t="str">
        <f t="shared" si="646"/>
        <v/>
      </c>
      <c r="S529" s="26" t="str">
        <f t="shared" si="646"/>
        <v/>
      </c>
      <c r="T529" s="26" t="str">
        <f t="shared" si="646"/>
        <v/>
      </c>
      <c r="U529" s="26" t="str">
        <f t="shared" si="646"/>
        <v/>
      </c>
      <c r="V529" s="26" t="str">
        <f t="shared" si="646"/>
        <v/>
      </c>
      <c r="W529" s="26" t="str">
        <f t="shared" si="646"/>
        <v/>
      </c>
      <c r="X529" s="26" t="str">
        <f t="shared" si="646"/>
        <v/>
      </c>
      <c r="Y529" s="26" t="str">
        <f t="shared" si="646"/>
        <v/>
      </c>
      <c r="Z529" s="26" t="str">
        <f t="shared" si="646"/>
        <v/>
      </c>
      <c r="AA529" s="26" t="str">
        <f t="shared" si="646"/>
        <v/>
      </c>
      <c r="AB529" s="26" t="str">
        <f t="shared" si="646"/>
        <v/>
      </c>
      <c r="AC529" s="26" t="str">
        <f t="shared" si="646"/>
        <v/>
      </c>
      <c r="AD529" s="26" t="str">
        <f t="shared" si="646"/>
        <v/>
      </c>
      <c r="AE529" s="26" t="str">
        <f t="shared" si="646"/>
        <v/>
      </c>
      <c r="AF529" s="26" t="str">
        <f t="shared" si="646"/>
        <v/>
      </c>
      <c r="AG529" s="26" t="str">
        <f t="shared" si="646"/>
        <v/>
      </c>
      <c r="AH529" s="26" t="str">
        <f t="shared" si="646"/>
        <v/>
      </c>
      <c r="AI529" s="26" t="str">
        <f t="shared" si="646"/>
        <v/>
      </c>
      <c r="AJ529" s="26" t="str">
        <f t="shared" si="646"/>
        <v/>
      </c>
      <c r="AK529" s="26" t="str">
        <f t="shared" si="646"/>
        <v/>
      </c>
      <c r="AL529" s="26" t="str">
        <f t="shared" si="646"/>
        <v/>
      </c>
      <c r="AM529" s="26" t="str">
        <f t="shared" si="646"/>
        <v/>
      </c>
      <c r="AN529" s="26" t="str">
        <f t="shared" si="646"/>
        <v/>
      </c>
      <c r="AO529" s="26" t="str">
        <f t="shared" si="646"/>
        <v/>
      </c>
      <c r="AP529" s="26" t="str">
        <f t="shared" si="646"/>
        <v/>
      </c>
      <c r="AQ529" s="26" t="str">
        <f t="shared" si="646"/>
        <v/>
      </c>
      <c r="AR529" s="26" t="str">
        <f t="shared" si="646"/>
        <v/>
      </c>
      <c r="AS529" s="26" t="str">
        <f t="shared" si="646"/>
        <v/>
      </c>
      <c r="AT529" s="26" t="str">
        <f t="shared" si="646"/>
        <v/>
      </c>
      <c r="AU529" s="26" t="str">
        <f t="shared" si="646"/>
        <v/>
      </c>
      <c r="AV529" s="26" t="str">
        <f t="shared" si="646"/>
        <v/>
      </c>
      <c r="AW529" s="26" t="str">
        <f t="shared" si="646"/>
        <v/>
      </c>
      <c r="AX529" s="26" t="str">
        <f t="shared" si="646"/>
        <v/>
      </c>
      <c r="AY529" s="26" t="str">
        <f t="shared" si="646"/>
        <v/>
      </c>
      <c r="AZ529" s="26" t="str">
        <f t="shared" si="646"/>
        <v/>
      </c>
      <c r="BA529" s="26" t="str">
        <f t="shared" si="646"/>
        <v/>
      </c>
      <c r="BB529" s="26" t="str">
        <f t="shared" si="646"/>
        <v/>
      </c>
      <c r="BC529" s="26" t="str">
        <f t="shared" si="646"/>
        <v/>
      </c>
      <c r="BD529" s="26" t="str">
        <f t="shared" si="646"/>
        <v/>
      </c>
      <c r="BE529" s="26" t="str">
        <f t="shared" si="646"/>
        <v/>
      </c>
      <c r="BF529" s="26" t="str">
        <f t="shared" si="646"/>
        <v/>
      </c>
      <c r="BG529" s="26" t="str">
        <f t="shared" si="646"/>
        <v/>
      </c>
      <c r="BH529" s="26" t="str">
        <f t="shared" si="646"/>
        <v/>
      </c>
      <c r="BI529" s="26" t="str">
        <f t="shared" si="646"/>
        <v/>
      </c>
      <c r="BJ529" s="26" t="str">
        <f t="shared" si="646"/>
        <v/>
      </c>
      <c r="BK529" s="26" t="str">
        <f t="shared" si="646"/>
        <v/>
      </c>
      <c r="BL529" s="26" t="str">
        <f t="shared" si="646"/>
        <v/>
      </c>
      <c r="BM529" s="26" t="str">
        <f t="shared" si="646"/>
        <v/>
      </c>
      <c r="BN529" s="26" t="str">
        <f t="shared" si="646"/>
        <v/>
      </c>
      <c r="BO529" s="26" t="str">
        <f t="shared" si="646"/>
        <v/>
      </c>
      <c r="BP529" s="26" t="str">
        <f t="shared" si="646"/>
        <v/>
      </c>
      <c r="BQ529" s="26" t="str">
        <f t="shared" si="646"/>
        <v/>
      </c>
      <c r="BR529" s="26" t="str">
        <f t="shared" si="646"/>
        <v/>
      </c>
      <c r="BS529" s="26" t="str">
        <f t="shared" si="647" ref="BS529:ED529">IF(AND(BS530="",BS531=""),"",SUM(BS530,BS531))</f>
        <v/>
      </c>
      <c r="BT529" s="26" t="str">
        <f t="shared" si="647"/>
        <v/>
      </c>
      <c r="BU529" s="26" t="str">
        <f t="shared" si="647"/>
        <v/>
      </c>
      <c r="BV529" s="26" t="str">
        <f t="shared" si="647"/>
        <v/>
      </c>
      <c r="BW529" s="26" t="str">
        <f t="shared" si="647"/>
        <v/>
      </c>
      <c r="BX529" s="26" t="str">
        <f t="shared" si="647"/>
        <v/>
      </c>
      <c r="BY529" s="26" t="str">
        <f t="shared" si="647"/>
        <v/>
      </c>
      <c r="BZ529" s="26" t="str">
        <f t="shared" si="647"/>
        <v/>
      </c>
      <c r="CA529" s="26" t="str">
        <f t="shared" si="647"/>
        <v/>
      </c>
      <c r="CB529" s="26" t="str">
        <f t="shared" si="647"/>
        <v/>
      </c>
      <c r="CC529" s="26" t="str">
        <f t="shared" si="647"/>
        <v/>
      </c>
      <c r="CD529" s="26" t="str">
        <f t="shared" si="647"/>
        <v/>
      </c>
      <c r="CE529" s="26" t="str">
        <f t="shared" si="647"/>
        <v/>
      </c>
      <c r="CF529" s="26" t="str">
        <f t="shared" si="647"/>
        <v/>
      </c>
      <c r="CG529" s="26" t="str">
        <f t="shared" si="647"/>
        <v/>
      </c>
      <c r="CH529" s="26" t="str">
        <f t="shared" si="647"/>
        <v/>
      </c>
      <c r="CI529" s="26" t="str">
        <f t="shared" si="647"/>
        <v/>
      </c>
      <c r="CJ529" s="26" t="str">
        <f t="shared" si="647"/>
        <v/>
      </c>
      <c r="CK529" s="26" t="str">
        <f t="shared" si="647"/>
        <v/>
      </c>
      <c r="CL529" s="26" t="str">
        <f t="shared" si="647"/>
        <v/>
      </c>
      <c r="CM529" s="26" t="str">
        <f t="shared" si="647"/>
        <v/>
      </c>
      <c r="CN529" s="26" t="str">
        <f t="shared" si="647"/>
        <v/>
      </c>
      <c r="CO529" s="26" t="str">
        <f t="shared" si="647"/>
        <v/>
      </c>
      <c r="CP529" s="26" t="str">
        <f t="shared" si="647"/>
        <v/>
      </c>
      <c r="CQ529" s="26" t="str">
        <f t="shared" si="647"/>
        <v/>
      </c>
      <c r="CR529" s="26" t="str">
        <f t="shared" si="647"/>
        <v/>
      </c>
      <c r="CS529" s="26" t="str">
        <f t="shared" si="647"/>
        <v/>
      </c>
      <c r="CT529" s="26" t="str">
        <f t="shared" si="647"/>
        <v/>
      </c>
      <c r="CU529" s="26" t="str">
        <f t="shared" si="647"/>
        <v/>
      </c>
      <c r="CV529" s="26" t="str">
        <f t="shared" si="647"/>
        <v/>
      </c>
      <c r="CW529" s="26" t="str">
        <f t="shared" si="647"/>
        <v/>
      </c>
      <c r="CX529" s="26" t="str">
        <f t="shared" si="647"/>
        <v/>
      </c>
      <c r="CY529" s="26" t="str">
        <f t="shared" si="647"/>
        <v/>
      </c>
      <c r="CZ529" s="26" t="str">
        <f t="shared" si="647"/>
        <v/>
      </c>
      <c r="DA529" s="26" t="str">
        <f t="shared" si="647"/>
        <v/>
      </c>
      <c r="DB529" s="26" t="str">
        <f t="shared" si="647"/>
        <v/>
      </c>
      <c r="DC529" s="26" t="str">
        <f t="shared" si="647"/>
        <v/>
      </c>
      <c r="DD529" s="26" t="str">
        <f t="shared" si="647"/>
        <v/>
      </c>
      <c r="DE529" s="26" t="str">
        <f t="shared" si="647"/>
        <v/>
      </c>
      <c r="DF529" s="26" t="str">
        <f t="shared" si="647"/>
        <v/>
      </c>
      <c r="DG529" s="26" t="str">
        <f t="shared" si="647"/>
        <v/>
      </c>
      <c r="DH529" s="26" t="str">
        <f t="shared" si="647"/>
        <v/>
      </c>
      <c r="DI529" s="26" t="str">
        <f t="shared" si="647"/>
        <v/>
      </c>
      <c r="DJ529" s="26" t="str">
        <f t="shared" si="647"/>
        <v/>
      </c>
      <c r="DK529" s="26" t="str">
        <f t="shared" si="647"/>
        <v/>
      </c>
      <c r="DL529" s="26" t="str">
        <f t="shared" si="647"/>
        <v/>
      </c>
      <c r="DM529" s="26" t="str">
        <f t="shared" si="647"/>
        <v/>
      </c>
      <c r="DN529" s="26" t="str">
        <f t="shared" si="647"/>
        <v/>
      </c>
      <c r="DO529" s="26" t="str">
        <f t="shared" si="647"/>
        <v/>
      </c>
      <c r="DP529" s="26" t="str">
        <f t="shared" si="647"/>
        <v/>
      </c>
      <c r="DQ529" s="26" t="str">
        <f t="shared" si="647"/>
        <v/>
      </c>
      <c r="DR529" s="26" t="str">
        <f t="shared" si="647"/>
        <v/>
      </c>
      <c r="DS529" s="26" t="str">
        <f t="shared" si="647"/>
        <v/>
      </c>
      <c r="DT529" s="26" t="str">
        <f t="shared" si="647"/>
        <v/>
      </c>
      <c r="DU529" s="26" t="str">
        <f t="shared" si="647"/>
        <v/>
      </c>
      <c r="DV529" s="26" t="str">
        <f t="shared" si="647"/>
        <v/>
      </c>
      <c r="DW529" s="26" t="str">
        <f t="shared" si="647"/>
        <v/>
      </c>
      <c r="DX529" s="26" t="str">
        <f t="shared" si="647"/>
        <v/>
      </c>
      <c r="DY529" s="26" t="str">
        <f t="shared" si="647"/>
        <v/>
      </c>
      <c r="DZ529" s="26" t="str">
        <f t="shared" si="647"/>
        <v/>
      </c>
      <c r="EA529" s="26" t="str">
        <f t="shared" si="647"/>
        <v/>
      </c>
      <c r="EB529" s="26" t="str">
        <f t="shared" si="647"/>
        <v/>
      </c>
      <c r="EC529" s="26" t="str">
        <f t="shared" si="647"/>
        <v/>
      </c>
      <c r="ED529" s="26" t="str">
        <f t="shared" si="647"/>
        <v/>
      </c>
      <c r="EE529" s="26" t="str">
        <f t="shared" si="648" ref="EE529:FI529">IF(AND(EE530="",EE531=""),"",SUM(EE530,EE531))</f>
        <v/>
      </c>
      <c r="EF529" s="26" t="str">
        <f t="shared" si="648"/>
        <v/>
      </c>
      <c r="EG529" s="26" t="str">
        <f t="shared" si="648"/>
        <v/>
      </c>
      <c r="EH529" s="26" t="str">
        <f t="shared" si="648"/>
        <v/>
      </c>
      <c r="EI529" s="26" t="str">
        <f t="shared" si="648"/>
        <v/>
      </c>
      <c r="EJ529" s="26" t="str">
        <f t="shared" si="648"/>
        <v/>
      </c>
      <c r="EK529" s="26" t="str">
        <f t="shared" si="648"/>
        <v/>
      </c>
      <c r="EL529" s="26" t="str">
        <f t="shared" si="648"/>
        <v/>
      </c>
      <c r="EM529" s="26" t="str">
        <f t="shared" si="648"/>
        <v/>
      </c>
      <c r="EN529" s="26" t="str">
        <f t="shared" si="648"/>
        <v/>
      </c>
      <c r="EO529" s="26" t="str">
        <f t="shared" si="648"/>
        <v/>
      </c>
      <c r="EP529" s="26" t="str">
        <f t="shared" si="648"/>
        <v/>
      </c>
      <c r="EQ529" s="26" t="str">
        <f t="shared" si="648"/>
        <v/>
      </c>
      <c r="ER529" s="26" t="str">
        <f t="shared" si="648"/>
        <v/>
      </c>
      <c r="ES529" s="26" t="str">
        <f t="shared" si="648"/>
        <v/>
      </c>
      <c r="ET529" s="26" t="str">
        <f t="shared" si="648"/>
        <v/>
      </c>
      <c r="EU529" s="26" t="str">
        <f t="shared" si="648"/>
        <v/>
      </c>
      <c r="EV529" s="26" t="str">
        <f t="shared" si="648"/>
        <v/>
      </c>
      <c r="EW529" s="26" t="str">
        <f t="shared" si="648"/>
        <v/>
      </c>
      <c r="EX529" s="26" t="str">
        <f t="shared" si="648"/>
        <v/>
      </c>
      <c r="EY529" s="26" t="str">
        <f t="shared" si="648"/>
        <v/>
      </c>
      <c r="EZ529" s="26" t="str">
        <f t="shared" si="648"/>
        <v/>
      </c>
      <c r="FA529" s="26" t="str">
        <f t="shared" si="648"/>
        <v/>
      </c>
      <c r="FB529" s="26" t="str">
        <f t="shared" si="648"/>
        <v/>
      </c>
      <c r="FC529" s="26" t="str">
        <f t="shared" si="648"/>
        <v/>
      </c>
      <c r="FD529" s="26" t="str">
        <f t="shared" si="648"/>
        <v/>
      </c>
      <c r="FE529" s="26" t="str">
        <f t="shared" si="648"/>
        <v/>
      </c>
      <c r="FF529" s="26" t="str">
        <f t="shared" si="648"/>
        <v/>
      </c>
      <c r="FG529" s="26" t="str">
        <f t="shared" si="648"/>
        <v/>
      </c>
      <c r="FH529" s="26" t="str">
        <f t="shared" si="648"/>
        <v/>
      </c>
      <c r="FI529" s="26" t="str">
        <f t="shared" si="648"/>
        <v/>
      </c>
    </row>
    <row r="530" spans="1:165" s="8" customFormat="1" ht="15" customHeight="1">
      <c r="A530" s="8" t="str">
        <f t="shared" si="639"/>
        <v>BFPADG_S_BP6_XDC</v>
      </c>
      <c r="B530" s="12" t="s">
        <v>1245</v>
      </c>
      <c r="C530" s="13" t="s">
        <v>1265</v>
      </c>
      <c r="D530" s="13" t="s">
        <v>1266</v>
      </c>
      <c r="E530" s="14" t="str">
        <f>"BFPADG_S_BP6_"&amp;C3</f>
        <v>BFPADG_S_BP6_XDC</v>
      </c>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165" s="8" customFormat="1" ht="15" customHeight="1">
      <c r="A531" s="8" t="str">
        <f t="shared" si="639"/>
        <v>BFPADG_L_BP6_XDC</v>
      </c>
      <c r="B531" s="12" t="s">
        <v>1248</v>
      </c>
      <c r="C531" s="13" t="s">
        <v>1267</v>
      </c>
      <c r="D531" s="13" t="s">
        <v>1268</v>
      </c>
      <c r="E531" s="14" t="str">
        <f>"BFPADG_L_BP6_"&amp;C3</f>
        <v>BFPADG_L_BP6_XDC</v>
      </c>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165" s="8" customFormat="1" ht="15" customHeight="1">
      <c r="A532" s="8" t="str">
        <f t="shared" si="639"/>
        <v>BFPADO_BP6_XDC</v>
      </c>
      <c r="B532" s="12" t="s">
        <v>1213</v>
      </c>
      <c r="C532" s="13" t="s">
        <v>1269</v>
      </c>
      <c r="D532" s="13" t="s">
        <v>1270</v>
      </c>
      <c r="E532" s="14" t="str">
        <f>"BFPADO_BP6_"&amp;C3</f>
        <v>BFPADO_BP6_XDC</v>
      </c>
      <c r="F532" s="26" t="str">
        <f>IF(AND(F533="",F534=""),"",SUM(F533,F534))</f>
        <v/>
      </c>
      <c r="G532" s="26" t="str">
        <f t="shared" si="649" ref="G532:BR532">IF(AND(G533="",G534=""),"",SUM(G533,G534))</f>
        <v/>
      </c>
      <c r="H532" s="26" t="str">
        <f t="shared" si="649"/>
        <v/>
      </c>
      <c r="I532" s="26" t="str">
        <f t="shared" si="649"/>
        <v/>
      </c>
      <c r="J532" s="26" t="str">
        <f t="shared" si="649"/>
        <v/>
      </c>
      <c r="K532" s="26" t="str">
        <f t="shared" si="649"/>
        <v/>
      </c>
      <c r="L532" s="26" t="str">
        <f t="shared" si="649"/>
        <v/>
      </c>
      <c r="M532" s="26" t="str">
        <f t="shared" si="649"/>
        <v/>
      </c>
      <c r="N532" s="26" t="str">
        <f t="shared" si="649"/>
        <v/>
      </c>
      <c r="O532" s="26" t="str">
        <f t="shared" si="649"/>
        <v/>
      </c>
      <c r="P532" s="26" t="str">
        <f t="shared" si="649"/>
        <v/>
      </c>
      <c r="Q532" s="26" t="str">
        <f t="shared" si="649"/>
        <v/>
      </c>
      <c r="R532" s="26" t="str">
        <f t="shared" si="649"/>
        <v/>
      </c>
      <c r="S532" s="26" t="str">
        <f t="shared" si="649"/>
        <v/>
      </c>
      <c r="T532" s="26" t="str">
        <f t="shared" si="649"/>
        <v/>
      </c>
      <c r="U532" s="26" t="str">
        <f t="shared" si="649"/>
        <v/>
      </c>
      <c r="V532" s="26" t="str">
        <f t="shared" si="649"/>
        <v/>
      </c>
      <c r="W532" s="26" t="str">
        <f t="shared" si="649"/>
        <v/>
      </c>
      <c r="X532" s="26" t="str">
        <f t="shared" si="649"/>
        <v/>
      </c>
      <c r="Y532" s="26" t="str">
        <f t="shared" si="649"/>
        <v/>
      </c>
      <c r="Z532" s="26" t="str">
        <f t="shared" si="649"/>
        <v/>
      </c>
      <c r="AA532" s="26" t="str">
        <f t="shared" si="649"/>
        <v/>
      </c>
      <c r="AB532" s="26" t="str">
        <f t="shared" si="649"/>
        <v/>
      </c>
      <c r="AC532" s="26" t="str">
        <f t="shared" si="649"/>
        <v/>
      </c>
      <c r="AD532" s="26" t="str">
        <f t="shared" si="649"/>
        <v/>
      </c>
      <c r="AE532" s="26" t="str">
        <f t="shared" si="649"/>
        <v/>
      </c>
      <c r="AF532" s="26" t="str">
        <f t="shared" si="649"/>
        <v/>
      </c>
      <c r="AG532" s="26" t="str">
        <f t="shared" si="649"/>
        <v/>
      </c>
      <c r="AH532" s="26" t="str">
        <f t="shared" si="649"/>
        <v/>
      </c>
      <c r="AI532" s="26" t="str">
        <f t="shared" si="649"/>
        <v/>
      </c>
      <c r="AJ532" s="26" t="str">
        <f t="shared" si="649"/>
        <v/>
      </c>
      <c r="AK532" s="26" t="str">
        <f t="shared" si="649"/>
        <v/>
      </c>
      <c r="AL532" s="26" t="str">
        <f t="shared" si="649"/>
        <v/>
      </c>
      <c r="AM532" s="26" t="str">
        <f t="shared" si="649"/>
        <v/>
      </c>
      <c r="AN532" s="26" t="str">
        <f t="shared" si="649"/>
        <v/>
      </c>
      <c r="AO532" s="26" t="str">
        <f t="shared" si="649"/>
        <v/>
      </c>
      <c r="AP532" s="26" t="str">
        <f t="shared" si="649"/>
        <v/>
      </c>
      <c r="AQ532" s="26" t="str">
        <f t="shared" si="649"/>
        <v/>
      </c>
      <c r="AR532" s="26" t="str">
        <f t="shared" si="649"/>
        <v/>
      </c>
      <c r="AS532" s="26" t="str">
        <f t="shared" si="649"/>
        <v/>
      </c>
      <c r="AT532" s="26" t="str">
        <f t="shared" si="649"/>
        <v/>
      </c>
      <c r="AU532" s="26" t="str">
        <f t="shared" si="649"/>
        <v/>
      </c>
      <c r="AV532" s="26" t="str">
        <f t="shared" si="649"/>
        <v/>
      </c>
      <c r="AW532" s="26" t="str">
        <f t="shared" si="649"/>
        <v/>
      </c>
      <c r="AX532" s="26" t="str">
        <f t="shared" si="649"/>
        <v/>
      </c>
      <c r="AY532" s="26" t="str">
        <f t="shared" si="649"/>
        <v/>
      </c>
      <c r="AZ532" s="26" t="str">
        <f t="shared" si="649"/>
        <v/>
      </c>
      <c r="BA532" s="26" t="str">
        <f t="shared" si="649"/>
        <v/>
      </c>
      <c r="BB532" s="26" t="str">
        <f t="shared" si="649"/>
        <v/>
      </c>
      <c r="BC532" s="26" t="str">
        <f t="shared" si="649"/>
        <v/>
      </c>
      <c r="BD532" s="26" t="str">
        <f t="shared" si="649"/>
        <v/>
      </c>
      <c r="BE532" s="26" t="str">
        <f t="shared" si="649"/>
        <v/>
      </c>
      <c r="BF532" s="26" t="str">
        <f t="shared" si="649"/>
        <v/>
      </c>
      <c r="BG532" s="26" t="str">
        <f t="shared" si="649"/>
        <v/>
      </c>
      <c r="BH532" s="26" t="str">
        <f t="shared" si="649"/>
        <v/>
      </c>
      <c r="BI532" s="26" t="str">
        <f t="shared" si="649"/>
        <v/>
      </c>
      <c r="BJ532" s="26" t="str">
        <f t="shared" si="649"/>
        <v/>
      </c>
      <c r="BK532" s="26" t="str">
        <f t="shared" si="649"/>
        <v/>
      </c>
      <c r="BL532" s="26" t="str">
        <f t="shared" si="649"/>
        <v/>
      </c>
      <c r="BM532" s="26" t="str">
        <f t="shared" si="649"/>
        <v/>
      </c>
      <c r="BN532" s="26" t="str">
        <f t="shared" si="649"/>
        <v/>
      </c>
      <c r="BO532" s="26" t="str">
        <f t="shared" si="649"/>
        <v/>
      </c>
      <c r="BP532" s="26" t="str">
        <f t="shared" si="649"/>
        <v/>
      </c>
      <c r="BQ532" s="26" t="str">
        <f t="shared" si="649"/>
        <v/>
      </c>
      <c r="BR532" s="26" t="str">
        <f t="shared" si="649"/>
        <v/>
      </c>
      <c r="BS532" s="26" t="str">
        <f t="shared" si="650" ref="BS532:ED532">IF(AND(BS533="",BS534=""),"",SUM(BS533,BS534))</f>
        <v/>
      </c>
      <c r="BT532" s="26" t="str">
        <f t="shared" si="650"/>
        <v/>
      </c>
      <c r="BU532" s="26" t="str">
        <f t="shared" si="650"/>
        <v/>
      </c>
      <c r="BV532" s="26" t="str">
        <f t="shared" si="650"/>
        <v/>
      </c>
      <c r="BW532" s="26" t="str">
        <f t="shared" si="650"/>
        <v/>
      </c>
      <c r="BX532" s="26" t="str">
        <f t="shared" si="650"/>
        <v/>
      </c>
      <c r="BY532" s="26" t="str">
        <f t="shared" si="650"/>
        <v/>
      </c>
      <c r="BZ532" s="26" t="str">
        <f t="shared" si="650"/>
        <v/>
      </c>
      <c r="CA532" s="26" t="str">
        <f t="shared" si="650"/>
        <v/>
      </c>
      <c r="CB532" s="26" t="str">
        <f t="shared" si="650"/>
        <v/>
      </c>
      <c r="CC532" s="26" t="str">
        <f t="shared" si="650"/>
        <v/>
      </c>
      <c r="CD532" s="26" t="str">
        <f t="shared" si="650"/>
        <v/>
      </c>
      <c r="CE532" s="26" t="str">
        <f t="shared" si="650"/>
        <v/>
      </c>
      <c r="CF532" s="26" t="str">
        <f t="shared" si="650"/>
        <v/>
      </c>
      <c r="CG532" s="26" t="str">
        <f t="shared" si="650"/>
        <v/>
      </c>
      <c r="CH532" s="26" t="str">
        <f t="shared" si="650"/>
        <v/>
      </c>
      <c r="CI532" s="26" t="str">
        <f t="shared" si="650"/>
        <v/>
      </c>
      <c r="CJ532" s="26" t="str">
        <f t="shared" si="650"/>
        <v/>
      </c>
      <c r="CK532" s="26" t="str">
        <f t="shared" si="650"/>
        <v/>
      </c>
      <c r="CL532" s="26" t="str">
        <f t="shared" si="650"/>
        <v/>
      </c>
      <c r="CM532" s="26" t="str">
        <f t="shared" si="650"/>
        <v/>
      </c>
      <c r="CN532" s="26" t="str">
        <f t="shared" si="650"/>
        <v/>
      </c>
      <c r="CO532" s="26" t="str">
        <f t="shared" si="650"/>
        <v/>
      </c>
      <c r="CP532" s="26" t="str">
        <f t="shared" si="650"/>
        <v/>
      </c>
      <c r="CQ532" s="26" t="str">
        <f t="shared" si="650"/>
        <v/>
      </c>
      <c r="CR532" s="26" t="str">
        <f t="shared" si="650"/>
        <v/>
      </c>
      <c r="CS532" s="26" t="str">
        <f t="shared" si="650"/>
        <v/>
      </c>
      <c r="CT532" s="26" t="str">
        <f t="shared" si="650"/>
        <v/>
      </c>
      <c r="CU532" s="26" t="str">
        <f t="shared" si="650"/>
        <v/>
      </c>
      <c r="CV532" s="26" t="str">
        <f t="shared" si="650"/>
        <v/>
      </c>
      <c r="CW532" s="26" t="str">
        <f t="shared" si="650"/>
        <v/>
      </c>
      <c r="CX532" s="26" t="str">
        <f t="shared" si="650"/>
        <v/>
      </c>
      <c r="CY532" s="26" t="str">
        <f t="shared" si="650"/>
        <v/>
      </c>
      <c r="CZ532" s="26" t="str">
        <f t="shared" si="650"/>
        <v/>
      </c>
      <c r="DA532" s="26" t="str">
        <f t="shared" si="650"/>
        <v/>
      </c>
      <c r="DB532" s="26" t="str">
        <f t="shared" si="650"/>
        <v/>
      </c>
      <c r="DC532" s="26" t="str">
        <f t="shared" si="650"/>
        <v/>
      </c>
      <c r="DD532" s="26" t="str">
        <f t="shared" si="650"/>
        <v/>
      </c>
      <c r="DE532" s="26" t="str">
        <f t="shared" si="650"/>
        <v/>
      </c>
      <c r="DF532" s="26" t="str">
        <f t="shared" si="650"/>
        <v/>
      </c>
      <c r="DG532" s="26" t="str">
        <f t="shared" si="650"/>
        <v/>
      </c>
      <c r="DH532" s="26" t="str">
        <f t="shared" si="650"/>
        <v/>
      </c>
      <c r="DI532" s="26" t="str">
        <f t="shared" si="650"/>
        <v/>
      </c>
      <c r="DJ532" s="26" t="str">
        <f t="shared" si="650"/>
        <v/>
      </c>
      <c r="DK532" s="26" t="str">
        <f t="shared" si="650"/>
        <v/>
      </c>
      <c r="DL532" s="26" t="str">
        <f t="shared" si="650"/>
        <v/>
      </c>
      <c r="DM532" s="26" t="str">
        <f t="shared" si="650"/>
        <v/>
      </c>
      <c r="DN532" s="26" t="str">
        <f t="shared" si="650"/>
        <v/>
      </c>
      <c r="DO532" s="26" t="str">
        <f t="shared" si="650"/>
        <v/>
      </c>
      <c r="DP532" s="26" t="str">
        <f t="shared" si="650"/>
        <v/>
      </c>
      <c r="DQ532" s="26" t="str">
        <f t="shared" si="650"/>
        <v/>
      </c>
      <c r="DR532" s="26" t="str">
        <f t="shared" si="650"/>
        <v/>
      </c>
      <c r="DS532" s="26" t="str">
        <f t="shared" si="650"/>
        <v/>
      </c>
      <c r="DT532" s="26" t="str">
        <f t="shared" si="650"/>
        <v/>
      </c>
      <c r="DU532" s="26" t="str">
        <f t="shared" si="650"/>
        <v/>
      </c>
      <c r="DV532" s="26" t="str">
        <f t="shared" si="650"/>
        <v/>
      </c>
      <c r="DW532" s="26" t="str">
        <f t="shared" si="650"/>
        <v/>
      </c>
      <c r="DX532" s="26" t="str">
        <f t="shared" si="650"/>
        <v/>
      </c>
      <c r="DY532" s="26" t="str">
        <f t="shared" si="650"/>
        <v/>
      </c>
      <c r="DZ532" s="26" t="str">
        <f t="shared" si="650"/>
        <v/>
      </c>
      <c r="EA532" s="26" t="str">
        <f t="shared" si="650"/>
        <v/>
      </c>
      <c r="EB532" s="26" t="str">
        <f t="shared" si="650"/>
        <v/>
      </c>
      <c r="EC532" s="26" t="str">
        <f t="shared" si="650"/>
        <v/>
      </c>
      <c r="ED532" s="26" t="str">
        <f t="shared" si="650"/>
        <v/>
      </c>
      <c r="EE532" s="26" t="str">
        <f t="shared" si="651" ref="EE532:FI532">IF(AND(EE533="",EE534=""),"",SUM(EE533,EE534))</f>
        <v/>
      </c>
      <c r="EF532" s="26" t="str">
        <f t="shared" si="651"/>
        <v/>
      </c>
      <c r="EG532" s="26" t="str">
        <f t="shared" si="651"/>
        <v/>
      </c>
      <c r="EH532" s="26" t="str">
        <f t="shared" si="651"/>
        <v/>
      </c>
      <c r="EI532" s="26" t="str">
        <f t="shared" si="651"/>
        <v/>
      </c>
      <c r="EJ532" s="26" t="str">
        <f t="shared" si="651"/>
        <v/>
      </c>
      <c r="EK532" s="26" t="str">
        <f t="shared" si="651"/>
        <v/>
      </c>
      <c r="EL532" s="26" t="str">
        <f t="shared" si="651"/>
        <v/>
      </c>
      <c r="EM532" s="26" t="str">
        <f t="shared" si="651"/>
        <v/>
      </c>
      <c r="EN532" s="26" t="str">
        <f t="shared" si="651"/>
        <v/>
      </c>
      <c r="EO532" s="26" t="str">
        <f t="shared" si="651"/>
        <v/>
      </c>
      <c r="EP532" s="26" t="str">
        <f t="shared" si="651"/>
        <v/>
      </c>
      <c r="EQ532" s="26" t="str">
        <f t="shared" si="651"/>
        <v/>
      </c>
      <c r="ER532" s="26" t="str">
        <f t="shared" si="651"/>
        <v/>
      </c>
      <c r="ES532" s="26" t="str">
        <f t="shared" si="651"/>
        <v/>
      </c>
      <c r="ET532" s="26" t="str">
        <f t="shared" si="651"/>
        <v/>
      </c>
      <c r="EU532" s="26" t="str">
        <f t="shared" si="651"/>
        <v/>
      </c>
      <c r="EV532" s="26" t="str">
        <f t="shared" si="651"/>
        <v/>
      </c>
      <c r="EW532" s="26" t="str">
        <f t="shared" si="651"/>
        <v/>
      </c>
      <c r="EX532" s="26" t="str">
        <f t="shared" si="651"/>
        <v/>
      </c>
      <c r="EY532" s="26" t="str">
        <f t="shared" si="651"/>
        <v/>
      </c>
      <c r="EZ532" s="26" t="str">
        <f t="shared" si="651"/>
        <v/>
      </c>
      <c r="FA532" s="26" t="str">
        <f t="shared" si="651"/>
        <v/>
      </c>
      <c r="FB532" s="26" t="str">
        <f t="shared" si="651"/>
        <v/>
      </c>
      <c r="FC532" s="26" t="str">
        <f t="shared" si="651"/>
        <v/>
      </c>
      <c r="FD532" s="26" t="str">
        <f t="shared" si="651"/>
        <v/>
      </c>
      <c r="FE532" s="26" t="str">
        <f t="shared" si="651"/>
        <v/>
      </c>
      <c r="FF532" s="26" t="str">
        <f t="shared" si="651"/>
        <v/>
      </c>
      <c r="FG532" s="26" t="str">
        <f t="shared" si="651"/>
        <v/>
      </c>
      <c r="FH532" s="26" t="str">
        <f t="shared" si="651"/>
        <v/>
      </c>
      <c r="FI532" s="26" t="str">
        <f t="shared" si="651"/>
        <v/>
      </c>
    </row>
    <row r="533" spans="1:165" s="8" customFormat="1" ht="15" customHeight="1">
      <c r="A533" s="8" t="str">
        <f t="shared" si="639"/>
        <v>BFPADO_S_BP6_XDC</v>
      </c>
      <c r="B533" s="12" t="s">
        <v>1245</v>
      </c>
      <c r="C533" s="13" t="s">
        <v>1271</v>
      </c>
      <c r="D533" s="13" t="s">
        <v>1272</v>
      </c>
      <c r="E533" s="14" t="str">
        <f>"BFPADO_S_BP6_"&amp;C3</f>
        <v>BFPADO_S_BP6_XDC</v>
      </c>
      <c r="F533" s="26" t="str">
        <f>IF(AND(F536="",F539=""),"",SUM(F536,F539))</f>
        <v/>
      </c>
      <c r="G533" s="26" t="str">
        <f t="shared" si="652" ref="G533:BR533">IF(AND(G536="",G539=""),"",SUM(G536,G539))</f>
        <v/>
      </c>
      <c r="H533" s="26" t="str">
        <f t="shared" si="652"/>
        <v/>
      </c>
      <c r="I533" s="26" t="str">
        <f t="shared" si="652"/>
        <v/>
      </c>
      <c r="J533" s="26" t="str">
        <f t="shared" si="652"/>
        <v/>
      </c>
      <c r="K533" s="26" t="str">
        <f t="shared" si="652"/>
        <v/>
      </c>
      <c r="L533" s="26" t="str">
        <f t="shared" si="652"/>
        <v/>
      </c>
      <c r="M533" s="26" t="str">
        <f t="shared" si="652"/>
        <v/>
      </c>
      <c r="N533" s="26" t="str">
        <f t="shared" si="652"/>
        <v/>
      </c>
      <c r="O533" s="26" t="str">
        <f t="shared" si="652"/>
        <v/>
      </c>
      <c r="P533" s="26" t="str">
        <f t="shared" si="652"/>
        <v/>
      </c>
      <c r="Q533" s="26" t="str">
        <f t="shared" si="652"/>
        <v/>
      </c>
      <c r="R533" s="26" t="str">
        <f t="shared" si="652"/>
        <v/>
      </c>
      <c r="S533" s="26" t="str">
        <f t="shared" si="652"/>
        <v/>
      </c>
      <c r="T533" s="26" t="str">
        <f t="shared" si="652"/>
        <v/>
      </c>
      <c r="U533" s="26" t="str">
        <f t="shared" si="652"/>
        <v/>
      </c>
      <c r="V533" s="26" t="str">
        <f t="shared" si="652"/>
        <v/>
      </c>
      <c r="W533" s="26" t="str">
        <f t="shared" si="652"/>
        <v/>
      </c>
      <c r="X533" s="26" t="str">
        <f t="shared" si="652"/>
        <v/>
      </c>
      <c r="Y533" s="26" t="str">
        <f t="shared" si="652"/>
        <v/>
      </c>
      <c r="Z533" s="26" t="str">
        <f t="shared" si="652"/>
        <v/>
      </c>
      <c r="AA533" s="26" t="str">
        <f t="shared" si="652"/>
        <v/>
      </c>
      <c r="AB533" s="26" t="str">
        <f t="shared" si="652"/>
        <v/>
      </c>
      <c r="AC533" s="26" t="str">
        <f t="shared" si="652"/>
        <v/>
      </c>
      <c r="AD533" s="26" t="str">
        <f t="shared" si="652"/>
        <v/>
      </c>
      <c r="AE533" s="26" t="str">
        <f t="shared" si="652"/>
        <v/>
      </c>
      <c r="AF533" s="26" t="str">
        <f t="shared" si="652"/>
        <v/>
      </c>
      <c r="AG533" s="26" t="str">
        <f t="shared" si="652"/>
        <v/>
      </c>
      <c r="AH533" s="26" t="str">
        <f t="shared" si="652"/>
        <v/>
      </c>
      <c r="AI533" s="26" t="str">
        <f t="shared" si="652"/>
        <v/>
      </c>
      <c r="AJ533" s="26" t="str">
        <f t="shared" si="652"/>
        <v/>
      </c>
      <c r="AK533" s="26" t="str">
        <f t="shared" si="652"/>
        <v/>
      </c>
      <c r="AL533" s="26" t="str">
        <f t="shared" si="652"/>
        <v/>
      </c>
      <c r="AM533" s="26" t="str">
        <f t="shared" si="652"/>
        <v/>
      </c>
      <c r="AN533" s="26" t="str">
        <f t="shared" si="652"/>
        <v/>
      </c>
      <c r="AO533" s="26" t="str">
        <f t="shared" si="652"/>
        <v/>
      </c>
      <c r="AP533" s="26" t="str">
        <f t="shared" si="652"/>
        <v/>
      </c>
      <c r="AQ533" s="26" t="str">
        <f t="shared" si="652"/>
        <v/>
      </c>
      <c r="AR533" s="26" t="str">
        <f t="shared" si="652"/>
        <v/>
      </c>
      <c r="AS533" s="26" t="str">
        <f t="shared" si="652"/>
        <v/>
      </c>
      <c r="AT533" s="26" t="str">
        <f t="shared" si="652"/>
        <v/>
      </c>
      <c r="AU533" s="26" t="str">
        <f t="shared" si="652"/>
        <v/>
      </c>
      <c r="AV533" s="26" t="str">
        <f t="shared" si="652"/>
        <v/>
      </c>
      <c r="AW533" s="26" t="str">
        <f t="shared" si="652"/>
        <v/>
      </c>
      <c r="AX533" s="26" t="str">
        <f t="shared" si="652"/>
        <v/>
      </c>
      <c r="AY533" s="26" t="str">
        <f t="shared" si="652"/>
        <v/>
      </c>
      <c r="AZ533" s="26" t="str">
        <f t="shared" si="652"/>
        <v/>
      </c>
      <c r="BA533" s="26" t="str">
        <f t="shared" si="652"/>
        <v/>
      </c>
      <c r="BB533" s="26" t="str">
        <f t="shared" si="652"/>
        <v/>
      </c>
      <c r="BC533" s="26" t="str">
        <f t="shared" si="652"/>
        <v/>
      </c>
      <c r="BD533" s="26" t="str">
        <f t="shared" si="652"/>
        <v/>
      </c>
      <c r="BE533" s="26" t="str">
        <f t="shared" si="652"/>
        <v/>
      </c>
      <c r="BF533" s="26" t="str">
        <f t="shared" si="652"/>
        <v/>
      </c>
      <c r="BG533" s="26" t="str">
        <f t="shared" si="652"/>
        <v/>
      </c>
      <c r="BH533" s="26" t="str">
        <f t="shared" si="652"/>
        <v/>
      </c>
      <c r="BI533" s="26" t="str">
        <f t="shared" si="652"/>
        <v/>
      </c>
      <c r="BJ533" s="26" t="str">
        <f t="shared" si="652"/>
        <v/>
      </c>
      <c r="BK533" s="26" t="str">
        <f t="shared" si="652"/>
        <v/>
      </c>
      <c r="BL533" s="26" t="str">
        <f t="shared" si="652"/>
        <v/>
      </c>
      <c r="BM533" s="26" t="str">
        <f t="shared" si="652"/>
        <v/>
      </c>
      <c r="BN533" s="26" t="str">
        <f t="shared" si="652"/>
        <v/>
      </c>
      <c r="BO533" s="26" t="str">
        <f t="shared" si="652"/>
        <v/>
      </c>
      <c r="BP533" s="26" t="str">
        <f t="shared" si="652"/>
        <v/>
      </c>
      <c r="BQ533" s="26" t="str">
        <f t="shared" si="652"/>
        <v/>
      </c>
      <c r="BR533" s="26" t="str">
        <f t="shared" si="652"/>
        <v/>
      </c>
      <c r="BS533" s="26" t="str">
        <f t="shared" si="653" ref="BS533:ED533">IF(AND(BS536="",BS539=""),"",SUM(BS536,BS539))</f>
        <v/>
      </c>
      <c r="BT533" s="26" t="str">
        <f t="shared" si="653"/>
        <v/>
      </c>
      <c r="BU533" s="26" t="str">
        <f t="shared" si="653"/>
        <v/>
      </c>
      <c r="BV533" s="26" t="str">
        <f t="shared" si="653"/>
        <v/>
      </c>
      <c r="BW533" s="26" t="str">
        <f t="shared" si="653"/>
        <v/>
      </c>
      <c r="BX533" s="26" t="str">
        <f t="shared" si="653"/>
        <v/>
      </c>
      <c r="BY533" s="26" t="str">
        <f t="shared" si="653"/>
        <v/>
      </c>
      <c r="BZ533" s="26" t="str">
        <f t="shared" si="653"/>
        <v/>
      </c>
      <c r="CA533" s="26" t="str">
        <f t="shared" si="653"/>
        <v/>
      </c>
      <c r="CB533" s="26" t="str">
        <f t="shared" si="653"/>
        <v/>
      </c>
      <c r="CC533" s="26" t="str">
        <f t="shared" si="653"/>
        <v/>
      </c>
      <c r="CD533" s="26" t="str">
        <f t="shared" si="653"/>
        <v/>
      </c>
      <c r="CE533" s="26" t="str">
        <f t="shared" si="653"/>
        <v/>
      </c>
      <c r="CF533" s="26" t="str">
        <f t="shared" si="653"/>
        <v/>
      </c>
      <c r="CG533" s="26" t="str">
        <f t="shared" si="653"/>
        <v/>
      </c>
      <c r="CH533" s="26" t="str">
        <f t="shared" si="653"/>
        <v/>
      </c>
      <c r="CI533" s="26" t="str">
        <f t="shared" si="653"/>
        <v/>
      </c>
      <c r="CJ533" s="26" t="str">
        <f t="shared" si="653"/>
        <v/>
      </c>
      <c r="CK533" s="26" t="str">
        <f t="shared" si="653"/>
        <v/>
      </c>
      <c r="CL533" s="26" t="str">
        <f t="shared" si="653"/>
        <v/>
      </c>
      <c r="CM533" s="26" t="str">
        <f t="shared" si="653"/>
        <v/>
      </c>
      <c r="CN533" s="26" t="str">
        <f t="shared" si="653"/>
        <v/>
      </c>
      <c r="CO533" s="26" t="str">
        <f t="shared" si="653"/>
        <v/>
      </c>
      <c r="CP533" s="26" t="str">
        <f t="shared" si="653"/>
        <v/>
      </c>
      <c r="CQ533" s="26" t="str">
        <f t="shared" si="653"/>
        <v/>
      </c>
      <c r="CR533" s="26" t="str">
        <f t="shared" si="653"/>
        <v/>
      </c>
      <c r="CS533" s="26" t="str">
        <f t="shared" si="653"/>
        <v/>
      </c>
      <c r="CT533" s="26" t="str">
        <f t="shared" si="653"/>
        <v/>
      </c>
      <c r="CU533" s="26" t="str">
        <f t="shared" si="653"/>
        <v/>
      </c>
      <c r="CV533" s="26" t="str">
        <f t="shared" si="653"/>
        <v/>
      </c>
      <c r="CW533" s="26" t="str">
        <f t="shared" si="653"/>
        <v/>
      </c>
      <c r="CX533" s="26" t="str">
        <f t="shared" si="653"/>
        <v/>
      </c>
      <c r="CY533" s="26" t="str">
        <f t="shared" si="653"/>
        <v/>
      </c>
      <c r="CZ533" s="26" t="str">
        <f t="shared" si="653"/>
        <v/>
      </c>
      <c r="DA533" s="26" t="str">
        <f t="shared" si="653"/>
        <v/>
      </c>
      <c r="DB533" s="26" t="str">
        <f t="shared" si="653"/>
        <v/>
      </c>
      <c r="DC533" s="26" t="str">
        <f t="shared" si="653"/>
        <v/>
      </c>
      <c r="DD533" s="26" t="str">
        <f t="shared" si="653"/>
        <v/>
      </c>
      <c r="DE533" s="26" t="str">
        <f t="shared" si="653"/>
        <v/>
      </c>
      <c r="DF533" s="26" t="str">
        <f t="shared" si="653"/>
        <v/>
      </c>
      <c r="DG533" s="26" t="str">
        <f t="shared" si="653"/>
        <v/>
      </c>
      <c r="DH533" s="26" t="str">
        <f t="shared" si="653"/>
        <v/>
      </c>
      <c r="DI533" s="26" t="str">
        <f t="shared" si="653"/>
        <v/>
      </c>
      <c r="DJ533" s="26" t="str">
        <f t="shared" si="653"/>
        <v/>
      </c>
      <c r="DK533" s="26" t="str">
        <f t="shared" si="653"/>
        <v/>
      </c>
      <c r="DL533" s="26" t="str">
        <f t="shared" si="653"/>
        <v/>
      </c>
      <c r="DM533" s="26" t="str">
        <f t="shared" si="653"/>
        <v/>
      </c>
      <c r="DN533" s="26" t="str">
        <f t="shared" si="653"/>
        <v/>
      </c>
      <c r="DO533" s="26" t="str">
        <f t="shared" si="653"/>
        <v/>
      </c>
      <c r="DP533" s="26" t="str">
        <f t="shared" si="653"/>
        <v/>
      </c>
      <c r="DQ533" s="26" t="str">
        <f t="shared" si="653"/>
        <v/>
      </c>
      <c r="DR533" s="26" t="str">
        <f t="shared" si="653"/>
        <v/>
      </c>
      <c r="DS533" s="26" t="str">
        <f t="shared" si="653"/>
        <v/>
      </c>
      <c r="DT533" s="26" t="str">
        <f t="shared" si="653"/>
        <v/>
      </c>
      <c r="DU533" s="26" t="str">
        <f t="shared" si="653"/>
        <v/>
      </c>
      <c r="DV533" s="26" t="str">
        <f t="shared" si="653"/>
        <v/>
      </c>
      <c r="DW533" s="26" t="str">
        <f t="shared" si="653"/>
        <v/>
      </c>
      <c r="DX533" s="26" t="str">
        <f t="shared" si="653"/>
        <v/>
      </c>
      <c r="DY533" s="26" t="str">
        <f t="shared" si="653"/>
        <v/>
      </c>
      <c r="DZ533" s="26" t="str">
        <f t="shared" si="653"/>
        <v/>
      </c>
      <c r="EA533" s="26" t="str">
        <f t="shared" si="653"/>
        <v/>
      </c>
      <c r="EB533" s="26" t="str">
        <f t="shared" si="653"/>
        <v/>
      </c>
      <c r="EC533" s="26" t="str">
        <f t="shared" si="653"/>
        <v/>
      </c>
      <c r="ED533" s="26" t="str">
        <f t="shared" si="653"/>
        <v/>
      </c>
      <c r="EE533" s="26" t="str">
        <f t="shared" si="654" ref="EE533:FI533">IF(AND(EE536="",EE539=""),"",SUM(EE536,EE539))</f>
        <v/>
      </c>
      <c r="EF533" s="26" t="str">
        <f t="shared" si="654"/>
        <v/>
      </c>
      <c r="EG533" s="26" t="str">
        <f t="shared" si="654"/>
        <v/>
      </c>
      <c r="EH533" s="26" t="str">
        <f t="shared" si="654"/>
        <v/>
      </c>
      <c r="EI533" s="26" t="str">
        <f t="shared" si="654"/>
        <v/>
      </c>
      <c r="EJ533" s="26" t="str">
        <f t="shared" si="654"/>
        <v/>
      </c>
      <c r="EK533" s="26" t="str">
        <f t="shared" si="654"/>
        <v/>
      </c>
      <c r="EL533" s="26" t="str">
        <f t="shared" si="654"/>
        <v/>
      </c>
      <c r="EM533" s="26" t="str">
        <f t="shared" si="654"/>
        <v/>
      </c>
      <c r="EN533" s="26" t="str">
        <f t="shared" si="654"/>
        <v/>
      </c>
      <c r="EO533" s="26" t="str">
        <f t="shared" si="654"/>
        <v/>
      </c>
      <c r="EP533" s="26" t="str">
        <f t="shared" si="654"/>
        <v/>
      </c>
      <c r="EQ533" s="26" t="str">
        <f t="shared" si="654"/>
        <v/>
      </c>
      <c r="ER533" s="26" t="str">
        <f t="shared" si="654"/>
        <v/>
      </c>
      <c r="ES533" s="26" t="str">
        <f t="shared" si="654"/>
        <v/>
      </c>
      <c r="ET533" s="26" t="str">
        <f t="shared" si="654"/>
        <v/>
      </c>
      <c r="EU533" s="26" t="str">
        <f t="shared" si="654"/>
        <v/>
      </c>
      <c r="EV533" s="26" t="str">
        <f t="shared" si="654"/>
        <v/>
      </c>
      <c r="EW533" s="26" t="str">
        <f t="shared" si="654"/>
        <v/>
      </c>
      <c r="EX533" s="26" t="str">
        <f t="shared" si="654"/>
        <v/>
      </c>
      <c r="EY533" s="26" t="str">
        <f t="shared" si="654"/>
        <v/>
      </c>
      <c r="EZ533" s="26" t="str">
        <f t="shared" si="654"/>
        <v/>
      </c>
      <c r="FA533" s="26" t="str">
        <f t="shared" si="654"/>
        <v/>
      </c>
      <c r="FB533" s="26" t="str">
        <f t="shared" si="654"/>
        <v/>
      </c>
      <c r="FC533" s="26" t="str">
        <f t="shared" si="654"/>
        <v/>
      </c>
      <c r="FD533" s="26" t="str">
        <f t="shared" si="654"/>
        <v/>
      </c>
      <c r="FE533" s="26" t="str">
        <f t="shared" si="654"/>
        <v/>
      </c>
      <c r="FF533" s="26" t="str">
        <f t="shared" si="654"/>
        <v/>
      </c>
      <c r="FG533" s="26" t="str">
        <f t="shared" si="654"/>
        <v/>
      </c>
      <c r="FH533" s="26" t="str">
        <f t="shared" si="654"/>
        <v/>
      </c>
      <c r="FI533" s="26" t="str">
        <f t="shared" si="654"/>
        <v/>
      </c>
    </row>
    <row r="534" spans="1:165" s="8" customFormat="1" ht="15" customHeight="1">
      <c r="A534" s="8" t="str">
        <f t="shared" si="639"/>
        <v>BFPADO_L_BP6_XDC</v>
      </c>
      <c r="B534" s="12" t="s">
        <v>1248</v>
      </c>
      <c r="C534" s="13" t="s">
        <v>1273</v>
      </c>
      <c r="D534" s="13" t="s">
        <v>1274</v>
      </c>
      <c r="E534" s="14" t="str">
        <f>"BFPADO_L_BP6_"&amp;C3</f>
        <v>BFPADO_L_BP6_XDC</v>
      </c>
      <c r="F534" s="26" t="str">
        <f>IF(AND(F537="",F540=""),"",SUM(F537,F540))</f>
        <v/>
      </c>
      <c r="G534" s="26" t="str">
        <f t="shared" si="655" ref="G534:BR534">IF(AND(G537="",G540=""),"",SUM(G537,G540))</f>
        <v/>
      </c>
      <c r="H534" s="26" t="str">
        <f t="shared" si="655"/>
        <v/>
      </c>
      <c r="I534" s="26" t="str">
        <f t="shared" si="655"/>
        <v/>
      </c>
      <c r="J534" s="26" t="str">
        <f t="shared" si="655"/>
        <v/>
      </c>
      <c r="K534" s="26" t="str">
        <f t="shared" si="655"/>
        <v/>
      </c>
      <c r="L534" s="26" t="str">
        <f t="shared" si="655"/>
        <v/>
      </c>
      <c r="M534" s="26" t="str">
        <f t="shared" si="655"/>
        <v/>
      </c>
      <c r="N534" s="26" t="str">
        <f t="shared" si="655"/>
        <v/>
      </c>
      <c r="O534" s="26" t="str">
        <f t="shared" si="655"/>
        <v/>
      </c>
      <c r="P534" s="26" t="str">
        <f t="shared" si="655"/>
        <v/>
      </c>
      <c r="Q534" s="26" t="str">
        <f t="shared" si="655"/>
        <v/>
      </c>
      <c r="R534" s="26" t="str">
        <f t="shared" si="655"/>
        <v/>
      </c>
      <c r="S534" s="26" t="str">
        <f t="shared" si="655"/>
        <v/>
      </c>
      <c r="T534" s="26" t="str">
        <f t="shared" si="655"/>
        <v/>
      </c>
      <c r="U534" s="26" t="str">
        <f t="shared" si="655"/>
        <v/>
      </c>
      <c r="V534" s="26" t="str">
        <f t="shared" si="655"/>
        <v/>
      </c>
      <c r="W534" s="26" t="str">
        <f t="shared" si="655"/>
        <v/>
      </c>
      <c r="X534" s="26" t="str">
        <f t="shared" si="655"/>
        <v/>
      </c>
      <c r="Y534" s="26" t="str">
        <f t="shared" si="655"/>
        <v/>
      </c>
      <c r="Z534" s="26" t="str">
        <f t="shared" si="655"/>
        <v/>
      </c>
      <c r="AA534" s="26" t="str">
        <f t="shared" si="655"/>
        <v/>
      </c>
      <c r="AB534" s="26" t="str">
        <f t="shared" si="655"/>
        <v/>
      </c>
      <c r="AC534" s="26" t="str">
        <f t="shared" si="655"/>
        <v/>
      </c>
      <c r="AD534" s="26" t="str">
        <f t="shared" si="655"/>
        <v/>
      </c>
      <c r="AE534" s="26" t="str">
        <f t="shared" si="655"/>
        <v/>
      </c>
      <c r="AF534" s="26" t="str">
        <f t="shared" si="655"/>
        <v/>
      </c>
      <c r="AG534" s="26" t="str">
        <f t="shared" si="655"/>
        <v/>
      </c>
      <c r="AH534" s="26" t="str">
        <f t="shared" si="655"/>
        <v/>
      </c>
      <c r="AI534" s="26" t="str">
        <f t="shared" si="655"/>
        <v/>
      </c>
      <c r="AJ534" s="26" t="str">
        <f t="shared" si="655"/>
        <v/>
      </c>
      <c r="AK534" s="26" t="str">
        <f t="shared" si="655"/>
        <v/>
      </c>
      <c r="AL534" s="26" t="str">
        <f t="shared" si="655"/>
        <v/>
      </c>
      <c r="AM534" s="26" t="str">
        <f t="shared" si="655"/>
        <v/>
      </c>
      <c r="AN534" s="26" t="str">
        <f t="shared" si="655"/>
        <v/>
      </c>
      <c r="AO534" s="26" t="str">
        <f t="shared" si="655"/>
        <v/>
      </c>
      <c r="AP534" s="26" t="str">
        <f t="shared" si="655"/>
        <v/>
      </c>
      <c r="AQ534" s="26" t="str">
        <f t="shared" si="655"/>
        <v/>
      </c>
      <c r="AR534" s="26" t="str">
        <f t="shared" si="655"/>
        <v/>
      </c>
      <c r="AS534" s="26" t="str">
        <f t="shared" si="655"/>
        <v/>
      </c>
      <c r="AT534" s="26" t="str">
        <f t="shared" si="655"/>
        <v/>
      </c>
      <c r="AU534" s="26" t="str">
        <f t="shared" si="655"/>
        <v/>
      </c>
      <c r="AV534" s="26" t="str">
        <f t="shared" si="655"/>
        <v/>
      </c>
      <c r="AW534" s="26" t="str">
        <f t="shared" si="655"/>
        <v/>
      </c>
      <c r="AX534" s="26" t="str">
        <f t="shared" si="655"/>
        <v/>
      </c>
      <c r="AY534" s="26" t="str">
        <f t="shared" si="655"/>
        <v/>
      </c>
      <c r="AZ534" s="26" t="str">
        <f t="shared" si="655"/>
        <v/>
      </c>
      <c r="BA534" s="26" t="str">
        <f t="shared" si="655"/>
        <v/>
      </c>
      <c r="BB534" s="26" t="str">
        <f t="shared" si="655"/>
        <v/>
      </c>
      <c r="BC534" s="26" t="str">
        <f t="shared" si="655"/>
        <v/>
      </c>
      <c r="BD534" s="26" t="str">
        <f t="shared" si="655"/>
        <v/>
      </c>
      <c r="BE534" s="26" t="str">
        <f t="shared" si="655"/>
        <v/>
      </c>
      <c r="BF534" s="26" t="str">
        <f t="shared" si="655"/>
        <v/>
      </c>
      <c r="BG534" s="26" t="str">
        <f t="shared" si="655"/>
        <v/>
      </c>
      <c r="BH534" s="26" t="str">
        <f t="shared" si="655"/>
        <v/>
      </c>
      <c r="BI534" s="26" t="str">
        <f t="shared" si="655"/>
        <v/>
      </c>
      <c r="BJ534" s="26" t="str">
        <f t="shared" si="655"/>
        <v/>
      </c>
      <c r="BK534" s="26" t="str">
        <f t="shared" si="655"/>
        <v/>
      </c>
      <c r="BL534" s="26" t="str">
        <f t="shared" si="655"/>
        <v/>
      </c>
      <c r="BM534" s="26" t="str">
        <f t="shared" si="655"/>
        <v/>
      </c>
      <c r="BN534" s="26" t="str">
        <f t="shared" si="655"/>
        <v/>
      </c>
      <c r="BO534" s="26" t="str">
        <f t="shared" si="655"/>
        <v/>
      </c>
      <c r="BP534" s="26" t="str">
        <f t="shared" si="655"/>
        <v/>
      </c>
      <c r="BQ534" s="26" t="str">
        <f t="shared" si="655"/>
        <v/>
      </c>
      <c r="BR534" s="26" t="str">
        <f t="shared" si="655"/>
        <v/>
      </c>
      <c r="BS534" s="26" t="str">
        <f t="shared" si="656" ref="BS534:ED534">IF(AND(BS537="",BS540=""),"",SUM(BS537,BS540))</f>
        <v/>
      </c>
      <c r="BT534" s="26" t="str">
        <f t="shared" si="656"/>
        <v/>
      </c>
      <c r="BU534" s="26" t="str">
        <f t="shared" si="656"/>
        <v/>
      </c>
      <c r="BV534" s="26" t="str">
        <f t="shared" si="656"/>
        <v/>
      </c>
      <c r="BW534" s="26" t="str">
        <f t="shared" si="656"/>
        <v/>
      </c>
      <c r="BX534" s="26" t="str">
        <f t="shared" si="656"/>
        <v/>
      </c>
      <c r="BY534" s="26" t="str">
        <f t="shared" si="656"/>
        <v/>
      </c>
      <c r="BZ534" s="26" t="str">
        <f t="shared" si="656"/>
        <v/>
      </c>
      <c r="CA534" s="26" t="str">
        <f t="shared" si="656"/>
        <v/>
      </c>
      <c r="CB534" s="26" t="str">
        <f t="shared" si="656"/>
        <v/>
      </c>
      <c r="CC534" s="26" t="str">
        <f t="shared" si="656"/>
        <v/>
      </c>
      <c r="CD534" s="26" t="str">
        <f t="shared" si="656"/>
        <v/>
      </c>
      <c r="CE534" s="26" t="str">
        <f t="shared" si="656"/>
        <v/>
      </c>
      <c r="CF534" s="26" t="str">
        <f t="shared" si="656"/>
        <v/>
      </c>
      <c r="CG534" s="26" t="str">
        <f t="shared" si="656"/>
        <v/>
      </c>
      <c r="CH534" s="26" t="str">
        <f t="shared" si="656"/>
        <v/>
      </c>
      <c r="CI534" s="26" t="str">
        <f t="shared" si="656"/>
        <v/>
      </c>
      <c r="CJ534" s="26" t="str">
        <f t="shared" si="656"/>
        <v/>
      </c>
      <c r="CK534" s="26" t="str">
        <f t="shared" si="656"/>
        <v/>
      </c>
      <c r="CL534" s="26" t="str">
        <f t="shared" si="656"/>
        <v/>
      </c>
      <c r="CM534" s="26" t="str">
        <f t="shared" si="656"/>
        <v/>
      </c>
      <c r="CN534" s="26" t="str">
        <f t="shared" si="656"/>
        <v/>
      </c>
      <c r="CO534" s="26" t="str">
        <f t="shared" si="656"/>
        <v/>
      </c>
      <c r="CP534" s="26" t="str">
        <f t="shared" si="656"/>
        <v/>
      </c>
      <c r="CQ534" s="26" t="str">
        <f t="shared" si="656"/>
        <v/>
      </c>
      <c r="CR534" s="26" t="str">
        <f t="shared" si="656"/>
        <v/>
      </c>
      <c r="CS534" s="26" t="str">
        <f t="shared" si="656"/>
        <v/>
      </c>
      <c r="CT534" s="26" t="str">
        <f t="shared" si="656"/>
        <v/>
      </c>
      <c r="CU534" s="26" t="str">
        <f t="shared" si="656"/>
        <v/>
      </c>
      <c r="CV534" s="26" t="str">
        <f t="shared" si="656"/>
        <v/>
      </c>
      <c r="CW534" s="26" t="str">
        <f t="shared" si="656"/>
        <v/>
      </c>
      <c r="CX534" s="26" t="str">
        <f t="shared" si="656"/>
        <v/>
      </c>
      <c r="CY534" s="26" t="str">
        <f t="shared" si="656"/>
        <v/>
      </c>
      <c r="CZ534" s="26" t="str">
        <f t="shared" si="656"/>
        <v/>
      </c>
      <c r="DA534" s="26" t="str">
        <f t="shared" si="656"/>
        <v/>
      </c>
      <c r="DB534" s="26" t="str">
        <f t="shared" si="656"/>
        <v/>
      </c>
      <c r="DC534" s="26" t="str">
        <f t="shared" si="656"/>
        <v/>
      </c>
      <c r="DD534" s="26" t="str">
        <f t="shared" si="656"/>
        <v/>
      </c>
      <c r="DE534" s="26" t="str">
        <f t="shared" si="656"/>
        <v/>
      </c>
      <c r="DF534" s="26" t="str">
        <f t="shared" si="656"/>
        <v/>
      </c>
      <c r="DG534" s="26" t="str">
        <f t="shared" si="656"/>
        <v/>
      </c>
      <c r="DH534" s="26" t="str">
        <f t="shared" si="656"/>
        <v/>
      </c>
      <c r="DI534" s="26" t="str">
        <f t="shared" si="656"/>
        <v/>
      </c>
      <c r="DJ534" s="26" t="str">
        <f t="shared" si="656"/>
        <v/>
      </c>
      <c r="DK534" s="26" t="str">
        <f t="shared" si="656"/>
        <v/>
      </c>
      <c r="DL534" s="26" t="str">
        <f t="shared" si="656"/>
        <v/>
      </c>
      <c r="DM534" s="26" t="str">
        <f t="shared" si="656"/>
        <v/>
      </c>
      <c r="DN534" s="26" t="str">
        <f t="shared" si="656"/>
        <v/>
      </c>
      <c r="DO534" s="26" t="str">
        <f t="shared" si="656"/>
        <v/>
      </c>
      <c r="DP534" s="26" t="str">
        <f t="shared" si="656"/>
        <v/>
      </c>
      <c r="DQ534" s="26" t="str">
        <f t="shared" si="656"/>
        <v/>
      </c>
      <c r="DR534" s="26" t="str">
        <f t="shared" si="656"/>
        <v/>
      </c>
      <c r="DS534" s="26" t="str">
        <f t="shared" si="656"/>
        <v/>
      </c>
      <c r="DT534" s="26" t="str">
        <f t="shared" si="656"/>
        <v/>
      </c>
      <c r="DU534" s="26" t="str">
        <f t="shared" si="656"/>
        <v/>
      </c>
      <c r="DV534" s="26" t="str">
        <f t="shared" si="656"/>
        <v/>
      </c>
      <c r="DW534" s="26" t="str">
        <f t="shared" si="656"/>
        <v/>
      </c>
      <c r="DX534" s="26" t="str">
        <f t="shared" si="656"/>
        <v/>
      </c>
      <c r="DY534" s="26" t="str">
        <f t="shared" si="656"/>
        <v/>
      </c>
      <c r="DZ534" s="26" t="str">
        <f t="shared" si="656"/>
        <v/>
      </c>
      <c r="EA534" s="26" t="str">
        <f t="shared" si="656"/>
        <v/>
      </c>
      <c r="EB534" s="26" t="str">
        <f t="shared" si="656"/>
        <v/>
      </c>
      <c r="EC534" s="26" t="str">
        <f t="shared" si="656"/>
        <v/>
      </c>
      <c r="ED534" s="26" t="str">
        <f t="shared" si="656"/>
        <v/>
      </c>
      <c r="EE534" s="26" t="str">
        <f t="shared" si="657" ref="EE534:FI534">IF(AND(EE537="",EE540=""),"",SUM(EE537,EE540))</f>
        <v/>
      </c>
      <c r="EF534" s="26" t="str">
        <f t="shared" si="657"/>
        <v/>
      </c>
      <c r="EG534" s="26" t="str">
        <f t="shared" si="657"/>
        <v/>
      </c>
      <c r="EH534" s="26" t="str">
        <f t="shared" si="657"/>
        <v/>
      </c>
      <c r="EI534" s="26" t="str">
        <f t="shared" si="657"/>
        <v/>
      </c>
      <c r="EJ534" s="26" t="str">
        <f t="shared" si="657"/>
        <v/>
      </c>
      <c r="EK534" s="26" t="str">
        <f t="shared" si="657"/>
        <v/>
      </c>
      <c r="EL534" s="26" t="str">
        <f t="shared" si="657"/>
        <v/>
      </c>
      <c r="EM534" s="26" t="str">
        <f t="shared" si="657"/>
        <v/>
      </c>
      <c r="EN534" s="26" t="str">
        <f t="shared" si="657"/>
        <v/>
      </c>
      <c r="EO534" s="26" t="str">
        <f t="shared" si="657"/>
        <v/>
      </c>
      <c r="EP534" s="26" t="str">
        <f t="shared" si="657"/>
        <v/>
      </c>
      <c r="EQ534" s="26" t="str">
        <f t="shared" si="657"/>
        <v/>
      </c>
      <c r="ER534" s="26" t="str">
        <f t="shared" si="657"/>
        <v/>
      </c>
      <c r="ES534" s="26" t="str">
        <f t="shared" si="657"/>
        <v/>
      </c>
      <c r="ET534" s="26" t="str">
        <f t="shared" si="657"/>
        <v/>
      </c>
      <c r="EU534" s="26" t="str">
        <f t="shared" si="657"/>
        <v/>
      </c>
      <c r="EV534" s="26" t="str">
        <f t="shared" si="657"/>
        <v/>
      </c>
      <c r="EW534" s="26" t="str">
        <f t="shared" si="657"/>
        <v/>
      </c>
      <c r="EX534" s="26" t="str">
        <f t="shared" si="657"/>
        <v/>
      </c>
      <c r="EY534" s="26" t="str">
        <f t="shared" si="657"/>
        <v/>
      </c>
      <c r="EZ534" s="26" t="str">
        <f t="shared" si="657"/>
        <v/>
      </c>
      <c r="FA534" s="26" t="str">
        <f t="shared" si="657"/>
        <v/>
      </c>
      <c r="FB534" s="26" t="str">
        <f t="shared" si="657"/>
        <v/>
      </c>
      <c r="FC534" s="26" t="str">
        <f t="shared" si="657"/>
        <v/>
      </c>
      <c r="FD534" s="26" t="str">
        <f t="shared" si="657"/>
        <v/>
      </c>
      <c r="FE534" s="26" t="str">
        <f t="shared" si="657"/>
        <v/>
      </c>
      <c r="FF534" s="26" t="str">
        <f t="shared" si="657"/>
        <v/>
      </c>
      <c r="FG534" s="26" t="str">
        <f t="shared" si="657"/>
        <v/>
      </c>
      <c r="FH534" s="26" t="str">
        <f t="shared" si="657"/>
        <v/>
      </c>
      <c r="FI534" s="26" t="str">
        <f t="shared" si="657"/>
        <v/>
      </c>
    </row>
    <row r="535" spans="1:165" s="8" customFormat="1" ht="15" customHeight="1">
      <c r="A535" s="8" t="str">
        <f t="shared" si="639"/>
        <v>BFPADOF_BP6_XDC</v>
      </c>
      <c r="B535" s="12" t="s">
        <v>1275</v>
      </c>
      <c r="C535" s="13" t="s">
        <v>1276</v>
      </c>
      <c r="D535" s="13" t="s">
        <v>1277</v>
      </c>
      <c r="E535" s="14" t="str">
        <f>"BFPADOF_BP6_"&amp;C3</f>
        <v>BFPADOF_BP6_XDC</v>
      </c>
      <c r="F535" s="26" t="str">
        <f>IF(AND(F536="",F537=""),"",SUM(F536,F537))</f>
        <v/>
      </c>
      <c r="G535" s="26" t="str">
        <f t="shared" si="658" ref="G535:BR535">IF(AND(G536="",G537=""),"",SUM(G536,G537))</f>
        <v/>
      </c>
      <c r="H535" s="26" t="str">
        <f t="shared" si="658"/>
        <v/>
      </c>
      <c r="I535" s="26" t="str">
        <f t="shared" si="658"/>
        <v/>
      </c>
      <c r="J535" s="26" t="str">
        <f t="shared" si="658"/>
        <v/>
      </c>
      <c r="K535" s="26" t="str">
        <f t="shared" si="658"/>
        <v/>
      </c>
      <c r="L535" s="26" t="str">
        <f t="shared" si="658"/>
        <v/>
      </c>
      <c r="M535" s="26" t="str">
        <f t="shared" si="658"/>
        <v/>
      </c>
      <c r="N535" s="26" t="str">
        <f t="shared" si="658"/>
        <v/>
      </c>
      <c r="O535" s="26" t="str">
        <f t="shared" si="658"/>
        <v/>
      </c>
      <c r="P535" s="26" t="str">
        <f t="shared" si="658"/>
        <v/>
      </c>
      <c r="Q535" s="26" t="str">
        <f t="shared" si="658"/>
        <v/>
      </c>
      <c r="R535" s="26" t="str">
        <f t="shared" si="658"/>
        <v/>
      </c>
      <c r="S535" s="26" t="str">
        <f t="shared" si="658"/>
        <v/>
      </c>
      <c r="T535" s="26" t="str">
        <f t="shared" si="658"/>
        <v/>
      </c>
      <c r="U535" s="26" t="str">
        <f t="shared" si="658"/>
        <v/>
      </c>
      <c r="V535" s="26" t="str">
        <f t="shared" si="658"/>
        <v/>
      </c>
      <c r="W535" s="26" t="str">
        <f t="shared" si="658"/>
        <v/>
      </c>
      <c r="X535" s="26" t="str">
        <f t="shared" si="658"/>
        <v/>
      </c>
      <c r="Y535" s="26" t="str">
        <f t="shared" si="658"/>
        <v/>
      </c>
      <c r="Z535" s="26" t="str">
        <f t="shared" si="658"/>
        <v/>
      </c>
      <c r="AA535" s="26" t="str">
        <f t="shared" si="658"/>
        <v/>
      </c>
      <c r="AB535" s="26" t="str">
        <f t="shared" si="658"/>
        <v/>
      </c>
      <c r="AC535" s="26" t="str">
        <f t="shared" si="658"/>
        <v/>
      </c>
      <c r="AD535" s="26" t="str">
        <f t="shared" si="658"/>
        <v/>
      </c>
      <c r="AE535" s="26" t="str">
        <f t="shared" si="658"/>
        <v/>
      </c>
      <c r="AF535" s="26" t="str">
        <f t="shared" si="658"/>
        <v/>
      </c>
      <c r="AG535" s="26" t="str">
        <f t="shared" si="658"/>
        <v/>
      </c>
      <c r="AH535" s="26" t="str">
        <f t="shared" si="658"/>
        <v/>
      </c>
      <c r="AI535" s="26" t="str">
        <f t="shared" si="658"/>
        <v/>
      </c>
      <c r="AJ535" s="26" t="str">
        <f t="shared" si="658"/>
        <v/>
      </c>
      <c r="AK535" s="26" t="str">
        <f t="shared" si="658"/>
        <v/>
      </c>
      <c r="AL535" s="26" t="str">
        <f t="shared" si="658"/>
        <v/>
      </c>
      <c r="AM535" s="26" t="str">
        <f t="shared" si="658"/>
        <v/>
      </c>
      <c r="AN535" s="26" t="str">
        <f t="shared" si="658"/>
        <v/>
      </c>
      <c r="AO535" s="26" t="str">
        <f t="shared" si="658"/>
        <v/>
      </c>
      <c r="AP535" s="26" t="str">
        <f t="shared" si="658"/>
        <v/>
      </c>
      <c r="AQ535" s="26" t="str">
        <f t="shared" si="658"/>
        <v/>
      </c>
      <c r="AR535" s="26" t="str">
        <f t="shared" si="658"/>
        <v/>
      </c>
      <c r="AS535" s="26" t="str">
        <f t="shared" si="658"/>
        <v/>
      </c>
      <c r="AT535" s="26" t="str">
        <f t="shared" si="658"/>
        <v/>
      </c>
      <c r="AU535" s="26" t="str">
        <f t="shared" si="658"/>
        <v/>
      </c>
      <c r="AV535" s="26" t="str">
        <f t="shared" si="658"/>
        <v/>
      </c>
      <c r="AW535" s="26" t="str">
        <f t="shared" si="658"/>
        <v/>
      </c>
      <c r="AX535" s="26" t="str">
        <f t="shared" si="658"/>
        <v/>
      </c>
      <c r="AY535" s="26" t="str">
        <f t="shared" si="658"/>
        <v/>
      </c>
      <c r="AZ535" s="26" t="str">
        <f t="shared" si="658"/>
        <v/>
      </c>
      <c r="BA535" s="26" t="str">
        <f t="shared" si="658"/>
        <v/>
      </c>
      <c r="BB535" s="26" t="str">
        <f t="shared" si="658"/>
        <v/>
      </c>
      <c r="BC535" s="26" t="str">
        <f t="shared" si="658"/>
        <v/>
      </c>
      <c r="BD535" s="26" t="str">
        <f t="shared" si="658"/>
        <v/>
      </c>
      <c r="BE535" s="26" t="str">
        <f t="shared" si="658"/>
        <v/>
      </c>
      <c r="BF535" s="26" t="str">
        <f t="shared" si="658"/>
        <v/>
      </c>
      <c r="BG535" s="26" t="str">
        <f t="shared" si="658"/>
        <v/>
      </c>
      <c r="BH535" s="26" t="str">
        <f t="shared" si="658"/>
        <v/>
      </c>
      <c r="BI535" s="26" t="str">
        <f t="shared" si="658"/>
        <v/>
      </c>
      <c r="BJ535" s="26" t="str">
        <f t="shared" si="658"/>
        <v/>
      </c>
      <c r="BK535" s="26" t="str">
        <f t="shared" si="658"/>
        <v/>
      </c>
      <c r="BL535" s="26" t="str">
        <f t="shared" si="658"/>
        <v/>
      </c>
      <c r="BM535" s="26" t="str">
        <f t="shared" si="658"/>
        <v/>
      </c>
      <c r="BN535" s="26" t="str">
        <f t="shared" si="658"/>
        <v/>
      </c>
      <c r="BO535" s="26" t="str">
        <f t="shared" si="658"/>
        <v/>
      </c>
      <c r="BP535" s="26" t="str">
        <f t="shared" si="658"/>
        <v/>
      </c>
      <c r="BQ535" s="26" t="str">
        <f t="shared" si="658"/>
        <v/>
      </c>
      <c r="BR535" s="26" t="str">
        <f t="shared" si="658"/>
        <v/>
      </c>
      <c r="BS535" s="26" t="str">
        <f t="shared" si="659" ref="BS535:ED535">IF(AND(BS536="",BS537=""),"",SUM(BS536,BS537))</f>
        <v/>
      </c>
      <c r="BT535" s="26" t="str">
        <f t="shared" si="659"/>
        <v/>
      </c>
      <c r="BU535" s="26" t="str">
        <f t="shared" si="659"/>
        <v/>
      </c>
      <c r="BV535" s="26" t="str">
        <f t="shared" si="659"/>
        <v/>
      </c>
      <c r="BW535" s="26" t="str">
        <f t="shared" si="659"/>
        <v/>
      </c>
      <c r="BX535" s="26" t="str">
        <f t="shared" si="659"/>
        <v/>
      </c>
      <c r="BY535" s="26" t="str">
        <f t="shared" si="659"/>
        <v/>
      </c>
      <c r="BZ535" s="26" t="str">
        <f t="shared" si="659"/>
        <v/>
      </c>
      <c r="CA535" s="26" t="str">
        <f t="shared" si="659"/>
        <v/>
      </c>
      <c r="CB535" s="26" t="str">
        <f t="shared" si="659"/>
        <v/>
      </c>
      <c r="CC535" s="26" t="str">
        <f t="shared" si="659"/>
        <v/>
      </c>
      <c r="CD535" s="26" t="str">
        <f t="shared" si="659"/>
        <v/>
      </c>
      <c r="CE535" s="26" t="str">
        <f t="shared" si="659"/>
        <v/>
      </c>
      <c r="CF535" s="26" t="str">
        <f t="shared" si="659"/>
        <v/>
      </c>
      <c r="CG535" s="26" t="str">
        <f t="shared" si="659"/>
        <v/>
      </c>
      <c r="CH535" s="26" t="str">
        <f t="shared" si="659"/>
        <v/>
      </c>
      <c r="CI535" s="26" t="str">
        <f t="shared" si="659"/>
        <v/>
      </c>
      <c r="CJ535" s="26" t="str">
        <f t="shared" si="659"/>
        <v/>
      </c>
      <c r="CK535" s="26" t="str">
        <f t="shared" si="659"/>
        <v/>
      </c>
      <c r="CL535" s="26" t="str">
        <f t="shared" si="659"/>
        <v/>
      </c>
      <c r="CM535" s="26" t="str">
        <f t="shared" si="659"/>
        <v/>
      </c>
      <c r="CN535" s="26" t="str">
        <f t="shared" si="659"/>
        <v/>
      </c>
      <c r="CO535" s="26" t="str">
        <f t="shared" si="659"/>
        <v/>
      </c>
      <c r="CP535" s="26" t="str">
        <f t="shared" si="659"/>
        <v/>
      </c>
      <c r="CQ535" s="26" t="str">
        <f t="shared" si="659"/>
        <v/>
      </c>
      <c r="CR535" s="26" t="str">
        <f t="shared" si="659"/>
        <v/>
      </c>
      <c r="CS535" s="26" t="str">
        <f t="shared" si="659"/>
        <v/>
      </c>
      <c r="CT535" s="26" t="str">
        <f t="shared" si="659"/>
        <v/>
      </c>
      <c r="CU535" s="26" t="str">
        <f t="shared" si="659"/>
        <v/>
      </c>
      <c r="CV535" s="26" t="str">
        <f t="shared" si="659"/>
        <v/>
      </c>
      <c r="CW535" s="26" t="str">
        <f t="shared" si="659"/>
        <v/>
      </c>
      <c r="CX535" s="26" t="str">
        <f t="shared" si="659"/>
        <v/>
      </c>
      <c r="CY535" s="26" t="str">
        <f t="shared" si="659"/>
        <v/>
      </c>
      <c r="CZ535" s="26" t="str">
        <f t="shared" si="659"/>
        <v/>
      </c>
      <c r="DA535" s="26" t="str">
        <f t="shared" si="659"/>
        <v/>
      </c>
      <c r="DB535" s="26" t="str">
        <f t="shared" si="659"/>
        <v/>
      </c>
      <c r="DC535" s="26" t="str">
        <f t="shared" si="659"/>
        <v/>
      </c>
      <c r="DD535" s="26" t="str">
        <f t="shared" si="659"/>
        <v/>
      </c>
      <c r="DE535" s="26" t="str">
        <f t="shared" si="659"/>
        <v/>
      </c>
      <c r="DF535" s="26" t="str">
        <f t="shared" si="659"/>
        <v/>
      </c>
      <c r="DG535" s="26" t="str">
        <f t="shared" si="659"/>
        <v/>
      </c>
      <c r="DH535" s="26" t="str">
        <f t="shared" si="659"/>
        <v/>
      </c>
      <c r="DI535" s="26" t="str">
        <f t="shared" si="659"/>
        <v/>
      </c>
      <c r="DJ535" s="26" t="str">
        <f t="shared" si="659"/>
        <v/>
      </c>
      <c r="DK535" s="26" t="str">
        <f t="shared" si="659"/>
        <v/>
      </c>
      <c r="DL535" s="26" t="str">
        <f t="shared" si="659"/>
        <v/>
      </c>
      <c r="DM535" s="26" t="str">
        <f t="shared" si="659"/>
        <v/>
      </c>
      <c r="DN535" s="26" t="str">
        <f t="shared" si="659"/>
        <v/>
      </c>
      <c r="DO535" s="26" t="str">
        <f t="shared" si="659"/>
        <v/>
      </c>
      <c r="DP535" s="26" t="str">
        <f t="shared" si="659"/>
        <v/>
      </c>
      <c r="DQ535" s="26" t="str">
        <f t="shared" si="659"/>
        <v/>
      </c>
      <c r="DR535" s="26" t="str">
        <f t="shared" si="659"/>
        <v/>
      </c>
      <c r="DS535" s="26" t="str">
        <f t="shared" si="659"/>
        <v/>
      </c>
      <c r="DT535" s="26" t="str">
        <f t="shared" si="659"/>
        <v/>
      </c>
      <c r="DU535" s="26" t="str">
        <f t="shared" si="659"/>
        <v/>
      </c>
      <c r="DV535" s="26" t="str">
        <f t="shared" si="659"/>
        <v/>
      </c>
      <c r="DW535" s="26" t="str">
        <f t="shared" si="659"/>
        <v/>
      </c>
      <c r="DX535" s="26" t="str">
        <f t="shared" si="659"/>
        <v/>
      </c>
      <c r="DY535" s="26" t="str">
        <f t="shared" si="659"/>
        <v/>
      </c>
      <c r="DZ535" s="26" t="str">
        <f t="shared" si="659"/>
        <v/>
      </c>
      <c r="EA535" s="26" t="str">
        <f t="shared" si="659"/>
        <v/>
      </c>
      <c r="EB535" s="26" t="str">
        <f t="shared" si="659"/>
        <v/>
      </c>
      <c r="EC535" s="26" t="str">
        <f t="shared" si="659"/>
        <v/>
      </c>
      <c r="ED535" s="26" t="str">
        <f t="shared" si="659"/>
        <v/>
      </c>
      <c r="EE535" s="26" t="str">
        <f t="shared" si="660" ref="EE535:FI535">IF(AND(EE536="",EE537=""),"",SUM(EE536,EE537))</f>
        <v/>
      </c>
      <c r="EF535" s="26" t="str">
        <f t="shared" si="660"/>
        <v/>
      </c>
      <c r="EG535" s="26" t="str">
        <f t="shared" si="660"/>
        <v/>
      </c>
      <c r="EH535" s="26" t="str">
        <f t="shared" si="660"/>
        <v/>
      </c>
      <c r="EI535" s="26" t="str">
        <f t="shared" si="660"/>
        <v/>
      </c>
      <c r="EJ535" s="26" t="str">
        <f t="shared" si="660"/>
        <v/>
      </c>
      <c r="EK535" s="26" t="str">
        <f t="shared" si="660"/>
        <v/>
      </c>
      <c r="EL535" s="26" t="str">
        <f t="shared" si="660"/>
        <v/>
      </c>
      <c r="EM535" s="26" t="str">
        <f t="shared" si="660"/>
        <v/>
      </c>
      <c r="EN535" s="26" t="str">
        <f t="shared" si="660"/>
        <v/>
      </c>
      <c r="EO535" s="26" t="str">
        <f t="shared" si="660"/>
        <v/>
      </c>
      <c r="EP535" s="26" t="str">
        <f t="shared" si="660"/>
        <v/>
      </c>
      <c r="EQ535" s="26" t="str">
        <f t="shared" si="660"/>
        <v/>
      </c>
      <c r="ER535" s="26" t="str">
        <f t="shared" si="660"/>
        <v/>
      </c>
      <c r="ES535" s="26" t="str">
        <f t="shared" si="660"/>
        <v/>
      </c>
      <c r="ET535" s="26" t="str">
        <f t="shared" si="660"/>
        <v/>
      </c>
      <c r="EU535" s="26" t="str">
        <f t="shared" si="660"/>
        <v/>
      </c>
      <c r="EV535" s="26" t="str">
        <f t="shared" si="660"/>
        <v/>
      </c>
      <c r="EW535" s="26" t="str">
        <f t="shared" si="660"/>
        <v/>
      </c>
      <c r="EX535" s="26" t="str">
        <f t="shared" si="660"/>
        <v/>
      </c>
      <c r="EY535" s="26" t="str">
        <f t="shared" si="660"/>
        <v/>
      </c>
      <c r="EZ535" s="26" t="str">
        <f t="shared" si="660"/>
        <v/>
      </c>
      <c r="FA535" s="26" t="str">
        <f t="shared" si="660"/>
        <v/>
      </c>
      <c r="FB535" s="26" t="str">
        <f t="shared" si="660"/>
        <v/>
      </c>
      <c r="FC535" s="26" t="str">
        <f t="shared" si="660"/>
        <v/>
      </c>
      <c r="FD535" s="26" t="str">
        <f t="shared" si="660"/>
        <v/>
      </c>
      <c r="FE535" s="26" t="str">
        <f t="shared" si="660"/>
        <v/>
      </c>
      <c r="FF535" s="26" t="str">
        <f t="shared" si="660"/>
        <v/>
      </c>
      <c r="FG535" s="26" t="str">
        <f t="shared" si="660"/>
        <v/>
      </c>
      <c r="FH535" s="26" t="str">
        <f t="shared" si="660"/>
        <v/>
      </c>
      <c r="FI535" s="26" t="str">
        <f t="shared" si="660"/>
        <v/>
      </c>
    </row>
    <row r="536" spans="1:165" s="8" customFormat="1" ht="15" customHeight="1">
      <c r="A536" s="8" t="str">
        <f t="shared" si="639"/>
        <v>BFPADOF_S_BP6_XDC</v>
      </c>
      <c r="B536" s="12" t="s">
        <v>1278</v>
      </c>
      <c r="C536" s="13" t="s">
        <v>1279</v>
      </c>
      <c r="D536" s="13" t="s">
        <v>1280</v>
      </c>
      <c r="E536" s="14" t="str">
        <f>"BFPADOF_S_BP6_"&amp;C3</f>
        <v>BFPADOF_S_BP6_XDC</v>
      </c>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165" s="8" customFormat="1" ht="15" customHeight="1">
      <c r="A537" s="8" t="str">
        <f t="shared" si="639"/>
        <v>BFPADOF_L_BP6_XDC</v>
      </c>
      <c r="B537" s="12" t="s">
        <v>1281</v>
      </c>
      <c r="C537" s="13" t="s">
        <v>1282</v>
      </c>
      <c r="D537" s="13" t="s">
        <v>1283</v>
      </c>
      <c r="E537" s="14" t="str">
        <f>"BFPADOF_L_BP6_"&amp;C3</f>
        <v>BFPADOF_L_BP6_XDC</v>
      </c>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165" s="8" customFormat="1" ht="15" customHeight="1">
      <c r="A538" s="8" t="str">
        <f t="shared" si="639"/>
        <v>BFPADONF_BP6_XDC</v>
      </c>
      <c r="B538" s="12" t="s">
        <v>1284</v>
      </c>
      <c r="C538" s="13" t="s">
        <v>1285</v>
      </c>
      <c r="D538" s="13" t="s">
        <v>1286</v>
      </c>
      <c r="E538" s="14" t="str">
        <f>"BFPADONF_BP6_"&amp;C3</f>
        <v>BFPADONF_BP6_XDC</v>
      </c>
      <c r="F538" s="26" t="str">
        <f>IF(AND(F539="",F540=""),"",SUM(F539,F540))</f>
        <v/>
      </c>
      <c r="G538" s="26" t="str">
        <f t="shared" si="661" ref="G538:BR538">IF(AND(G539="",G540=""),"",SUM(G539,G540))</f>
        <v/>
      </c>
      <c r="H538" s="26" t="str">
        <f t="shared" si="661"/>
        <v/>
      </c>
      <c r="I538" s="26" t="str">
        <f t="shared" si="661"/>
        <v/>
      </c>
      <c r="J538" s="26" t="str">
        <f t="shared" si="661"/>
        <v/>
      </c>
      <c r="K538" s="26" t="str">
        <f t="shared" si="661"/>
        <v/>
      </c>
      <c r="L538" s="26" t="str">
        <f t="shared" si="661"/>
        <v/>
      </c>
      <c r="M538" s="26" t="str">
        <f t="shared" si="661"/>
        <v/>
      </c>
      <c r="N538" s="26" t="str">
        <f t="shared" si="661"/>
        <v/>
      </c>
      <c r="O538" s="26" t="str">
        <f t="shared" si="661"/>
        <v/>
      </c>
      <c r="P538" s="26" t="str">
        <f t="shared" si="661"/>
        <v/>
      </c>
      <c r="Q538" s="26" t="str">
        <f t="shared" si="661"/>
        <v/>
      </c>
      <c r="R538" s="26" t="str">
        <f t="shared" si="661"/>
        <v/>
      </c>
      <c r="S538" s="26" t="str">
        <f t="shared" si="661"/>
        <v/>
      </c>
      <c r="T538" s="26" t="str">
        <f t="shared" si="661"/>
        <v/>
      </c>
      <c r="U538" s="26" t="str">
        <f t="shared" si="661"/>
        <v/>
      </c>
      <c r="V538" s="26" t="str">
        <f t="shared" si="661"/>
        <v/>
      </c>
      <c r="W538" s="26" t="str">
        <f t="shared" si="661"/>
        <v/>
      </c>
      <c r="X538" s="26" t="str">
        <f t="shared" si="661"/>
        <v/>
      </c>
      <c r="Y538" s="26" t="str">
        <f t="shared" si="661"/>
        <v/>
      </c>
      <c r="Z538" s="26" t="str">
        <f t="shared" si="661"/>
        <v/>
      </c>
      <c r="AA538" s="26" t="str">
        <f t="shared" si="661"/>
        <v/>
      </c>
      <c r="AB538" s="26" t="str">
        <f t="shared" si="661"/>
        <v/>
      </c>
      <c r="AC538" s="26" t="str">
        <f t="shared" si="661"/>
        <v/>
      </c>
      <c r="AD538" s="26" t="str">
        <f t="shared" si="661"/>
        <v/>
      </c>
      <c r="AE538" s="26" t="str">
        <f t="shared" si="661"/>
        <v/>
      </c>
      <c r="AF538" s="26" t="str">
        <f t="shared" si="661"/>
        <v/>
      </c>
      <c r="AG538" s="26" t="str">
        <f t="shared" si="661"/>
        <v/>
      </c>
      <c r="AH538" s="26" t="str">
        <f t="shared" si="661"/>
        <v/>
      </c>
      <c r="AI538" s="26" t="str">
        <f t="shared" si="661"/>
        <v/>
      </c>
      <c r="AJ538" s="26" t="str">
        <f t="shared" si="661"/>
        <v/>
      </c>
      <c r="AK538" s="26" t="str">
        <f t="shared" si="661"/>
        <v/>
      </c>
      <c r="AL538" s="26" t="str">
        <f t="shared" si="661"/>
        <v/>
      </c>
      <c r="AM538" s="26" t="str">
        <f t="shared" si="661"/>
        <v/>
      </c>
      <c r="AN538" s="26" t="str">
        <f t="shared" si="661"/>
        <v/>
      </c>
      <c r="AO538" s="26" t="str">
        <f t="shared" si="661"/>
        <v/>
      </c>
      <c r="AP538" s="26" t="str">
        <f t="shared" si="661"/>
        <v/>
      </c>
      <c r="AQ538" s="26" t="str">
        <f t="shared" si="661"/>
        <v/>
      </c>
      <c r="AR538" s="26" t="str">
        <f t="shared" si="661"/>
        <v/>
      </c>
      <c r="AS538" s="26" t="str">
        <f t="shared" si="661"/>
        <v/>
      </c>
      <c r="AT538" s="26" t="str">
        <f t="shared" si="661"/>
        <v/>
      </c>
      <c r="AU538" s="26" t="str">
        <f t="shared" si="661"/>
        <v/>
      </c>
      <c r="AV538" s="26" t="str">
        <f t="shared" si="661"/>
        <v/>
      </c>
      <c r="AW538" s="26" t="str">
        <f t="shared" si="661"/>
        <v/>
      </c>
      <c r="AX538" s="26" t="str">
        <f t="shared" si="661"/>
        <v/>
      </c>
      <c r="AY538" s="26" t="str">
        <f t="shared" si="661"/>
        <v/>
      </c>
      <c r="AZ538" s="26" t="str">
        <f t="shared" si="661"/>
        <v/>
      </c>
      <c r="BA538" s="26" t="str">
        <f t="shared" si="661"/>
        <v/>
      </c>
      <c r="BB538" s="26" t="str">
        <f t="shared" si="661"/>
        <v/>
      </c>
      <c r="BC538" s="26" t="str">
        <f t="shared" si="661"/>
        <v/>
      </c>
      <c r="BD538" s="26" t="str">
        <f t="shared" si="661"/>
        <v/>
      </c>
      <c r="BE538" s="26" t="str">
        <f t="shared" si="661"/>
        <v/>
      </c>
      <c r="BF538" s="26" t="str">
        <f t="shared" si="661"/>
        <v/>
      </c>
      <c r="BG538" s="26" t="str">
        <f t="shared" si="661"/>
        <v/>
      </c>
      <c r="BH538" s="26" t="str">
        <f t="shared" si="661"/>
        <v/>
      </c>
      <c r="BI538" s="26" t="str">
        <f t="shared" si="661"/>
        <v/>
      </c>
      <c r="BJ538" s="26" t="str">
        <f t="shared" si="661"/>
        <v/>
      </c>
      <c r="BK538" s="26" t="str">
        <f t="shared" si="661"/>
        <v/>
      </c>
      <c r="BL538" s="26" t="str">
        <f t="shared" si="661"/>
        <v/>
      </c>
      <c r="BM538" s="26" t="str">
        <f t="shared" si="661"/>
        <v/>
      </c>
      <c r="BN538" s="26" t="str">
        <f t="shared" si="661"/>
        <v/>
      </c>
      <c r="BO538" s="26" t="str">
        <f t="shared" si="661"/>
        <v/>
      </c>
      <c r="BP538" s="26" t="str">
        <f t="shared" si="661"/>
        <v/>
      </c>
      <c r="BQ538" s="26" t="str">
        <f t="shared" si="661"/>
        <v/>
      </c>
      <c r="BR538" s="26" t="str">
        <f t="shared" si="661"/>
        <v/>
      </c>
      <c r="BS538" s="26" t="str">
        <f t="shared" si="662" ref="BS538:ED538">IF(AND(BS539="",BS540=""),"",SUM(BS539,BS540))</f>
        <v/>
      </c>
      <c r="BT538" s="26" t="str">
        <f t="shared" si="662"/>
        <v/>
      </c>
      <c r="BU538" s="26" t="str">
        <f t="shared" si="662"/>
        <v/>
      </c>
      <c r="BV538" s="26" t="str">
        <f t="shared" si="662"/>
        <v/>
      </c>
      <c r="BW538" s="26" t="str">
        <f t="shared" si="662"/>
        <v/>
      </c>
      <c r="BX538" s="26" t="str">
        <f t="shared" si="662"/>
        <v/>
      </c>
      <c r="BY538" s="26" t="str">
        <f t="shared" si="662"/>
        <v/>
      </c>
      <c r="BZ538" s="26" t="str">
        <f t="shared" si="662"/>
        <v/>
      </c>
      <c r="CA538" s="26" t="str">
        <f t="shared" si="662"/>
        <v/>
      </c>
      <c r="CB538" s="26" t="str">
        <f t="shared" si="662"/>
        <v/>
      </c>
      <c r="CC538" s="26" t="str">
        <f t="shared" si="662"/>
        <v/>
      </c>
      <c r="CD538" s="26" t="str">
        <f t="shared" si="662"/>
        <v/>
      </c>
      <c r="CE538" s="26" t="str">
        <f t="shared" si="662"/>
        <v/>
      </c>
      <c r="CF538" s="26" t="str">
        <f t="shared" si="662"/>
        <v/>
      </c>
      <c r="CG538" s="26" t="str">
        <f t="shared" si="662"/>
        <v/>
      </c>
      <c r="CH538" s="26" t="str">
        <f t="shared" si="662"/>
        <v/>
      </c>
      <c r="CI538" s="26" t="str">
        <f t="shared" si="662"/>
        <v/>
      </c>
      <c r="CJ538" s="26" t="str">
        <f t="shared" si="662"/>
        <v/>
      </c>
      <c r="CK538" s="26" t="str">
        <f t="shared" si="662"/>
        <v/>
      </c>
      <c r="CL538" s="26" t="str">
        <f t="shared" si="662"/>
        <v/>
      </c>
      <c r="CM538" s="26" t="str">
        <f t="shared" si="662"/>
        <v/>
      </c>
      <c r="CN538" s="26" t="str">
        <f t="shared" si="662"/>
        <v/>
      </c>
      <c r="CO538" s="26" t="str">
        <f t="shared" si="662"/>
        <v/>
      </c>
      <c r="CP538" s="26" t="str">
        <f t="shared" si="662"/>
        <v/>
      </c>
      <c r="CQ538" s="26" t="str">
        <f t="shared" si="662"/>
        <v/>
      </c>
      <c r="CR538" s="26" t="str">
        <f t="shared" si="662"/>
        <v/>
      </c>
      <c r="CS538" s="26" t="str">
        <f t="shared" si="662"/>
        <v/>
      </c>
      <c r="CT538" s="26" t="str">
        <f t="shared" si="662"/>
        <v/>
      </c>
      <c r="CU538" s="26" t="str">
        <f t="shared" si="662"/>
        <v/>
      </c>
      <c r="CV538" s="26" t="str">
        <f t="shared" si="662"/>
        <v/>
      </c>
      <c r="CW538" s="26" t="str">
        <f t="shared" si="662"/>
        <v/>
      </c>
      <c r="CX538" s="26" t="str">
        <f t="shared" si="662"/>
        <v/>
      </c>
      <c r="CY538" s="26" t="str">
        <f t="shared" si="662"/>
        <v/>
      </c>
      <c r="CZ538" s="26" t="str">
        <f t="shared" si="662"/>
        <v/>
      </c>
      <c r="DA538" s="26" t="str">
        <f t="shared" si="662"/>
        <v/>
      </c>
      <c r="DB538" s="26" t="str">
        <f t="shared" si="662"/>
        <v/>
      </c>
      <c r="DC538" s="26" t="str">
        <f t="shared" si="662"/>
        <v/>
      </c>
      <c r="DD538" s="26" t="str">
        <f t="shared" si="662"/>
        <v/>
      </c>
      <c r="DE538" s="26" t="str">
        <f t="shared" si="662"/>
        <v/>
      </c>
      <c r="DF538" s="26" t="str">
        <f t="shared" si="662"/>
        <v/>
      </c>
      <c r="DG538" s="26" t="str">
        <f t="shared" si="662"/>
        <v/>
      </c>
      <c r="DH538" s="26" t="str">
        <f t="shared" si="662"/>
        <v/>
      </c>
      <c r="DI538" s="26" t="str">
        <f t="shared" si="662"/>
        <v/>
      </c>
      <c r="DJ538" s="26" t="str">
        <f t="shared" si="662"/>
        <v/>
      </c>
      <c r="DK538" s="26" t="str">
        <f t="shared" si="662"/>
        <v/>
      </c>
      <c r="DL538" s="26" t="str">
        <f t="shared" si="662"/>
        <v/>
      </c>
      <c r="DM538" s="26" t="str">
        <f t="shared" si="662"/>
        <v/>
      </c>
      <c r="DN538" s="26" t="str">
        <f t="shared" si="662"/>
        <v/>
      </c>
      <c r="DO538" s="26" t="str">
        <f t="shared" si="662"/>
        <v/>
      </c>
      <c r="DP538" s="26" t="str">
        <f t="shared" si="662"/>
        <v/>
      </c>
      <c r="DQ538" s="26" t="str">
        <f t="shared" si="662"/>
        <v/>
      </c>
      <c r="DR538" s="26" t="str">
        <f t="shared" si="662"/>
        <v/>
      </c>
      <c r="DS538" s="26" t="str">
        <f t="shared" si="662"/>
        <v/>
      </c>
      <c r="DT538" s="26" t="str">
        <f t="shared" si="662"/>
        <v/>
      </c>
      <c r="DU538" s="26" t="str">
        <f t="shared" si="662"/>
        <v/>
      </c>
      <c r="DV538" s="26" t="str">
        <f t="shared" si="662"/>
        <v/>
      </c>
      <c r="DW538" s="26" t="str">
        <f t="shared" si="662"/>
        <v/>
      </c>
      <c r="DX538" s="26" t="str">
        <f t="shared" si="662"/>
        <v/>
      </c>
      <c r="DY538" s="26" t="str">
        <f t="shared" si="662"/>
        <v/>
      </c>
      <c r="DZ538" s="26" t="str">
        <f t="shared" si="662"/>
        <v/>
      </c>
      <c r="EA538" s="26" t="str">
        <f t="shared" si="662"/>
        <v/>
      </c>
      <c r="EB538" s="26" t="str">
        <f t="shared" si="662"/>
        <v/>
      </c>
      <c r="EC538" s="26" t="str">
        <f t="shared" si="662"/>
        <v/>
      </c>
      <c r="ED538" s="26" t="str">
        <f t="shared" si="662"/>
        <v/>
      </c>
      <c r="EE538" s="26" t="str">
        <f t="shared" si="663" ref="EE538:FI538">IF(AND(EE539="",EE540=""),"",SUM(EE539,EE540))</f>
        <v/>
      </c>
      <c r="EF538" s="26" t="str">
        <f t="shared" si="663"/>
        <v/>
      </c>
      <c r="EG538" s="26" t="str">
        <f t="shared" si="663"/>
        <v/>
      </c>
      <c r="EH538" s="26" t="str">
        <f t="shared" si="663"/>
        <v/>
      </c>
      <c r="EI538" s="26" t="str">
        <f t="shared" si="663"/>
        <v/>
      </c>
      <c r="EJ538" s="26" t="str">
        <f t="shared" si="663"/>
        <v/>
      </c>
      <c r="EK538" s="26" t="str">
        <f t="shared" si="663"/>
        <v/>
      </c>
      <c r="EL538" s="26" t="str">
        <f t="shared" si="663"/>
        <v/>
      </c>
      <c r="EM538" s="26" t="str">
        <f t="shared" si="663"/>
        <v/>
      </c>
      <c r="EN538" s="26" t="str">
        <f t="shared" si="663"/>
        <v/>
      </c>
      <c r="EO538" s="26" t="str">
        <f t="shared" si="663"/>
        <v/>
      </c>
      <c r="EP538" s="26" t="str">
        <f t="shared" si="663"/>
        <v/>
      </c>
      <c r="EQ538" s="26" t="str">
        <f t="shared" si="663"/>
        <v/>
      </c>
      <c r="ER538" s="26" t="str">
        <f t="shared" si="663"/>
        <v/>
      </c>
      <c r="ES538" s="26" t="str">
        <f t="shared" si="663"/>
        <v/>
      </c>
      <c r="ET538" s="26" t="str">
        <f t="shared" si="663"/>
        <v/>
      </c>
      <c r="EU538" s="26" t="str">
        <f t="shared" si="663"/>
        <v/>
      </c>
      <c r="EV538" s="26" t="str">
        <f t="shared" si="663"/>
        <v/>
      </c>
      <c r="EW538" s="26" t="str">
        <f t="shared" si="663"/>
        <v/>
      </c>
      <c r="EX538" s="26" t="str">
        <f t="shared" si="663"/>
        <v/>
      </c>
      <c r="EY538" s="26" t="str">
        <f t="shared" si="663"/>
        <v/>
      </c>
      <c r="EZ538" s="26" t="str">
        <f t="shared" si="663"/>
        <v/>
      </c>
      <c r="FA538" s="26" t="str">
        <f t="shared" si="663"/>
        <v/>
      </c>
      <c r="FB538" s="26" t="str">
        <f t="shared" si="663"/>
        <v/>
      </c>
      <c r="FC538" s="26" t="str">
        <f t="shared" si="663"/>
        <v/>
      </c>
      <c r="FD538" s="26" t="str">
        <f t="shared" si="663"/>
        <v/>
      </c>
      <c r="FE538" s="26" t="str">
        <f t="shared" si="663"/>
        <v/>
      </c>
      <c r="FF538" s="26" t="str">
        <f t="shared" si="663"/>
        <v/>
      </c>
      <c r="FG538" s="26" t="str">
        <f t="shared" si="663"/>
        <v/>
      </c>
      <c r="FH538" s="26" t="str">
        <f t="shared" si="663"/>
        <v/>
      </c>
      <c r="FI538" s="26" t="str">
        <f t="shared" si="663"/>
        <v/>
      </c>
    </row>
    <row r="539" spans="1:165" s="8" customFormat="1" ht="15" customHeight="1">
      <c r="A539" s="8" t="str">
        <f t="shared" si="639"/>
        <v>BFPADONF_S_BP6_XDC</v>
      </c>
      <c r="B539" s="12" t="s">
        <v>1278</v>
      </c>
      <c r="C539" s="13" t="s">
        <v>1287</v>
      </c>
      <c r="D539" s="13" t="s">
        <v>1288</v>
      </c>
      <c r="E539" s="14" t="str">
        <f>"BFPADONF_S_BP6_"&amp;C3</f>
        <v>BFPADONF_S_BP6_XDC</v>
      </c>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165" s="8" customFormat="1" ht="15" customHeight="1">
      <c r="A540" s="8" t="str">
        <f t="shared" si="639"/>
        <v>BFPADONF_L_BP6_XDC</v>
      </c>
      <c r="B540" s="12" t="s">
        <v>1281</v>
      </c>
      <c r="C540" s="13" t="s">
        <v>1289</v>
      </c>
      <c r="D540" s="13" t="s">
        <v>1290</v>
      </c>
      <c r="E540" s="14" t="str">
        <f>"BFPADONF_L_BP6_"&amp;C3</f>
        <v>BFPADONF_L_BP6_XDC</v>
      </c>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165" s="8" customFormat="1" ht="15" customHeight="1">
      <c r="A541" s="8" t="str">
        <f t="shared" si="639"/>
        <v>BFPL_BP6_XDC</v>
      </c>
      <c r="B541" s="19" t="s">
        <v>1141</v>
      </c>
      <c r="C541" s="13" t="s">
        <v>1291</v>
      </c>
      <c r="D541" s="13" t="s">
        <v>1292</v>
      </c>
      <c r="E541" s="14" t="str">
        <f>"BFPL_BP6_"&amp;C3</f>
        <v>BFPL_BP6_XDC</v>
      </c>
      <c r="F541" s="26" t="str">
        <f>IF(AND(F542="",F556=""),"",SUM(F542,F556))</f>
        <v/>
      </c>
      <c r="G541" s="26" t="str">
        <f t="shared" si="664" ref="G541:BR541">IF(AND(G542="",G556=""),"",SUM(G542,G556))</f>
        <v/>
      </c>
      <c r="H541" s="26" t="str">
        <f t="shared" si="664"/>
        <v/>
      </c>
      <c r="I541" s="26" t="str">
        <f t="shared" si="664"/>
        <v/>
      </c>
      <c r="J541" s="26" t="str">
        <f t="shared" si="664"/>
        <v/>
      </c>
      <c r="K541" s="26" t="str">
        <f t="shared" si="664"/>
        <v/>
      </c>
      <c r="L541" s="26" t="str">
        <f t="shared" si="664"/>
        <v/>
      </c>
      <c r="M541" s="26" t="str">
        <f t="shared" si="664"/>
        <v/>
      </c>
      <c r="N541" s="26" t="str">
        <f t="shared" si="664"/>
        <v/>
      </c>
      <c r="O541" s="26" t="str">
        <f t="shared" si="664"/>
        <v/>
      </c>
      <c r="P541" s="26" t="str">
        <f t="shared" si="664"/>
        <v/>
      </c>
      <c r="Q541" s="26" t="str">
        <f t="shared" si="664"/>
        <v/>
      </c>
      <c r="R541" s="26" t="str">
        <f t="shared" si="664"/>
        <v/>
      </c>
      <c r="S541" s="26" t="str">
        <f t="shared" si="664"/>
        <v/>
      </c>
      <c r="T541" s="26" t="str">
        <f t="shared" si="664"/>
        <v/>
      </c>
      <c r="U541" s="26" t="str">
        <f t="shared" si="664"/>
        <v/>
      </c>
      <c r="V541" s="26" t="str">
        <f t="shared" si="664"/>
        <v/>
      </c>
      <c r="W541" s="26" t="str">
        <f t="shared" si="664"/>
        <v/>
      </c>
      <c r="X541" s="26" t="str">
        <f t="shared" si="664"/>
        <v/>
      </c>
      <c r="Y541" s="26" t="str">
        <f t="shared" si="664"/>
        <v/>
      </c>
      <c r="Z541" s="26" t="str">
        <f t="shared" si="664"/>
        <v/>
      </c>
      <c r="AA541" s="26" t="str">
        <f t="shared" si="664"/>
        <v/>
      </c>
      <c r="AB541" s="26" t="str">
        <f t="shared" si="664"/>
        <v/>
      </c>
      <c r="AC541" s="26" t="str">
        <f t="shared" si="664"/>
        <v/>
      </c>
      <c r="AD541" s="26" t="str">
        <f t="shared" si="664"/>
        <v/>
      </c>
      <c r="AE541" s="26" t="str">
        <f t="shared" si="664"/>
        <v/>
      </c>
      <c r="AF541" s="26" t="str">
        <f t="shared" si="664"/>
        <v/>
      </c>
      <c r="AG541" s="26" t="str">
        <f t="shared" si="664"/>
        <v/>
      </c>
      <c r="AH541" s="26" t="str">
        <f t="shared" si="664"/>
        <v/>
      </c>
      <c r="AI541" s="26" t="str">
        <f t="shared" si="664"/>
        <v/>
      </c>
      <c r="AJ541" s="26" t="str">
        <f t="shared" si="664"/>
        <v/>
      </c>
      <c r="AK541" s="26" t="str">
        <f t="shared" si="664"/>
        <v/>
      </c>
      <c r="AL541" s="26" t="str">
        <f t="shared" si="664"/>
        <v/>
      </c>
      <c r="AM541" s="26" t="str">
        <f t="shared" si="664"/>
        <v/>
      </c>
      <c r="AN541" s="26" t="str">
        <f t="shared" si="664"/>
        <v/>
      </c>
      <c r="AO541" s="26" t="str">
        <f t="shared" si="664"/>
        <v/>
      </c>
      <c r="AP541" s="26" t="str">
        <f t="shared" si="664"/>
        <v/>
      </c>
      <c r="AQ541" s="26" t="str">
        <f t="shared" si="664"/>
        <v/>
      </c>
      <c r="AR541" s="26" t="str">
        <f t="shared" si="664"/>
        <v/>
      </c>
      <c r="AS541" s="26" t="str">
        <f t="shared" si="664"/>
        <v/>
      </c>
      <c r="AT541" s="26" t="str">
        <f t="shared" si="664"/>
        <v/>
      </c>
      <c r="AU541" s="26" t="str">
        <f t="shared" si="664"/>
        <v/>
      </c>
      <c r="AV541" s="26" t="str">
        <f t="shared" si="664"/>
        <v/>
      </c>
      <c r="AW541" s="26" t="str">
        <f t="shared" si="664"/>
        <v/>
      </c>
      <c r="AX541" s="26" t="str">
        <f t="shared" si="664"/>
        <v/>
      </c>
      <c r="AY541" s="26" t="str">
        <f t="shared" si="664"/>
        <v/>
      </c>
      <c r="AZ541" s="26" t="str">
        <f t="shared" si="664"/>
        <v/>
      </c>
      <c r="BA541" s="26" t="str">
        <f t="shared" si="664"/>
        <v/>
      </c>
      <c r="BB541" s="26" t="str">
        <f t="shared" si="664"/>
        <v/>
      </c>
      <c r="BC541" s="26" t="str">
        <f t="shared" si="664"/>
        <v/>
      </c>
      <c r="BD541" s="26" t="str">
        <f t="shared" si="664"/>
        <v/>
      </c>
      <c r="BE541" s="26" t="str">
        <f t="shared" si="664"/>
        <v/>
      </c>
      <c r="BF541" s="26" t="str">
        <f t="shared" si="664"/>
        <v/>
      </c>
      <c r="BG541" s="26" t="str">
        <f t="shared" si="664"/>
        <v/>
      </c>
      <c r="BH541" s="26" t="str">
        <f t="shared" si="664"/>
        <v/>
      </c>
      <c r="BI541" s="26" t="str">
        <f t="shared" si="664"/>
        <v/>
      </c>
      <c r="BJ541" s="26" t="str">
        <f t="shared" si="664"/>
        <v/>
      </c>
      <c r="BK541" s="26" t="str">
        <f t="shared" si="664"/>
        <v/>
      </c>
      <c r="BL541" s="26" t="str">
        <f t="shared" si="664"/>
        <v/>
      </c>
      <c r="BM541" s="26" t="str">
        <f t="shared" si="664"/>
        <v/>
      </c>
      <c r="BN541" s="26" t="str">
        <f t="shared" si="664"/>
        <v/>
      </c>
      <c r="BO541" s="26" t="str">
        <f t="shared" si="664"/>
        <v/>
      </c>
      <c r="BP541" s="26" t="str">
        <f t="shared" si="664"/>
        <v/>
      </c>
      <c r="BQ541" s="26" t="str">
        <f t="shared" si="664"/>
        <v/>
      </c>
      <c r="BR541" s="26" t="str">
        <f t="shared" si="664"/>
        <v/>
      </c>
      <c r="BS541" s="26" t="str">
        <f t="shared" si="665" ref="BS541:ED541">IF(AND(BS542="",BS556=""),"",SUM(BS542,BS556))</f>
        <v/>
      </c>
      <c r="BT541" s="26" t="str">
        <f t="shared" si="665"/>
        <v/>
      </c>
      <c r="BU541" s="26" t="str">
        <f t="shared" si="665"/>
        <v/>
      </c>
      <c r="BV541" s="26" t="str">
        <f t="shared" si="665"/>
        <v/>
      </c>
      <c r="BW541" s="26" t="str">
        <f t="shared" si="665"/>
        <v/>
      </c>
      <c r="BX541" s="26" t="str">
        <f t="shared" si="665"/>
        <v/>
      </c>
      <c r="BY541" s="26" t="str">
        <f t="shared" si="665"/>
        <v/>
      </c>
      <c r="BZ541" s="26" t="str">
        <f t="shared" si="665"/>
        <v/>
      </c>
      <c r="CA541" s="26" t="str">
        <f t="shared" si="665"/>
        <v/>
      </c>
      <c r="CB541" s="26" t="str">
        <f t="shared" si="665"/>
        <v/>
      </c>
      <c r="CC541" s="26" t="str">
        <f t="shared" si="665"/>
        <v/>
      </c>
      <c r="CD541" s="26" t="str">
        <f t="shared" si="665"/>
        <v/>
      </c>
      <c r="CE541" s="26" t="str">
        <f t="shared" si="665"/>
        <v/>
      </c>
      <c r="CF541" s="26" t="str">
        <f t="shared" si="665"/>
        <v/>
      </c>
      <c r="CG541" s="26" t="str">
        <f t="shared" si="665"/>
        <v/>
      </c>
      <c r="CH541" s="26" t="str">
        <f t="shared" si="665"/>
        <v/>
      </c>
      <c r="CI541" s="26" t="str">
        <f t="shared" si="665"/>
        <v/>
      </c>
      <c r="CJ541" s="26" t="str">
        <f t="shared" si="665"/>
        <v/>
      </c>
      <c r="CK541" s="26" t="str">
        <f t="shared" si="665"/>
        <v/>
      </c>
      <c r="CL541" s="26" t="str">
        <f t="shared" si="665"/>
        <v/>
      </c>
      <c r="CM541" s="26" t="str">
        <f t="shared" si="665"/>
        <v/>
      </c>
      <c r="CN541" s="26" t="str">
        <f t="shared" si="665"/>
        <v/>
      </c>
      <c r="CO541" s="26" t="str">
        <f t="shared" si="665"/>
        <v/>
      </c>
      <c r="CP541" s="26" t="str">
        <f t="shared" si="665"/>
        <v/>
      </c>
      <c r="CQ541" s="26" t="str">
        <f t="shared" si="665"/>
        <v/>
      </c>
      <c r="CR541" s="26" t="str">
        <f t="shared" si="665"/>
        <v/>
      </c>
      <c r="CS541" s="26" t="str">
        <f t="shared" si="665"/>
        <v/>
      </c>
      <c r="CT541" s="26" t="str">
        <f t="shared" si="665"/>
        <v/>
      </c>
      <c r="CU541" s="26" t="str">
        <f t="shared" si="665"/>
        <v/>
      </c>
      <c r="CV541" s="26" t="str">
        <f t="shared" si="665"/>
        <v/>
      </c>
      <c r="CW541" s="26" t="str">
        <f t="shared" si="665"/>
        <v/>
      </c>
      <c r="CX541" s="26" t="str">
        <f t="shared" si="665"/>
        <v/>
      </c>
      <c r="CY541" s="26" t="str">
        <f t="shared" si="665"/>
        <v/>
      </c>
      <c r="CZ541" s="26" t="str">
        <f t="shared" si="665"/>
        <v/>
      </c>
      <c r="DA541" s="26" t="str">
        <f t="shared" si="665"/>
        <v/>
      </c>
      <c r="DB541" s="26" t="str">
        <f t="shared" si="665"/>
        <v/>
      </c>
      <c r="DC541" s="26" t="str">
        <f t="shared" si="665"/>
        <v/>
      </c>
      <c r="DD541" s="26" t="str">
        <f t="shared" si="665"/>
        <v/>
      </c>
      <c r="DE541" s="26" t="str">
        <f t="shared" si="665"/>
        <v/>
      </c>
      <c r="DF541" s="26" t="str">
        <f t="shared" si="665"/>
        <v/>
      </c>
      <c r="DG541" s="26" t="str">
        <f t="shared" si="665"/>
        <v/>
      </c>
      <c r="DH541" s="26" t="str">
        <f t="shared" si="665"/>
        <v/>
      </c>
      <c r="DI541" s="26" t="str">
        <f t="shared" si="665"/>
        <v/>
      </c>
      <c r="DJ541" s="26" t="str">
        <f t="shared" si="665"/>
        <v/>
      </c>
      <c r="DK541" s="26" t="str">
        <f t="shared" si="665"/>
        <v/>
      </c>
      <c r="DL541" s="26" t="str">
        <f t="shared" si="665"/>
        <v/>
      </c>
      <c r="DM541" s="26" t="str">
        <f t="shared" si="665"/>
        <v/>
      </c>
      <c r="DN541" s="26" t="str">
        <f t="shared" si="665"/>
        <v/>
      </c>
      <c r="DO541" s="26" t="str">
        <f t="shared" si="665"/>
        <v/>
      </c>
      <c r="DP541" s="26" t="str">
        <f t="shared" si="665"/>
        <v/>
      </c>
      <c r="DQ541" s="26" t="str">
        <f t="shared" si="665"/>
        <v/>
      </c>
      <c r="DR541" s="26" t="str">
        <f t="shared" si="665"/>
        <v/>
      </c>
      <c r="DS541" s="26" t="str">
        <f t="shared" si="665"/>
        <v/>
      </c>
      <c r="DT541" s="26" t="str">
        <f t="shared" si="665"/>
        <v/>
      </c>
      <c r="DU541" s="26" t="str">
        <f t="shared" si="665"/>
        <v/>
      </c>
      <c r="DV541" s="26" t="str">
        <f t="shared" si="665"/>
        <v/>
      </c>
      <c r="DW541" s="26" t="str">
        <f t="shared" si="665"/>
        <v/>
      </c>
      <c r="DX541" s="26" t="str">
        <f t="shared" si="665"/>
        <v/>
      </c>
      <c r="DY541" s="26" t="str">
        <f t="shared" si="665"/>
        <v/>
      </c>
      <c r="DZ541" s="26" t="str">
        <f t="shared" si="665"/>
        <v/>
      </c>
      <c r="EA541" s="26" t="str">
        <f t="shared" si="665"/>
        <v/>
      </c>
      <c r="EB541" s="26" t="str">
        <f t="shared" si="665"/>
        <v/>
      </c>
      <c r="EC541" s="26" t="str">
        <f t="shared" si="665"/>
        <v/>
      </c>
      <c r="ED541" s="26" t="str">
        <f t="shared" si="665"/>
        <v/>
      </c>
      <c r="EE541" s="26" t="str">
        <f t="shared" si="666" ref="EE541:FI541">IF(AND(EE542="",EE556=""),"",SUM(EE542,EE556))</f>
        <v/>
      </c>
      <c r="EF541" s="26" t="str">
        <f t="shared" si="666"/>
        <v/>
      </c>
      <c r="EG541" s="26" t="str">
        <f t="shared" si="666"/>
        <v/>
      </c>
      <c r="EH541" s="26" t="str">
        <f t="shared" si="666"/>
        <v/>
      </c>
      <c r="EI541" s="26" t="str">
        <f t="shared" si="666"/>
        <v/>
      </c>
      <c r="EJ541" s="26" t="str">
        <f t="shared" si="666"/>
        <v/>
      </c>
      <c r="EK541" s="26" t="str">
        <f t="shared" si="666"/>
        <v/>
      </c>
      <c r="EL541" s="26" t="str">
        <f t="shared" si="666"/>
        <v/>
      </c>
      <c r="EM541" s="26" t="str">
        <f t="shared" si="666"/>
        <v/>
      </c>
      <c r="EN541" s="26" t="str">
        <f t="shared" si="666"/>
        <v/>
      </c>
      <c r="EO541" s="26" t="str">
        <f t="shared" si="666"/>
        <v/>
      </c>
      <c r="EP541" s="26" t="str">
        <f t="shared" si="666"/>
        <v/>
      </c>
      <c r="EQ541" s="26" t="str">
        <f t="shared" si="666"/>
        <v/>
      </c>
      <c r="ER541" s="26" t="str">
        <f t="shared" si="666"/>
        <v/>
      </c>
      <c r="ES541" s="26" t="str">
        <f t="shared" si="666"/>
        <v/>
      </c>
      <c r="ET541" s="26" t="str">
        <f t="shared" si="666"/>
        <v/>
      </c>
      <c r="EU541" s="26" t="str">
        <f t="shared" si="666"/>
        <v/>
      </c>
      <c r="EV541" s="26" t="str">
        <f t="shared" si="666"/>
        <v/>
      </c>
      <c r="EW541" s="26" t="str">
        <f t="shared" si="666"/>
        <v/>
      </c>
      <c r="EX541" s="26" t="str">
        <f t="shared" si="666"/>
        <v/>
      </c>
      <c r="EY541" s="26" t="str">
        <f t="shared" si="666"/>
        <v/>
      </c>
      <c r="EZ541" s="26" t="str">
        <f t="shared" si="666"/>
        <v/>
      </c>
      <c r="FA541" s="26" t="str">
        <f t="shared" si="666"/>
        <v/>
      </c>
      <c r="FB541" s="26" t="str">
        <f t="shared" si="666"/>
        <v/>
      </c>
      <c r="FC541" s="26" t="str">
        <f t="shared" si="666"/>
        <v/>
      </c>
      <c r="FD541" s="26" t="str">
        <f t="shared" si="666"/>
        <v/>
      </c>
      <c r="FE541" s="26" t="str">
        <f t="shared" si="666"/>
        <v/>
      </c>
      <c r="FF541" s="26" t="str">
        <f t="shared" si="666"/>
        <v/>
      </c>
      <c r="FG541" s="26" t="str">
        <f t="shared" si="666"/>
        <v/>
      </c>
      <c r="FH541" s="26" t="str">
        <f t="shared" si="666"/>
        <v/>
      </c>
      <c r="FI541" s="26" t="str">
        <f t="shared" si="666"/>
        <v/>
      </c>
    </row>
    <row r="542" spans="1:165" s="8" customFormat="1" ht="15" customHeight="1">
      <c r="A542" s="8" t="str">
        <f t="shared" si="639"/>
        <v>BFPLE_BP6_XDC</v>
      </c>
      <c r="B542" s="19" t="s">
        <v>1199</v>
      </c>
      <c r="C542" s="13" t="s">
        <v>1293</v>
      </c>
      <c r="D542" s="13" t="s">
        <v>1294</v>
      </c>
      <c r="E542" s="14" t="str">
        <f>"BFPLE_BP6_"&amp;C3</f>
        <v>BFPLE_BP6_XDC</v>
      </c>
      <c r="F542" s="26" t="str">
        <f>IF(AND(F543="",AND(F545="",AND(F546="",F547=""))),"",SUM(F543,F545,F546,F547))</f>
        <v/>
      </c>
      <c r="G542" s="26" t="str">
        <f t="shared" si="667" ref="G542:BR542">IF(AND(G543="",AND(G545="",AND(G546="",G547=""))),"",SUM(G543,G545,G546,G547))</f>
        <v/>
      </c>
      <c r="H542" s="26" t="str">
        <f t="shared" si="667"/>
        <v/>
      </c>
      <c r="I542" s="26" t="str">
        <f t="shared" si="667"/>
        <v/>
      </c>
      <c r="J542" s="26" t="str">
        <f t="shared" si="667"/>
        <v/>
      </c>
      <c r="K542" s="26" t="str">
        <f t="shared" si="667"/>
        <v/>
      </c>
      <c r="L542" s="26" t="str">
        <f t="shared" si="667"/>
        <v/>
      </c>
      <c r="M542" s="26" t="str">
        <f t="shared" si="667"/>
        <v/>
      </c>
      <c r="N542" s="26" t="str">
        <f t="shared" si="667"/>
        <v/>
      </c>
      <c r="O542" s="26" t="str">
        <f t="shared" si="667"/>
        <v/>
      </c>
      <c r="P542" s="26" t="str">
        <f t="shared" si="667"/>
        <v/>
      </c>
      <c r="Q542" s="26" t="str">
        <f t="shared" si="667"/>
        <v/>
      </c>
      <c r="R542" s="26" t="str">
        <f t="shared" si="667"/>
        <v/>
      </c>
      <c r="S542" s="26" t="str">
        <f t="shared" si="667"/>
        <v/>
      </c>
      <c r="T542" s="26" t="str">
        <f t="shared" si="667"/>
        <v/>
      </c>
      <c r="U542" s="26" t="str">
        <f t="shared" si="667"/>
        <v/>
      </c>
      <c r="V542" s="26" t="str">
        <f t="shared" si="667"/>
        <v/>
      </c>
      <c r="W542" s="26" t="str">
        <f t="shared" si="667"/>
        <v/>
      </c>
      <c r="X542" s="26" t="str">
        <f t="shared" si="667"/>
        <v/>
      </c>
      <c r="Y542" s="26" t="str">
        <f t="shared" si="667"/>
        <v/>
      </c>
      <c r="Z542" s="26" t="str">
        <f t="shared" si="667"/>
        <v/>
      </c>
      <c r="AA542" s="26" t="str">
        <f t="shared" si="667"/>
        <v/>
      </c>
      <c r="AB542" s="26" t="str">
        <f t="shared" si="667"/>
        <v/>
      </c>
      <c r="AC542" s="26" t="str">
        <f t="shared" si="667"/>
        <v/>
      </c>
      <c r="AD542" s="26" t="str">
        <f t="shared" si="667"/>
        <v/>
      </c>
      <c r="AE542" s="26" t="str">
        <f t="shared" si="667"/>
        <v/>
      </c>
      <c r="AF542" s="26" t="str">
        <f t="shared" si="667"/>
        <v/>
      </c>
      <c r="AG542" s="26" t="str">
        <f t="shared" si="667"/>
        <v/>
      </c>
      <c r="AH542" s="26" t="str">
        <f t="shared" si="667"/>
        <v/>
      </c>
      <c r="AI542" s="26" t="str">
        <f t="shared" si="667"/>
        <v/>
      </c>
      <c r="AJ542" s="26" t="str">
        <f t="shared" si="667"/>
        <v/>
      </c>
      <c r="AK542" s="26" t="str">
        <f t="shared" si="667"/>
        <v/>
      </c>
      <c r="AL542" s="26" t="str">
        <f t="shared" si="667"/>
        <v/>
      </c>
      <c r="AM542" s="26" t="str">
        <f t="shared" si="667"/>
        <v/>
      </c>
      <c r="AN542" s="26" t="str">
        <f t="shared" si="667"/>
        <v/>
      </c>
      <c r="AO542" s="26" t="str">
        <f t="shared" si="667"/>
        <v/>
      </c>
      <c r="AP542" s="26" t="str">
        <f t="shared" si="667"/>
        <v/>
      </c>
      <c r="AQ542" s="26" t="str">
        <f t="shared" si="667"/>
        <v/>
      </c>
      <c r="AR542" s="26" t="str">
        <f t="shared" si="667"/>
        <v/>
      </c>
      <c r="AS542" s="26" t="str">
        <f t="shared" si="667"/>
        <v/>
      </c>
      <c r="AT542" s="26" t="str">
        <f t="shared" si="667"/>
        <v/>
      </c>
      <c r="AU542" s="26" t="str">
        <f t="shared" si="667"/>
        <v/>
      </c>
      <c r="AV542" s="26" t="str">
        <f t="shared" si="667"/>
        <v/>
      </c>
      <c r="AW542" s="26" t="str">
        <f t="shared" si="667"/>
        <v/>
      </c>
      <c r="AX542" s="26" t="str">
        <f t="shared" si="667"/>
        <v/>
      </c>
      <c r="AY542" s="26" t="str">
        <f t="shared" si="667"/>
        <v/>
      </c>
      <c r="AZ542" s="26" t="str">
        <f t="shared" si="667"/>
        <v/>
      </c>
      <c r="BA542" s="26" t="str">
        <f t="shared" si="667"/>
        <v/>
      </c>
      <c r="BB542" s="26" t="str">
        <f t="shared" si="667"/>
        <v/>
      </c>
      <c r="BC542" s="26" t="str">
        <f t="shared" si="667"/>
        <v/>
      </c>
      <c r="BD542" s="26" t="str">
        <f t="shared" si="667"/>
        <v/>
      </c>
      <c r="BE542" s="26" t="str">
        <f t="shared" si="667"/>
        <v/>
      </c>
      <c r="BF542" s="26" t="str">
        <f t="shared" si="667"/>
        <v/>
      </c>
      <c r="BG542" s="26" t="str">
        <f t="shared" si="667"/>
        <v/>
      </c>
      <c r="BH542" s="26" t="str">
        <f t="shared" si="667"/>
        <v/>
      </c>
      <c r="BI542" s="26" t="str">
        <f t="shared" si="667"/>
        <v/>
      </c>
      <c r="BJ542" s="26" t="str">
        <f t="shared" si="667"/>
        <v/>
      </c>
      <c r="BK542" s="26" t="str">
        <f t="shared" si="667"/>
        <v/>
      </c>
      <c r="BL542" s="26" t="str">
        <f t="shared" si="667"/>
        <v/>
      </c>
      <c r="BM542" s="26" t="str">
        <f t="shared" si="667"/>
        <v/>
      </c>
      <c r="BN542" s="26" t="str">
        <f t="shared" si="667"/>
        <v/>
      </c>
      <c r="BO542" s="26" t="str">
        <f t="shared" si="667"/>
        <v/>
      </c>
      <c r="BP542" s="26" t="str">
        <f t="shared" si="667"/>
        <v/>
      </c>
      <c r="BQ542" s="26" t="str">
        <f t="shared" si="667"/>
        <v/>
      </c>
      <c r="BR542" s="26" t="str">
        <f t="shared" si="667"/>
        <v/>
      </c>
      <c r="BS542" s="26" t="str">
        <f t="shared" si="668" ref="BS542:ED542">IF(AND(BS543="",AND(BS545="",AND(BS546="",BS547=""))),"",SUM(BS543,BS545,BS546,BS547))</f>
        <v/>
      </c>
      <c r="BT542" s="26" t="str">
        <f t="shared" si="668"/>
        <v/>
      </c>
      <c r="BU542" s="26" t="str">
        <f t="shared" si="668"/>
        <v/>
      </c>
      <c r="BV542" s="26" t="str">
        <f t="shared" si="668"/>
        <v/>
      </c>
      <c r="BW542" s="26" t="str">
        <f t="shared" si="668"/>
        <v/>
      </c>
      <c r="BX542" s="26" t="str">
        <f t="shared" si="668"/>
        <v/>
      </c>
      <c r="BY542" s="26" t="str">
        <f t="shared" si="668"/>
        <v/>
      </c>
      <c r="BZ542" s="26" t="str">
        <f t="shared" si="668"/>
        <v/>
      </c>
      <c r="CA542" s="26" t="str">
        <f t="shared" si="668"/>
        <v/>
      </c>
      <c r="CB542" s="26" t="str">
        <f t="shared" si="668"/>
        <v/>
      </c>
      <c r="CC542" s="26" t="str">
        <f t="shared" si="668"/>
        <v/>
      </c>
      <c r="CD542" s="26" t="str">
        <f t="shared" si="668"/>
        <v/>
      </c>
      <c r="CE542" s="26" t="str">
        <f t="shared" si="668"/>
        <v/>
      </c>
      <c r="CF542" s="26" t="str">
        <f t="shared" si="668"/>
        <v/>
      </c>
      <c r="CG542" s="26" t="str">
        <f t="shared" si="668"/>
        <v/>
      </c>
      <c r="CH542" s="26" t="str">
        <f t="shared" si="668"/>
        <v/>
      </c>
      <c r="CI542" s="26" t="str">
        <f t="shared" si="668"/>
        <v/>
      </c>
      <c r="CJ542" s="26" t="str">
        <f t="shared" si="668"/>
        <v/>
      </c>
      <c r="CK542" s="26" t="str">
        <f t="shared" si="668"/>
        <v/>
      </c>
      <c r="CL542" s="26" t="str">
        <f t="shared" si="668"/>
        <v/>
      </c>
      <c r="CM542" s="26" t="str">
        <f t="shared" si="668"/>
        <v/>
      </c>
      <c r="CN542" s="26" t="str">
        <f t="shared" si="668"/>
        <v/>
      </c>
      <c r="CO542" s="26" t="str">
        <f t="shared" si="668"/>
        <v/>
      </c>
      <c r="CP542" s="26" t="str">
        <f t="shared" si="668"/>
        <v/>
      </c>
      <c r="CQ542" s="26" t="str">
        <f t="shared" si="668"/>
        <v/>
      </c>
      <c r="CR542" s="26" t="str">
        <f t="shared" si="668"/>
        <v/>
      </c>
      <c r="CS542" s="26" t="str">
        <f t="shared" si="668"/>
        <v/>
      </c>
      <c r="CT542" s="26" t="str">
        <f t="shared" si="668"/>
        <v/>
      </c>
      <c r="CU542" s="26" t="str">
        <f t="shared" si="668"/>
        <v/>
      </c>
      <c r="CV542" s="26" t="str">
        <f t="shared" si="668"/>
        <v/>
      </c>
      <c r="CW542" s="26" t="str">
        <f t="shared" si="668"/>
        <v/>
      </c>
      <c r="CX542" s="26" t="str">
        <f t="shared" si="668"/>
        <v/>
      </c>
      <c r="CY542" s="26" t="str">
        <f t="shared" si="668"/>
        <v/>
      </c>
      <c r="CZ542" s="26" t="str">
        <f t="shared" si="668"/>
        <v/>
      </c>
      <c r="DA542" s="26" t="str">
        <f t="shared" si="668"/>
        <v/>
      </c>
      <c r="DB542" s="26" t="str">
        <f t="shared" si="668"/>
        <v/>
      </c>
      <c r="DC542" s="26" t="str">
        <f t="shared" si="668"/>
        <v/>
      </c>
      <c r="DD542" s="26" t="str">
        <f t="shared" si="668"/>
        <v/>
      </c>
      <c r="DE542" s="26" t="str">
        <f t="shared" si="668"/>
        <v/>
      </c>
      <c r="DF542" s="26" t="str">
        <f t="shared" si="668"/>
        <v/>
      </c>
      <c r="DG542" s="26" t="str">
        <f t="shared" si="668"/>
        <v/>
      </c>
      <c r="DH542" s="26" t="str">
        <f t="shared" si="668"/>
        <v/>
      </c>
      <c r="DI542" s="26" t="str">
        <f t="shared" si="668"/>
        <v/>
      </c>
      <c r="DJ542" s="26" t="str">
        <f t="shared" si="668"/>
        <v/>
      </c>
      <c r="DK542" s="26" t="str">
        <f t="shared" si="668"/>
        <v/>
      </c>
      <c r="DL542" s="26" t="str">
        <f t="shared" si="668"/>
        <v/>
      </c>
      <c r="DM542" s="26" t="str">
        <f t="shared" si="668"/>
        <v/>
      </c>
      <c r="DN542" s="26" t="str">
        <f t="shared" si="668"/>
        <v/>
      </c>
      <c r="DO542" s="26" t="str">
        <f t="shared" si="668"/>
        <v/>
      </c>
      <c r="DP542" s="26" t="str">
        <f t="shared" si="668"/>
        <v/>
      </c>
      <c r="DQ542" s="26" t="str">
        <f t="shared" si="668"/>
        <v/>
      </c>
      <c r="DR542" s="26" t="str">
        <f t="shared" si="668"/>
        <v/>
      </c>
      <c r="DS542" s="26" t="str">
        <f t="shared" si="668"/>
        <v/>
      </c>
      <c r="DT542" s="26" t="str">
        <f t="shared" si="668"/>
        <v/>
      </c>
      <c r="DU542" s="26" t="str">
        <f t="shared" si="668"/>
        <v/>
      </c>
      <c r="DV542" s="26" t="str">
        <f t="shared" si="668"/>
        <v/>
      </c>
      <c r="DW542" s="26" t="str">
        <f t="shared" si="668"/>
        <v/>
      </c>
      <c r="DX542" s="26" t="str">
        <f t="shared" si="668"/>
        <v/>
      </c>
      <c r="DY542" s="26" t="str">
        <f t="shared" si="668"/>
        <v/>
      </c>
      <c r="DZ542" s="26" t="str">
        <f t="shared" si="668"/>
        <v/>
      </c>
      <c r="EA542" s="26" t="str">
        <f t="shared" si="668"/>
        <v/>
      </c>
      <c r="EB542" s="26" t="str">
        <f t="shared" si="668"/>
        <v/>
      </c>
      <c r="EC542" s="26" t="str">
        <f t="shared" si="668"/>
        <v/>
      </c>
      <c r="ED542" s="26" t="str">
        <f t="shared" si="668"/>
        <v/>
      </c>
      <c r="EE542" s="26" t="str">
        <f t="shared" si="669" ref="EE542:FI542">IF(AND(EE543="",AND(EE545="",AND(EE546="",EE547=""))),"",SUM(EE543,EE545,EE546,EE547))</f>
        <v/>
      </c>
      <c r="EF542" s="26" t="str">
        <f t="shared" si="669"/>
        <v/>
      </c>
      <c r="EG542" s="26" t="str">
        <f t="shared" si="669"/>
        <v/>
      </c>
      <c r="EH542" s="26" t="str">
        <f t="shared" si="669"/>
        <v/>
      </c>
      <c r="EI542" s="26" t="str">
        <f t="shared" si="669"/>
        <v/>
      </c>
      <c r="EJ542" s="26" t="str">
        <f t="shared" si="669"/>
        <v/>
      </c>
      <c r="EK542" s="26" t="str">
        <f t="shared" si="669"/>
        <v/>
      </c>
      <c r="EL542" s="26" t="str">
        <f t="shared" si="669"/>
        <v/>
      </c>
      <c r="EM542" s="26" t="str">
        <f t="shared" si="669"/>
        <v/>
      </c>
      <c r="EN542" s="26" t="str">
        <f t="shared" si="669"/>
        <v/>
      </c>
      <c r="EO542" s="26" t="str">
        <f t="shared" si="669"/>
        <v/>
      </c>
      <c r="EP542" s="26" t="str">
        <f t="shared" si="669"/>
        <v/>
      </c>
      <c r="EQ542" s="26" t="str">
        <f t="shared" si="669"/>
        <v/>
      </c>
      <c r="ER542" s="26" t="str">
        <f t="shared" si="669"/>
        <v/>
      </c>
      <c r="ES542" s="26" t="str">
        <f t="shared" si="669"/>
        <v/>
      </c>
      <c r="ET542" s="26" t="str">
        <f t="shared" si="669"/>
        <v/>
      </c>
      <c r="EU542" s="26" t="str">
        <f t="shared" si="669"/>
        <v/>
      </c>
      <c r="EV542" s="26" t="str">
        <f t="shared" si="669"/>
        <v/>
      </c>
      <c r="EW542" s="26" t="str">
        <f t="shared" si="669"/>
        <v/>
      </c>
      <c r="EX542" s="26" t="str">
        <f t="shared" si="669"/>
        <v/>
      </c>
      <c r="EY542" s="26" t="str">
        <f t="shared" si="669"/>
        <v/>
      </c>
      <c r="EZ542" s="26" t="str">
        <f t="shared" si="669"/>
        <v/>
      </c>
      <c r="FA542" s="26" t="str">
        <f t="shared" si="669"/>
        <v/>
      </c>
      <c r="FB542" s="26" t="str">
        <f t="shared" si="669"/>
        <v/>
      </c>
      <c r="FC542" s="26" t="str">
        <f t="shared" si="669"/>
        <v/>
      </c>
      <c r="FD542" s="26" t="str">
        <f t="shared" si="669"/>
        <v/>
      </c>
      <c r="FE542" s="26" t="str">
        <f t="shared" si="669"/>
        <v/>
      </c>
      <c r="FF542" s="26" t="str">
        <f t="shared" si="669"/>
        <v/>
      </c>
      <c r="FG542" s="26" t="str">
        <f t="shared" si="669"/>
        <v/>
      </c>
      <c r="FH542" s="26" t="str">
        <f t="shared" si="669"/>
        <v/>
      </c>
      <c r="FI542" s="26" t="str">
        <f t="shared" si="669"/>
        <v/>
      </c>
    </row>
    <row r="543" spans="1:165" s="8" customFormat="1" ht="15" customHeight="1">
      <c r="A543" s="8" t="str">
        <f t="shared" si="639"/>
        <v>BFPLECB_BP6_XDC</v>
      </c>
      <c r="B543" s="12" t="s">
        <v>1202</v>
      </c>
      <c r="C543" s="13" t="s">
        <v>1295</v>
      </c>
      <c r="D543" s="13" t="s">
        <v>1296</v>
      </c>
      <c r="E543" s="18" t="str">
        <f>"BFPLECB_BP6_"&amp;C3</f>
        <v>BFPLECB_BP6_XDC</v>
      </c>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165" s="8" customFormat="1" ht="15" customHeight="1">
      <c r="A544" s="8" t="str">
        <f t="shared" si="639"/>
        <v>BFPLEMA_BP6_XDC</v>
      </c>
      <c r="B544" s="15" t="s">
        <v>1205</v>
      </c>
      <c r="C544" s="13" t="s">
        <v>1297</v>
      </c>
      <c r="D544" s="13" t="s">
        <v>1298</v>
      </c>
      <c r="E544" s="18" t="str">
        <f>"BFPLEMA_BP6_"&amp;C3</f>
        <v>BFPLEMA_BP6_XDC</v>
      </c>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165" s="8" customFormat="1" ht="15" customHeight="1">
      <c r="A545" s="8" t="str">
        <f t="shared" si="639"/>
        <v>BFPLEDC_BP6_XDC</v>
      </c>
      <c r="B545" s="12" t="s">
        <v>1208</v>
      </c>
      <c r="C545" s="13" t="s">
        <v>1299</v>
      </c>
      <c r="D545" s="13" t="s">
        <v>1300</v>
      </c>
      <c r="E545" s="14" t="str">
        <f>"BFPLEDC_BP6_"&amp;C3</f>
        <v>BFPLEDC_BP6_XDC</v>
      </c>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165" s="8" customFormat="1" ht="15" customHeight="1">
      <c r="A546" s="8" t="str">
        <f t="shared" si="639"/>
        <v>BFPLEG_BP6_XDC</v>
      </c>
      <c r="B546" s="12" t="s">
        <v>848</v>
      </c>
      <c r="C546" s="13" t="s">
        <v>1301</v>
      </c>
      <c r="D546" s="13" t="s">
        <v>1302</v>
      </c>
      <c r="E546" s="14" t="str">
        <f>"BFPLEG_BP6_"&amp;C3</f>
        <v>BFPLEG_BP6_XDC</v>
      </c>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165" s="8" customFormat="1" ht="15" customHeight="1">
      <c r="A547" s="8" t="str">
        <f t="shared" si="639"/>
        <v>BFPLEO_BP6_XDC</v>
      </c>
      <c r="B547" s="12" t="s">
        <v>1213</v>
      </c>
      <c r="C547" s="13" t="s">
        <v>1303</v>
      </c>
      <c r="D547" s="13" t="s">
        <v>1304</v>
      </c>
      <c r="E547" s="14" t="str">
        <f>"BFPLEO_BP6_"&amp;C3</f>
        <v>BFPLEO_BP6_XDC</v>
      </c>
      <c r="F547" s="26" t="str">
        <f>IF(AND(F548="",F549=""),"",SUM(F548,F549))</f>
        <v/>
      </c>
      <c r="G547" s="26" t="str">
        <f t="shared" si="670" ref="G547:BR547">IF(AND(G548="",G549=""),"",SUM(G548,G549))</f>
        <v/>
      </c>
      <c r="H547" s="26" t="str">
        <f t="shared" si="670"/>
        <v/>
      </c>
      <c r="I547" s="26" t="str">
        <f t="shared" si="670"/>
        <v/>
      </c>
      <c r="J547" s="26" t="str">
        <f t="shared" si="670"/>
        <v/>
      </c>
      <c r="K547" s="26" t="str">
        <f t="shared" si="670"/>
        <v/>
      </c>
      <c r="L547" s="26" t="str">
        <f t="shared" si="670"/>
        <v/>
      </c>
      <c r="M547" s="26" t="str">
        <f t="shared" si="670"/>
        <v/>
      </c>
      <c r="N547" s="26" t="str">
        <f t="shared" si="670"/>
        <v/>
      </c>
      <c r="O547" s="26" t="str">
        <f t="shared" si="670"/>
        <v/>
      </c>
      <c r="P547" s="26" t="str">
        <f t="shared" si="670"/>
        <v/>
      </c>
      <c r="Q547" s="26" t="str">
        <f t="shared" si="670"/>
        <v/>
      </c>
      <c r="R547" s="26" t="str">
        <f t="shared" si="670"/>
        <v/>
      </c>
      <c r="S547" s="26" t="str">
        <f t="shared" si="670"/>
        <v/>
      </c>
      <c r="T547" s="26" t="str">
        <f t="shared" si="670"/>
        <v/>
      </c>
      <c r="U547" s="26" t="str">
        <f t="shared" si="670"/>
        <v/>
      </c>
      <c r="V547" s="26" t="str">
        <f t="shared" si="670"/>
        <v/>
      </c>
      <c r="W547" s="26" t="str">
        <f t="shared" si="670"/>
        <v/>
      </c>
      <c r="X547" s="26" t="str">
        <f t="shared" si="670"/>
        <v/>
      </c>
      <c r="Y547" s="26" t="str">
        <f t="shared" si="670"/>
        <v/>
      </c>
      <c r="Z547" s="26" t="str">
        <f t="shared" si="670"/>
        <v/>
      </c>
      <c r="AA547" s="26" t="str">
        <f t="shared" si="670"/>
        <v/>
      </c>
      <c r="AB547" s="26" t="str">
        <f t="shared" si="670"/>
        <v/>
      </c>
      <c r="AC547" s="26" t="str">
        <f t="shared" si="670"/>
        <v/>
      </c>
      <c r="AD547" s="26" t="str">
        <f t="shared" si="670"/>
        <v/>
      </c>
      <c r="AE547" s="26" t="str">
        <f t="shared" si="670"/>
        <v/>
      </c>
      <c r="AF547" s="26" t="str">
        <f t="shared" si="670"/>
        <v/>
      </c>
      <c r="AG547" s="26" t="str">
        <f t="shared" si="670"/>
        <v/>
      </c>
      <c r="AH547" s="26" t="str">
        <f t="shared" si="670"/>
        <v/>
      </c>
      <c r="AI547" s="26" t="str">
        <f t="shared" si="670"/>
        <v/>
      </c>
      <c r="AJ547" s="26" t="str">
        <f t="shared" si="670"/>
        <v/>
      </c>
      <c r="AK547" s="26" t="str">
        <f t="shared" si="670"/>
        <v/>
      </c>
      <c r="AL547" s="26" t="str">
        <f t="shared" si="670"/>
        <v/>
      </c>
      <c r="AM547" s="26" t="str">
        <f t="shared" si="670"/>
        <v/>
      </c>
      <c r="AN547" s="26" t="str">
        <f t="shared" si="670"/>
        <v/>
      </c>
      <c r="AO547" s="26" t="str">
        <f t="shared" si="670"/>
        <v/>
      </c>
      <c r="AP547" s="26" t="str">
        <f t="shared" si="670"/>
        <v/>
      </c>
      <c r="AQ547" s="26" t="str">
        <f t="shared" si="670"/>
        <v/>
      </c>
      <c r="AR547" s="26" t="str">
        <f t="shared" si="670"/>
        <v/>
      </c>
      <c r="AS547" s="26" t="str">
        <f t="shared" si="670"/>
        <v/>
      </c>
      <c r="AT547" s="26" t="str">
        <f t="shared" si="670"/>
        <v/>
      </c>
      <c r="AU547" s="26" t="str">
        <f t="shared" si="670"/>
        <v/>
      </c>
      <c r="AV547" s="26" t="str">
        <f t="shared" si="670"/>
        <v/>
      </c>
      <c r="AW547" s="26" t="str">
        <f t="shared" si="670"/>
        <v/>
      </c>
      <c r="AX547" s="26" t="str">
        <f t="shared" si="670"/>
        <v/>
      </c>
      <c r="AY547" s="26" t="str">
        <f t="shared" si="670"/>
        <v/>
      </c>
      <c r="AZ547" s="26" t="str">
        <f t="shared" si="670"/>
        <v/>
      </c>
      <c r="BA547" s="26" t="str">
        <f t="shared" si="670"/>
        <v/>
      </c>
      <c r="BB547" s="26" t="str">
        <f t="shared" si="670"/>
        <v/>
      </c>
      <c r="BC547" s="26" t="str">
        <f t="shared" si="670"/>
        <v/>
      </c>
      <c r="BD547" s="26" t="str">
        <f t="shared" si="670"/>
        <v/>
      </c>
      <c r="BE547" s="26" t="str">
        <f t="shared" si="670"/>
        <v/>
      </c>
      <c r="BF547" s="26" t="str">
        <f t="shared" si="670"/>
        <v/>
      </c>
      <c r="BG547" s="26" t="str">
        <f t="shared" si="670"/>
        <v/>
      </c>
      <c r="BH547" s="26" t="str">
        <f t="shared" si="670"/>
        <v/>
      </c>
      <c r="BI547" s="26" t="str">
        <f t="shared" si="670"/>
        <v/>
      </c>
      <c r="BJ547" s="26" t="str">
        <f t="shared" si="670"/>
        <v/>
      </c>
      <c r="BK547" s="26" t="str">
        <f t="shared" si="670"/>
        <v/>
      </c>
      <c r="BL547" s="26" t="str">
        <f t="shared" si="670"/>
        <v/>
      </c>
      <c r="BM547" s="26" t="str">
        <f t="shared" si="670"/>
        <v/>
      </c>
      <c r="BN547" s="26" t="str">
        <f t="shared" si="670"/>
        <v/>
      </c>
      <c r="BO547" s="26" t="str">
        <f t="shared" si="670"/>
        <v/>
      </c>
      <c r="BP547" s="26" t="str">
        <f t="shared" si="670"/>
        <v/>
      </c>
      <c r="BQ547" s="26" t="str">
        <f t="shared" si="670"/>
        <v/>
      </c>
      <c r="BR547" s="26" t="str">
        <f t="shared" si="670"/>
        <v/>
      </c>
      <c r="BS547" s="26" t="str">
        <f t="shared" si="671" ref="BS547:ED547">IF(AND(BS548="",BS549=""),"",SUM(BS548,BS549))</f>
        <v/>
      </c>
      <c r="BT547" s="26" t="str">
        <f t="shared" si="671"/>
        <v/>
      </c>
      <c r="BU547" s="26" t="str">
        <f t="shared" si="671"/>
        <v/>
      </c>
      <c r="BV547" s="26" t="str">
        <f t="shared" si="671"/>
        <v/>
      </c>
      <c r="BW547" s="26" t="str">
        <f t="shared" si="671"/>
        <v/>
      </c>
      <c r="BX547" s="26" t="str">
        <f t="shared" si="671"/>
        <v/>
      </c>
      <c r="BY547" s="26" t="str">
        <f t="shared" si="671"/>
        <v/>
      </c>
      <c r="BZ547" s="26" t="str">
        <f t="shared" si="671"/>
        <v/>
      </c>
      <c r="CA547" s="26" t="str">
        <f t="shared" si="671"/>
        <v/>
      </c>
      <c r="CB547" s="26" t="str">
        <f t="shared" si="671"/>
        <v/>
      </c>
      <c r="CC547" s="26" t="str">
        <f t="shared" si="671"/>
        <v/>
      </c>
      <c r="CD547" s="26" t="str">
        <f t="shared" si="671"/>
        <v/>
      </c>
      <c r="CE547" s="26" t="str">
        <f t="shared" si="671"/>
        <v/>
      </c>
      <c r="CF547" s="26" t="str">
        <f t="shared" si="671"/>
        <v/>
      </c>
      <c r="CG547" s="26" t="str">
        <f t="shared" si="671"/>
        <v/>
      </c>
      <c r="CH547" s="26" t="str">
        <f t="shared" si="671"/>
        <v/>
      </c>
      <c r="CI547" s="26" t="str">
        <f t="shared" si="671"/>
        <v/>
      </c>
      <c r="CJ547" s="26" t="str">
        <f t="shared" si="671"/>
        <v/>
      </c>
      <c r="CK547" s="26" t="str">
        <f t="shared" si="671"/>
        <v/>
      </c>
      <c r="CL547" s="26" t="str">
        <f t="shared" si="671"/>
        <v/>
      </c>
      <c r="CM547" s="26" t="str">
        <f t="shared" si="671"/>
        <v/>
      </c>
      <c r="CN547" s="26" t="str">
        <f t="shared" si="671"/>
        <v/>
      </c>
      <c r="CO547" s="26" t="str">
        <f t="shared" si="671"/>
        <v/>
      </c>
      <c r="CP547" s="26" t="str">
        <f t="shared" si="671"/>
        <v/>
      </c>
      <c r="CQ547" s="26" t="str">
        <f t="shared" si="671"/>
        <v/>
      </c>
      <c r="CR547" s="26" t="str">
        <f t="shared" si="671"/>
        <v/>
      </c>
      <c r="CS547" s="26" t="str">
        <f t="shared" si="671"/>
        <v/>
      </c>
      <c r="CT547" s="26" t="str">
        <f t="shared" si="671"/>
        <v/>
      </c>
      <c r="CU547" s="26" t="str">
        <f t="shared" si="671"/>
        <v/>
      </c>
      <c r="CV547" s="26" t="str">
        <f t="shared" si="671"/>
        <v/>
      </c>
      <c r="CW547" s="26" t="str">
        <f t="shared" si="671"/>
        <v/>
      </c>
      <c r="CX547" s="26" t="str">
        <f t="shared" si="671"/>
        <v/>
      </c>
      <c r="CY547" s="26" t="str">
        <f t="shared" si="671"/>
        <v/>
      </c>
      <c r="CZ547" s="26" t="str">
        <f t="shared" si="671"/>
        <v/>
      </c>
      <c r="DA547" s="26" t="str">
        <f t="shared" si="671"/>
        <v/>
      </c>
      <c r="DB547" s="26" t="str">
        <f t="shared" si="671"/>
        <v/>
      </c>
      <c r="DC547" s="26" t="str">
        <f t="shared" si="671"/>
        <v/>
      </c>
      <c r="DD547" s="26" t="str">
        <f t="shared" si="671"/>
        <v/>
      </c>
      <c r="DE547" s="26" t="str">
        <f t="shared" si="671"/>
        <v/>
      </c>
      <c r="DF547" s="26" t="str">
        <f t="shared" si="671"/>
        <v/>
      </c>
      <c r="DG547" s="26" t="str">
        <f t="shared" si="671"/>
        <v/>
      </c>
      <c r="DH547" s="26" t="str">
        <f t="shared" si="671"/>
        <v/>
      </c>
      <c r="DI547" s="26" t="str">
        <f t="shared" si="671"/>
        <v/>
      </c>
      <c r="DJ547" s="26" t="str">
        <f t="shared" si="671"/>
        <v/>
      </c>
      <c r="DK547" s="26" t="str">
        <f t="shared" si="671"/>
        <v/>
      </c>
      <c r="DL547" s="26" t="str">
        <f t="shared" si="671"/>
        <v/>
      </c>
      <c r="DM547" s="26" t="str">
        <f t="shared" si="671"/>
        <v/>
      </c>
      <c r="DN547" s="26" t="str">
        <f t="shared" si="671"/>
        <v/>
      </c>
      <c r="DO547" s="26" t="str">
        <f t="shared" si="671"/>
        <v/>
      </c>
      <c r="DP547" s="26" t="str">
        <f t="shared" si="671"/>
        <v/>
      </c>
      <c r="DQ547" s="26" t="str">
        <f t="shared" si="671"/>
        <v/>
      </c>
      <c r="DR547" s="26" t="str">
        <f t="shared" si="671"/>
        <v/>
      </c>
      <c r="DS547" s="26" t="str">
        <f t="shared" si="671"/>
        <v/>
      </c>
      <c r="DT547" s="26" t="str">
        <f t="shared" si="671"/>
        <v/>
      </c>
      <c r="DU547" s="26" t="str">
        <f t="shared" si="671"/>
        <v/>
      </c>
      <c r="DV547" s="26" t="str">
        <f t="shared" si="671"/>
        <v/>
      </c>
      <c r="DW547" s="26" t="str">
        <f t="shared" si="671"/>
        <v/>
      </c>
      <c r="DX547" s="26" t="str">
        <f t="shared" si="671"/>
        <v/>
      </c>
      <c r="DY547" s="26" t="str">
        <f t="shared" si="671"/>
        <v/>
      </c>
      <c r="DZ547" s="26" t="str">
        <f t="shared" si="671"/>
        <v/>
      </c>
      <c r="EA547" s="26" t="str">
        <f t="shared" si="671"/>
        <v/>
      </c>
      <c r="EB547" s="26" t="str">
        <f t="shared" si="671"/>
        <v/>
      </c>
      <c r="EC547" s="26" t="str">
        <f t="shared" si="671"/>
        <v/>
      </c>
      <c r="ED547" s="26" t="str">
        <f t="shared" si="671"/>
        <v/>
      </c>
      <c r="EE547" s="26" t="str">
        <f t="shared" si="672" ref="EE547:FI547">IF(AND(EE548="",EE549=""),"",SUM(EE548,EE549))</f>
        <v/>
      </c>
      <c r="EF547" s="26" t="str">
        <f t="shared" si="672"/>
        <v/>
      </c>
      <c r="EG547" s="26" t="str">
        <f t="shared" si="672"/>
        <v/>
      </c>
      <c r="EH547" s="26" t="str">
        <f t="shared" si="672"/>
        <v/>
      </c>
      <c r="EI547" s="26" t="str">
        <f t="shared" si="672"/>
        <v/>
      </c>
      <c r="EJ547" s="26" t="str">
        <f t="shared" si="672"/>
        <v/>
      </c>
      <c r="EK547" s="26" t="str">
        <f t="shared" si="672"/>
        <v/>
      </c>
      <c r="EL547" s="26" t="str">
        <f t="shared" si="672"/>
        <v/>
      </c>
      <c r="EM547" s="26" t="str">
        <f t="shared" si="672"/>
        <v/>
      </c>
      <c r="EN547" s="26" t="str">
        <f t="shared" si="672"/>
        <v/>
      </c>
      <c r="EO547" s="26" t="str">
        <f t="shared" si="672"/>
        <v/>
      </c>
      <c r="EP547" s="26" t="str">
        <f t="shared" si="672"/>
        <v/>
      </c>
      <c r="EQ547" s="26" t="str">
        <f t="shared" si="672"/>
        <v/>
      </c>
      <c r="ER547" s="26" t="str">
        <f t="shared" si="672"/>
        <v/>
      </c>
      <c r="ES547" s="26" t="str">
        <f t="shared" si="672"/>
        <v/>
      </c>
      <c r="ET547" s="26" t="str">
        <f t="shared" si="672"/>
        <v/>
      </c>
      <c r="EU547" s="26" t="str">
        <f t="shared" si="672"/>
        <v/>
      </c>
      <c r="EV547" s="26" t="str">
        <f t="shared" si="672"/>
        <v/>
      </c>
      <c r="EW547" s="26" t="str">
        <f t="shared" si="672"/>
        <v/>
      </c>
      <c r="EX547" s="26" t="str">
        <f t="shared" si="672"/>
        <v/>
      </c>
      <c r="EY547" s="26" t="str">
        <f t="shared" si="672"/>
        <v/>
      </c>
      <c r="EZ547" s="26" t="str">
        <f t="shared" si="672"/>
        <v/>
      </c>
      <c r="FA547" s="26" t="str">
        <f t="shared" si="672"/>
        <v/>
      </c>
      <c r="FB547" s="26" t="str">
        <f t="shared" si="672"/>
        <v/>
      </c>
      <c r="FC547" s="26" t="str">
        <f t="shared" si="672"/>
        <v/>
      </c>
      <c r="FD547" s="26" t="str">
        <f t="shared" si="672"/>
        <v/>
      </c>
      <c r="FE547" s="26" t="str">
        <f t="shared" si="672"/>
        <v/>
      </c>
      <c r="FF547" s="26" t="str">
        <f t="shared" si="672"/>
        <v/>
      </c>
      <c r="FG547" s="26" t="str">
        <f t="shared" si="672"/>
        <v/>
      </c>
      <c r="FH547" s="26" t="str">
        <f t="shared" si="672"/>
        <v/>
      </c>
      <c r="FI547" s="26" t="str">
        <f t="shared" si="672"/>
        <v/>
      </c>
    </row>
    <row r="548" spans="1:165" s="8" customFormat="1" ht="15" customHeight="1">
      <c r="A548" s="8" t="str">
        <f t="shared" si="639"/>
        <v>BFPLEOF_BP6_XDC</v>
      </c>
      <c r="B548" s="12" t="s">
        <v>1216</v>
      </c>
      <c r="C548" s="13" t="s">
        <v>1305</v>
      </c>
      <c r="D548" s="13" t="s">
        <v>1306</v>
      </c>
      <c r="E548" s="14" t="str">
        <f>"BFPLEOF_BP6_"&amp;C3</f>
        <v>BFPLEOF_BP6_XDC</v>
      </c>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165" s="8" customFormat="1" ht="15" customHeight="1">
      <c r="A549" s="8" t="str">
        <f t="shared" si="639"/>
        <v>BFPLEONF_BP6_XDC</v>
      </c>
      <c r="B549" s="12" t="s">
        <v>1219</v>
      </c>
      <c r="C549" s="13" t="s">
        <v>1307</v>
      </c>
      <c r="D549" s="13" t="s">
        <v>1308</v>
      </c>
      <c r="E549" s="14" t="str">
        <f>"BFPLEONF_BP6_"&amp;C3</f>
        <v>BFPLEONF_BP6_XDC</v>
      </c>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165" s="8" customFormat="1" ht="15" customHeight="1">
      <c r="A550" s="8" t="str">
        <f t="shared" si="639"/>
        <v>BFPLEEO_BP6_XDC</v>
      </c>
      <c r="B550" s="15" t="s">
        <v>1222</v>
      </c>
      <c r="C550" s="13" t="s">
        <v>1309</v>
      </c>
      <c r="D550" s="13" t="s">
        <v>1310</v>
      </c>
      <c r="E550" s="14" t="str">
        <f>"BFPLEEO_BP6_"&amp;C3</f>
        <v>BFPLEEO_BP6_XDC</v>
      </c>
      <c r="F550" s="26" t="str">
        <f>IF(AND(F551="",F552=""),"",SUM(F551,F552))</f>
        <v/>
      </c>
      <c r="G550" s="26" t="str">
        <f t="shared" si="673" ref="G550:BR550">IF(AND(G551="",G552=""),"",SUM(G551,G552))</f>
        <v/>
      </c>
      <c r="H550" s="26" t="str">
        <f t="shared" si="673"/>
        <v/>
      </c>
      <c r="I550" s="26" t="str">
        <f t="shared" si="673"/>
        <v/>
      </c>
      <c r="J550" s="26" t="str">
        <f t="shared" si="673"/>
        <v/>
      </c>
      <c r="K550" s="26" t="str">
        <f t="shared" si="673"/>
        <v/>
      </c>
      <c r="L550" s="26" t="str">
        <f t="shared" si="673"/>
        <v/>
      </c>
      <c r="M550" s="26" t="str">
        <f t="shared" si="673"/>
        <v/>
      </c>
      <c r="N550" s="26" t="str">
        <f t="shared" si="673"/>
        <v/>
      </c>
      <c r="O550" s="26" t="str">
        <f t="shared" si="673"/>
        <v/>
      </c>
      <c r="P550" s="26" t="str">
        <f t="shared" si="673"/>
        <v/>
      </c>
      <c r="Q550" s="26" t="str">
        <f t="shared" si="673"/>
        <v/>
      </c>
      <c r="R550" s="26" t="str">
        <f t="shared" si="673"/>
        <v/>
      </c>
      <c r="S550" s="26" t="str">
        <f t="shared" si="673"/>
        <v/>
      </c>
      <c r="T550" s="26" t="str">
        <f t="shared" si="673"/>
        <v/>
      </c>
      <c r="U550" s="26" t="str">
        <f t="shared" si="673"/>
        <v/>
      </c>
      <c r="V550" s="26" t="str">
        <f t="shared" si="673"/>
        <v/>
      </c>
      <c r="W550" s="26" t="str">
        <f t="shared" si="673"/>
        <v/>
      </c>
      <c r="X550" s="26" t="str">
        <f t="shared" si="673"/>
        <v/>
      </c>
      <c r="Y550" s="26" t="str">
        <f t="shared" si="673"/>
        <v/>
      </c>
      <c r="Z550" s="26" t="str">
        <f t="shared" si="673"/>
        <v/>
      </c>
      <c r="AA550" s="26" t="str">
        <f t="shared" si="673"/>
        <v/>
      </c>
      <c r="AB550" s="26" t="str">
        <f t="shared" si="673"/>
        <v/>
      </c>
      <c r="AC550" s="26" t="str">
        <f t="shared" si="673"/>
        <v/>
      </c>
      <c r="AD550" s="26" t="str">
        <f t="shared" si="673"/>
        <v/>
      </c>
      <c r="AE550" s="26" t="str">
        <f t="shared" si="673"/>
        <v/>
      </c>
      <c r="AF550" s="26" t="str">
        <f t="shared" si="673"/>
        <v/>
      </c>
      <c r="AG550" s="26" t="str">
        <f t="shared" si="673"/>
        <v/>
      </c>
      <c r="AH550" s="26" t="str">
        <f t="shared" si="673"/>
        <v/>
      </c>
      <c r="AI550" s="26" t="str">
        <f t="shared" si="673"/>
        <v/>
      </c>
      <c r="AJ550" s="26" t="str">
        <f t="shared" si="673"/>
        <v/>
      </c>
      <c r="AK550" s="26" t="str">
        <f t="shared" si="673"/>
        <v/>
      </c>
      <c r="AL550" s="26" t="str">
        <f t="shared" si="673"/>
        <v/>
      </c>
      <c r="AM550" s="26" t="str">
        <f t="shared" si="673"/>
        <v/>
      </c>
      <c r="AN550" s="26" t="str">
        <f t="shared" si="673"/>
        <v/>
      </c>
      <c r="AO550" s="26" t="str">
        <f t="shared" si="673"/>
        <v/>
      </c>
      <c r="AP550" s="26" t="str">
        <f t="shared" si="673"/>
        <v/>
      </c>
      <c r="AQ550" s="26" t="str">
        <f t="shared" si="673"/>
        <v/>
      </c>
      <c r="AR550" s="26" t="str">
        <f t="shared" si="673"/>
        <v/>
      </c>
      <c r="AS550" s="26" t="str">
        <f t="shared" si="673"/>
        <v/>
      </c>
      <c r="AT550" s="26" t="str">
        <f t="shared" si="673"/>
        <v/>
      </c>
      <c r="AU550" s="26" t="str">
        <f t="shared" si="673"/>
        <v/>
      </c>
      <c r="AV550" s="26" t="str">
        <f t="shared" si="673"/>
        <v/>
      </c>
      <c r="AW550" s="26" t="str">
        <f t="shared" si="673"/>
        <v/>
      </c>
      <c r="AX550" s="26" t="str">
        <f t="shared" si="673"/>
        <v/>
      </c>
      <c r="AY550" s="26" t="str">
        <f t="shared" si="673"/>
        <v/>
      </c>
      <c r="AZ550" s="26" t="str">
        <f t="shared" si="673"/>
        <v/>
      </c>
      <c r="BA550" s="26" t="str">
        <f t="shared" si="673"/>
        <v/>
      </c>
      <c r="BB550" s="26" t="str">
        <f t="shared" si="673"/>
        <v/>
      </c>
      <c r="BC550" s="26" t="str">
        <f t="shared" si="673"/>
        <v/>
      </c>
      <c r="BD550" s="26" t="str">
        <f t="shared" si="673"/>
        <v/>
      </c>
      <c r="BE550" s="26" t="str">
        <f t="shared" si="673"/>
        <v/>
      </c>
      <c r="BF550" s="26" t="str">
        <f t="shared" si="673"/>
        <v/>
      </c>
      <c r="BG550" s="26" t="str">
        <f t="shared" si="673"/>
        <v/>
      </c>
      <c r="BH550" s="26" t="str">
        <f t="shared" si="673"/>
        <v/>
      </c>
      <c r="BI550" s="26" t="str">
        <f t="shared" si="673"/>
        <v/>
      </c>
      <c r="BJ550" s="26" t="str">
        <f t="shared" si="673"/>
        <v/>
      </c>
      <c r="BK550" s="26" t="str">
        <f t="shared" si="673"/>
        <v/>
      </c>
      <c r="BL550" s="26" t="str">
        <f t="shared" si="673"/>
        <v/>
      </c>
      <c r="BM550" s="26" t="str">
        <f t="shared" si="673"/>
        <v/>
      </c>
      <c r="BN550" s="26" t="str">
        <f t="shared" si="673"/>
        <v/>
      </c>
      <c r="BO550" s="26" t="str">
        <f t="shared" si="673"/>
        <v/>
      </c>
      <c r="BP550" s="26" t="str">
        <f t="shared" si="673"/>
        <v/>
      </c>
      <c r="BQ550" s="26" t="str">
        <f t="shared" si="673"/>
        <v/>
      </c>
      <c r="BR550" s="26" t="str">
        <f t="shared" si="673"/>
        <v/>
      </c>
      <c r="BS550" s="26" t="str">
        <f t="shared" si="674" ref="BS550:ED550">IF(AND(BS551="",BS552=""),"",SUM(BS551,BS552))</f>
        <v/>
      </c>
      <c r="BT550" s="26" t="str">
        <f t="shared" si="674"/>
        <v/>
      </c>
      <c r="BU550" s="26" t="str">
        <f t="shared" si="674"/>
        <v/>
      </c>
      <c r="BV550" s="26" t="str">
        <f t="shared" si="674"/>
        <v/>
      </c>
      <c r="BW550" s="26" t="str">
        <f t="shared" si="674"/>
        <v/>
      </c>
      <c r="BX550" s="26" t="str">
        <f t="shared" si="674"/>
        <v/>
      </c>
      <c r="BY550" s="26" t="str">
        <f t="shared" si="674"/>
        <v/>
      </c>
      <c r="BZ550" s="26" t="str">
        <f t="shared" si="674"/>
        <v/>
      </c>
      <c r="CA550" s="26" t="str">
        <f t="shared" si="674"/>
        <v/>
      </c>
      <c r="CB550" s="26" t="str">
        <f t="shared" si="674"/>
        <v/>
      </c>
      <c r="CC550" s="26" t="str">
        <f t="shared" si="674"/>
        <v/>
      </c>
      <c r="CD550" s="26" t="str">
        <f t="shared" si="674"/>
        <v/>
      </c>
      <c r="CE550" s="26" t="str">
        <f t="shared" si="674"/>
        <v/>
      </c>
      <c r="CF550" s="26" t="str">
        <f t="shared" si="674"/>
        <v/>
      </c>
      <c r="CG550" s="26" t="str">
        <f t="shared" si="674"/>
        <v/>
      </c>
      <c r="CH550" s="26" t="str">
        <f t="shared" si="674"/>
        <v/>
      </c>
      <c r="CI550" s="26" t="str">
        <f t="shared" si="674"/>
        <v/>
      </c>
      <c r="CJ550" s="26" t="str">
        <f t="shared" si="674"/>
        <v/>
      </c>
      <c r="CK550" s="26" t="str">
        <f t="shared" si="674"/>
        <v/>
      </c>
      <c r="CL550" s="26" t="str">
        <f t="shared" si="674"/>
        <v/>
      </c>
      <c r="CM550" s="26" t="str">
        <f t="shared" si="674"/>
        <v/>
      </c>
      <c r="CN550" s="26" t="str">
        <f t="shared" si="674"/>
        <v/>
      </c>
      <c r="CO550" s="26" t="str">
        <f t="shared" si="674"/>
        <v/>
      </c>
      <c r="CP550" s="26" t="str">
        <f t="shared" si="674"/>
        <v/>
      </c>
      <c r="CQ550" s="26" t="str">
        <f t="shared" si="674"/>
        <v/>
      </c>
      <c r="CR550" s="26" t="str">
        <f t="shared" si="674"/>
        <v/>
      </c>
      <c r="CS550" s="26" t="str">
        <f t="shared" si="674"/>
        <v/>
      </c>
      <c r="CT550" s="26" t="str">
        <f t="shared" si="674"/>
        <v/>
      </c>
      <c r="CU550" s="26" t="str">
        <f t="shared" si="674"/>
        <v/>
      </c>
      <c r="CV550" s="26" t="str">
        <f t="shared" si="674"/>
        <v/>
      </c>
      <c r="CW550" s="26" t="str">
        <f t="shared" si="674"/>
        <v/>
      </c>
      <c r="CX550" s="26" t="str">
        <f t="shared" si="674"/>
        <v/>
      </c>
      <c r="CY550" s="26" t="str">
        <f t="shared" si="674"/>
        <v/>
      </c>
      <c r="CZ550" s="26" t="str">
        <f t="shared" si="674"/>
        <v/>
      </c>
      <c r="DA550" s="26" t="str">
        <f t="shared" si="674"/>
        <v/>
      </c>
      <c r="DB550" s="26" t="str">
        <f t="shared" si="674"/>
        <v/>
      </c>
      <c r="DC550" s="26" t="str">
        <f t="shared" si="674"/>
        <v/>
      </c>
      <c r="DD550" s="26" t="str">
        <f t="shared" si="674"/>
        <v/>
      </c>
      <c r="DE550" s="26" t="str">
        <f t="shared" si="674"/>
        <v/>
      </c>
      <c r="DF550" s="26" t="str">
        <f t="shared" si="674"/>
        <v/>
      </c>
      <c r="DG550" s="26" t="str">
        <f t="shared" si="674"/>
        <v/>
      </c>
      <c r="DH550" s="26" t="str">
        <f t="shared" si="674"/>
        <v/>
      </c>
      <c r="DI550" s="26" t="str">
        <f t="shared" si="674"/>
        <v/>
      </c>
      <c r="DJ550" s="26" t="str">
        <f t="shared" si="674"/>
        <v/>
      </c>
      <c r="DK550" s="26" t="str">
        <f t="shared" si="674"/>
        <v/>
      </c>
      <c r="DL550" s="26" t="str">
        <f t="shared" si="674"/>
        <v/>
      </c>
      <c r="DM550" s="26" t="str">
        <f t="shared" si="674"/>
        <v/>
      </c>
      <c r="DN550" s="26" t="str">
        <f t="shared" si="674"/>
        <v/>
      </c>
      <c r="DO550" s="26" t="str">
        <f t="shared" si="674"/>
        <v/>
      </c>
      <c r="DP550" s="26" t="str">
        <f t="shared" si="674"/>
        <v/>
      </c>
      <c r="DQ550" s="26" t="str">
        <f t="shared" si="674"/>
        <v/>
      </c>
      <c r="DR550" s="26" t="str">
        <f t="shared" si="674"/>
        <v/>
      </c>
      <c r="DS550" s="26" t="str">
        <f t="shared" si="674"/>
        <v/>
      </c>
      <c r="DT550" s="26" t="str">
        <f t="shared" si="674"/>
        <v/>
      </c>
      <c r="DU550" s="26" t="str">
        <f t="shared" si="674"/>
        <v/>
      </c>
      <c r="DV550" s="26" t="str">
        <f t="shared" si="674"/>
        <v/>
      </c>
      <c r="DW550" s="26" t="str">
        <f t="shared" si="674"/>
        <v/>
      </c>
      <c r="DX550" s="26" t="str">
        <f t="shared" si="674"/>
        <v/>
      </c>
      <c r="DY550" s="26" t="str">
        <f t="shared" si="674"/>
        <v/>
      </c>
      <c r="DZ550" s="26" t="str">
        <f t="shared" si="674"/>
        <v/>
      </c>
      <c r="EA550" s="26" t="str">
        <f t="shared" si="674"/>
        <v/>
      </c>
      <c r="EB550" s="26" t="str">
        <f t="shared" si="674"/>
        <v/>
      </c>
      <c r="EC550" s="26" t="str">
        <f t="shared" si="674"/>
        <v/>
      </c>
      <c r="ED550" s="26" t="str">
        <f t="shared" si="674"/>
        <v/>
      </c>
      <c r="EE550" s="26" t="str">
        <f t="shared" si="675" ref="EE550:FI550">IF(AND(EE551="",EE552=""),"",SUM(EE551,EE552))</f>
        <v/>
      </c>
      <c r="EF550" s="26" t="str">
        <f t="shared" si="675"/>
        <v/>
      </c>
      <c r="EG550" s="26" t="str">
        <f t="shared" si="675"/>
        <v/>
      </c>
      <c r="EH550" s="26" t="str">
        <f t="shared" si="675"/>
        <v/>
      </c>
      <c r="EI550" s="26" t="str">
        <f t="shared" si="675"/>
        <v/>
      </c>
      <c r="EJ550" s="26" t="str">
        <f t="shared" si="675"/>
        <v/>
      </c>
      <c r="EK550" s="26" t="str">
        <f t="shared" si="675"/>
        <v/>
      </c>
      <c r="EL550" s="26" t="str">
        <f t="shared" si="675"/>
        <v/>
      </c>
      <c r="EM550" s="26" t="str">
        <f t="shared" si="675"/>
        <v/>
      </c>
      <c r="EN550" s="26" t="str">
        <f t="shared" si="675"/>
        <v/>
      </c>
      <c r="EO550" s="26" t="str">
        <f t="shared" si="675"/>
        <v/>
      </c>
      <c r="EP550" s="26" t="str">
        <f t="shared" si="675"/>
        <v/>
      </c>
      <c r="EQ550" s="26" t="str">
        <f t="shared" si="675"/>
        <v/>
      </c>
      <c r="ER550" s="26" t="str">
        <f t="shared" si="675"/>
        <v/>
      </c>
      <c r="ES550" s="26" t="str">
        <f t="shared" si="675"/>
        <v/>
      </c>
      <c r="ET550" s="26" t="str">
        <f t="shared" si="675"/>
        <v/>
      </c>
      <c r="EU550" s="26" t="str">
        <f t="shared" si="675"/>
        <v/>
      </c>
      <c r="EV550" s="26" t="str">
        <f t="shared" si="675"/>
        <v/>
      </c>
      <c r="EW550" s="26" t="str">
        <f t="shared" si="675"/>
        <v/>
      </c>
      <c r="EX550" s="26" t="str">
        <f t="shared" si="675"/>
        <v/>
      </c>
      <c r="EY550" s="26" t="str">
        <f t="shared" si="675"/>
        <v/>
      </c>
      <c r="EZ550" s="26" t="str">
        <f t="shared" si="675"/>
        <v/>
      </c>
      <c r="FA550" s="26" t="str">
        <f t="shared" si="675"/>
        <v/>
      </c>
      <c r="FB550" s="26" t="str">
        <f t="shared" si="675"/>
        <v/>
      </c>
      <c r="FC550" s="26" t="str">
        <f t="shared" si="675"/>
        <v/>
      </c>
      <c r="FD550" s="26" t="str">
        <f t="shared" si="675"/>
        <v/>
      </c>
      <c r="FE550" s="26" t="str">
        <f t="shared" si="675"/>
        <v/>
      </c>
      <c r="FF550" s="26" t="str">
        <f t="shared" si="675"/>
        <v/>
      </c>
      <c r="FG550" s="26" t="str">
        <f t="shared" si="675"/>
        <v/>
      </c>
      <c r="FH550" s="26" t="str">
        <f t="shared" si="675"/>
        <v/>
      </c>
      <c r="FI550" s="26" t="str">
        <f t="shared" si="675"/>
        <v/>
      </c>
    </row>
    <row r="551" spans="1:165" s="8" customFormat="1" ht="15" customHeight="1">
      <c r="A551" s="8" t="str">
        <f t="shared" si="639"/>
        <v>BFPLEEOL_BP6_XDC</v>
      </c>
      <c r="B551" s="15" t="s">
        <v>1225</v>
      </c>
      <c r="C551" s="13" t="s">
        <v>1311</v>
      </c>
      <c r="D551" s="13" t="s">
        <v>1312</v>
      </c>
      <c r="E551" s="14" t="str">
        <f>"BFPLEEOL_BP6_"&amp;C3</f>
        <v>BFPLEEOL_BP6_XDC</v>
      </c>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165" s="8" customFormat="1" ht="15" customHeight="1">
      <c r="A552" s="8" t="str">
        <f t="shared" si="639"/>
        <v>BFPLEEOU_BP6_XDC</v>
      </c>
      <c r="B552" s="15" t="s">
        <v>1228</v>
      </c>
      <c r="C552" s="13" t="s">
        <v>1313</v>
      </c>
      <c r="D552" s="13" t="s">
        <v>1314</v>
      </c>
      <c r="E552" s="18" t="str">
        <f>"BFPLEEOU_BP6_"&amp;C3</f>
        <v>BFPLEEOU_BP6_XDC</v>
      </c>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165" s="8" customFormat="1" ht="15" customHeight="1">
      <c r="A553" s="8" t="str">
        <f t="shared" si="639"/>
        <v>BFPLEIS_BP6_XDC</v>
      </c>
      <c r="B553" s="15" t="s">
        <v>1231</v>
      </c>
      <c r="C553" s="13" t="s">
        <v>1315</v>
      </c>
      <c r="D553" s="13" t="s">
        <v>1316</v>
      </c>
      <c r="E553" s="14" t="str">
        <f>"BFPLEIS_BP6_"&amp;C3</f>
        <v>BFPLEIS_BP6_XDC</v>
      </c>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165" s="8" customFormat="1" ht="15" customHeight="1">
      <c r="A554" s="8" t="str">
        <f t="shared" si="639"/>
        <v>BFPLEISRV_BP6_XDC</v>
      </c>
      <c r="B554" s="15" t="s">
        <v>1234</v>
      </c>
      <c r="C554" s="13" t="s">
        <v>1317</v>
      </c>
      <c r="D554" s="13" t="s">
        <v>1318</v>
      </c>
      <c r="E554" s="18" t="str">
        <f>"BFPLEISRV_BP6_"&amp;C3</f>
        <v>BFPLEISRV_BP6_XDC</v>
      </c>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165" s="8" customFormat="1" ht="15" customHeight="1">
      <c r="A555" s="8" t="str">
        <f t="shared" si="639"/>
        <v>BFPLEISMS_BP6_XDC</v>
      </c>
      <c r="B555" s="15" t="s">
        <v>1237</v>
      </c>
      <c r="C555" s="13" t="s">
        <v>1319</v>
      </c>
      <c r="D555" s="13" t="s">
        <v>1320</v>
      </c>
      <c r="E555" s="18" t="str">
        <f>"BFPLEISMS_BP6_"&amp;C3</f>
        <v>BFPLEISMS_BP6_XDC</v>
      </c>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165" s="8" customFormat="1" ht="15" customHeight="1">
      <c r="A556" s="8" t="str">
        <f t="shared" si="639"/>
        <v>BFPLD_BP6_XDC</v>
      </c>
      <c r="B556" s="19" t="s">
        <v>1240</v>
      </c>
      <c r="C556" s="13" t="s">
        <v>1321</v>
      </c>
      <c r="D556" s="13" t="s">
        <v>1322</v>
      </c>
      <c r="E556" s="14" t="str">
        <f>"BFPLD_BP6_"&amp;C3</f>
        <v>BFPLD_BP6_XDC</v>
      </c>
      <c r="F556" s="26" t="str">
        <f>IF(AND(F557="",AND(F563="",AND(F566="",F569=""))),"",SUM(F557,F563,F566,F569))</f>
        <v/>
      </c>
      <c r="G556" s="26" t="str">
        <f t="shared" si="676" ref="G556:BR556">IF(AND(G557="",AND(G563="",AND(G566="",G569=""))),"",SUM(G557,G563,G566,G569))</f>
        <v/>
      </c>
      <c r="H556" s="26" t="str">
        <f t="shared" si="676"/>
        <v/>
      </c>
      <c r="I556" s="26" t="str">
        <f t="shared" si="676"/>
        <v/>
      </c>
      <c r="J556" s="26" t="str">
        <f t="shared" si="676"/>
        <v/>
      </c>
      <c r="K556" s="26" t="str">
        <f t="shared" si="676"/>
        <v/>
      </c>
      <c r="L556" s="26" t="str">
        <f t="shared" si="676"/>
        <v/>
      </c>
      <c r="M556" s="26" t="str">
        <f t="shared" si="676"/>
        <v/>
      </c>
      <c r="N556" s="26" t="str">
        <f t="shared" si="676"/>
        <v/>
      </c>
      <c r="O556" s="26" t="str">
        <f t="shared" si="676"/>
        <v/>
      </c>
      <c r="P556" s="26" t="str">
        <f t="shared" si="676"/>
        <v/>
      </c>
      <c r="Q556" s="26" t="str">
        <f t="shared" si="676"/>
        <v/>
      </c>
      <c r="R556" s="26" t="str">
        <f t="shared" si="676"/>
        <v/>
      </c>
      <c r="S556" s="26" t="str">
        <f t="shared" si="676"/>
        <v/>
      </c>
      <c r="T556" s="26" t="str">
        <f t="shared" si="676"/>
        <v/>
      </c>
      <c r="U556" s="26" t="str">
        <f t="shared" si="676"/>
        <v/>
      </c>
      <c r="V556" s="26" t="str">
        <f t="shared" si="676"/>
        <v/>
      </c>
      <c r="W556" s="26" t="str">
        <f t="shared" si="676"/>
        <v/>
      </c>
      <c r="X556" s="26" t="str">
        <f t="shared" si="676"/>
        <v/>
      </c>
      <c r="Y556" s="26" t="str">
        <f t="shared" si="676"/>
        <v/>
      </c>
      <c r="Z556" s="26" t="str">
        <f t="shared" si="676"/>
        <v/>
      </c>
      <c r="AA556" s="26" t="str">
        <f t="shared" si="676"/>
        <v/>
      </c>
      <c r="AB556" s="26" t="str">
        <f t="shared" si="676"/>
        <v/>
      </c>
      <c r="AC556" s="26" t="str">
        <f t="shared" si="676"/>
        <v/>
      </c>
      <c r="AD556" s="26" t="str">
        <f t="shared" si="676"/>
        <v/>
      </c>
      <c r="AE556" s="26" t="str">
        <f t="shared" si="676"/>
        <v/>
      </c>
      <c r="AF556" s="26" t="str">
        <f t="shared" si="676"/>
        <v/>
      </c>
      <c r="AG556" s="26" t="str">
        <f t="shared" si="676"/>
        <v/>
      </c>
      <c r="AH556" s="26" t="str">
        <f t="shared" si="676"/>
        <v/>
      </c>
      <c r="AI556" s="26" t="str">
        <f t="shared" si="676"/>
        <v/>
      </c>
      <c r="AJ556" s="26" t="str">
        <f t="shared" si="676"/>
        <v/>
      </c>
      <c r="AK556" s="26" t="str">
        <f t="shared" si="676"/>
        <v/>
      </c>
      <c r="AL556" s="26" t="str">
        <f t="shared" si="676"/>
        <v/>
      </c>
      <c r="AM556" s="26" t="str">
        <f t="shared" si="676"/>
        <v/>
      </c>
      <c r="AN556" s="26" t="str">
        <f t="shared" si="676"/>
        <v/>
      </c>
      <c r="AO556" s="26" t="str">
        <f t="shared" si="676"/>
        <v/>
      </c>
      <c r="AP556" s="26" t="str">
        <f t="shared" si="676"/>
        <v/>
      </c>
      <c r="AQ556" s="26" t="str">
        <f t="shared" si="676"/>
        <v/>
      </c>
      <c r="AR556" s="26" t="str">
        <f t="shared" si="676"/>
        <v/>
      </c>
      <c r="AS556" s="26" t="str">
        <f t="shared" si="676"/>
        <v/>
      </c>
      <c r="AT556" s="26" t="str">
        <f t="shared" si="676"/>
        <v/>
      </c>
      <c r="AU556" s="26" t="str">
        <f t="shared" si="676"/>
        <v/>
      </c>
      <c r="AV556" s="26" t="str">
        <f t="shared" si="676"/>
        <v/>
      </c>
      <c r="AW556" s="26" t="str">
        <f t="shared" si="676"/>
        <v/>
      </c>
      <c r="AX556" s="26" t="str">
        <f t="shared" si="676"/>
        <v/>
      </c>
      <c r="AY556" s="26" t="str">
        <f t="shared" si="676"/>
        <v/>
      </c>
      <c r="AZ556" s="26" t="str">
        <f t="shared" si="676"/>
        <v/>
      </c>
      <c r="BA556" s="26" t="str">
        <f t="shared" si="676"/>
        <v/>
      </c>
      <c r="BB556" s="26" t="str">
        <f t="shared" si="676"/>
        <v/>
      </c>
      <c r="BC556" s="26" t="str">
        <f t="shared" si="676"/>
        <v/>
      </c>
      <c r="BD556" s="26" t="str">
        <f t="shared" si="676"/>
        <v/>
      </c>
      <c r="BE556" s="26" t="str">
        <f t="shared" si="676"/>
        <v/>
      </c>
      <c r="BF556" s="26" t="str">
        <f t="shared" si="676"/>
        <v/>
      </c>
      <c r="BG556" s="26" t="str">
        <f t="shared" si="676"/>
        <v/>
      </c>
      <c r="BH556" s="26" t="str">
        <f t="shared" si="676"/>
        <v/>
      </c>
      <c r="BI556" s="26" t="str">
        <f t="shared" si="676"/>
        <v/>
      </c>
      <c r="BJ556" s="26" t="str">
        <f t="shared" si="676"/>
        <v/>
      </c>
      <c r="BK556" s="26" t="str">
        <f t="shared" si="676"/>
        <v/>
      </c>
      <c r="BL556" s="26" t="str">
        <f t="shared" si="676"/>
        <v/>
      </c>
      <c r="BM556" s="26" t="str">
        <f t="shared" si="676"/>
        <v/>
      </c>
      <c r="BN556" s="26" t="str">
        <f t="shared" si="676"/>
        <v/>
      </c>
      <c r="BO556" s="26" t="str">
        <f t="shared" si="676"/>
        <v/>
      </c>
      <c r="BP556" s="26" t="str">
        <f t="shared" si="676"/>
        <v/>
      </c>
      <c r="BQ556" s="26" t="str">
        <f t="shared" si="676"/>
        <v/>
      </c>
      <c r="BR556" s="26" t="str">
        <f t="shared" si="676"/>
        <v/>
      </c>
      <c r="BS556" s="26" t="str">
        <f t="shared" si="677" ref="BS556:ED556">IF(AND(BS557="",AND(BS563="",AND(BS566="",BS569=""))),"",SUM(BS557,BS563,BS566,BS569))</f>
        <v/>
      </c>
      <c r="BT556" s="26" t="str">
        <f t="shared" si="677"/>
        <v/>
      </c>
      <c r="BU556" s="26" t="str">
        <f t="shared" si="677"/>
        <v/>
      </c>
      <c r="BV556" s="26" t="str">
        <f t="shared" si="677"/>
        <v/>
      </c>
      <c r="BW556" s="26" t="str">
        <f t="shared" si="677"/>
        <v/>
      </c>
      <c r="BX556" s="26" t="str">
        <f t="shared" si="677"/>
        <v/>
      </c>
      <c r="BY556" s="26" t="str">
        <f t="shared" si="677"/>
        <v/>
      </c>
      <c r="BZ556" s="26" t="str">
        <f t="shared" si="677"/>
        <v/>
      </c>
      <c r="CA556" s="26" t="str">
        <f t="shared" si="677"/>
        <v/>
      </c>
      <c r="CB556" s="26" t="str">
        <f t="shared" si="677"/>
        <v/>
      </c>
      <c r="CC556" s="26" t="str">
        <f t="shared" si="677"/>
        <v/>
      </c>
      <c r="CD556" s="26" t="str">
        <f t="shared" si="677"/>
        <v/>
      </c>
      <c r="CE556" s="26" t="str">
        <f t="shared" si="677"/>
        <v/>
      </c>
      <c r="CF556" s="26" t="str">
        <f t="shared" si="677"/>
        <v/>
      </c>
      <c r="CG556" s="26" t="str">
        <f t="shared" si="677"/>
        <v/>
      </c>
      <c r="CH556" s="26" t="str">
        <f t="shared" si="677"/>
        <v/>
      </c>
      <c r="CI556" s="26" t="str">
        <f t="shared" si="677"/>
        <v/>
      </c>
      <c r="CJ556" s="26" t="str">
        <f t="shared" si="677"/>
        <v/>
      </c>
      <c r="CK556" s="26" t="str">
        <f t="shared" si="677"/>
        <v/>
      </c>
      <c r="CL556" s="26" t="str">
        <f t="shared" si="677"/>
        <v/>
      </c>
      <c r="CM556" s="26" t="str">
        <f t="shared" si="677"/>
        <v/>
      </c>
      <c r="CN556" s="26" t="str">
        <f t="shared" si="677"/>
        <v/>
      </c>
      <c r="CO556" s="26" t="str">
        <f t="shared" si="677"/>
        <v/>
      </c>
      <c r="CP556" s="26" t="str">
        <f t="shared" si="677"/>
        <v/>
      </c>
      <c r="CQ556" s="26" t="str">
        <f t="shared" si="677"/>
        <v/>
      </c>
      <c r="CR556" s="26" t="str">
        <f t="shared" si="677"/>
        <v/>
      </c>
      <c r="CS556" s="26" t="str">
        <f t="shared" si="677"/>
        <v/>
      </c>
      <c r="CT556" s="26" t="str">
        <f t="shared" si="677"/>
        <v/>
      </c>
      <c r="CU556" s="26" t="str">
        <f t="shared" si="677"/>
        <v/>
      </c>
      <c r="CV556" s="26" t="str">
        <f t="shared" si="677"/>
        <v/>
      </c>
      <c r="CW556" s="26" t="str">
        <f t="shared" si="677"/>
        <v/>
      </c>
      <c r="CX556" s="26" t="str">
        <f t="shared" si="677"/>
        <v/>
      </c>
      <c r="CY556" s="26" t="str">
        <f t="shared" si="677"/>
        <v/>
      </c>
      <c r="CZ556" s="26" t="str">
        <f t="shared" si="677"/>
        <v/>
      </c>
      <c r="DA556" s="26" t="str">
        <f t="shared" si="677"/>
        <v/>
      </c>
      <c r="DB556" s="26" t="str">
        <f t="shared" si="677"/>
        <v/>
      </c>
      <c r="DC556" s="26" t="str">
        <f t="shared" si="677"/>
        <v/>
      </c>
      <c r="DD556" s="26" t="str">
        <f t="shared" si="677"/>
        <v/>
      </c>
      <c r="DE556" s="26" t="str">
        <f t="shared" si="677"/>
        <v/>
      </c>
      <c r="DF556" s="26" t="str">
        <f t="shared" si="677"/>
        <v/>
      </c>
      <c r="DG556" s="26" t="str">
        <f t="shared" si="677"/>
        <v/>
      </c>
      <c r="DH556" s="26" t="str">
        <f t="shared" si="677"/>
        <v/>
      </c>
      <c r="DI556" s="26" t="str">
        <f t="shared" si="677"/>
        <v/>
      </c>
      <c r="DJ556" s="26" t="str">
        <f t="shared" si="677"/>
        <v/>
      </c>
      <c r="DK556" s="26" t="str">
        <f t="shared" si="677"/>
        <v/>
      </c>
      <c r="DL556" s="26" t="str">
        <f t="shared" si="677"/>
        <v/>
      </c>
      <c r="DM556" s="26" t="str">
        <f t="shared" si="677"/>
        <v/>
      </c>
      <c r="DN556" s="26" t="str">
        <f t="shared" si="677"/>
        <v/>
      </c>
      <c r="DO556" s="26" t="str">
        <f t="shared" si="677"/>
        <v/>
      </c>
      <c r="DP556" s="26" t="str">
        <f t="shared" si="677"/>
        <v/>
      </c>
      <c r="DQ556" s="26" t="str">
        <f t="shared" si="677"/>
        <v/>
      </c>
      <c r="DR556" s="26" t="str">
        <f t="shared" si="677"/>
        <v/>
      </c>
      <c r="DS556" s="26" t="str">
        <f t="shared" si="677"/>
        <v/>
      </c>
      <c r="DT556" s="26" t="str">
        <f t="shared" si="677"/>
        <v/>
      </c>
      <c r="DU556" s="26" t="str">
        <f t="shared" si="677"/>
        <v/>
      </c>
      <c r="DV556" s="26" t="str">
        <f t="shared" si="677"/>
        <v/>
      </c>
      <c r="DW556" s="26" t="str">
        <f t="shared" si="677"/>
        <v/>
      </c>
      <c r="DX556" s="26" t="str">
        <f t="shared" si="677"/>
        <v/>
      </c>
      <c r="DY556" s="26" t="str">
        <f t="shared" si="677"/>
        <v/>
      </c>
      <c r="DZ556" s="26" t="str">
        <f t="shared" si="677"/>
        <v/>
      </c>
      <c r="EA556" s="26" t="str">
        <f t="shared" si="677"/>
        <v/>
      </c>
      <c r="EB556" s="26" t="str">
        <f t="shared" si="677"/>
        <v/>
      </c>
      <c r="EC556" s="26" t="str">
        <f t="shared" si="677"/>
        <v/>
      </c>
      <c r="ED556" s="26" t="str">
        <f t="shared" si="677"/>
        <v/>
      </c>
      <c r="EE556" s="26" t="str">
        <f t="shared" si="678" ref="EE556:FI556">IF(AND(EE557="",AND(EE563="",AND(EE566="",EE569=""))),"",SUM(EE557,EE563,EE566,EE569))</f>
        <v/>
      </c>
      <c r="EF556" s="26" t="str">
        <f t="shared" si="678"/>
        <v/>
      </c>
      <c r="EG556" s="26" t="str">
        <f t="shared" si="678"/>
        <v/>
      </c>
      <c r="EH556" s="26" t="str">
        <f t="shared" si="678"/>
        <v/>
      </c>
      <c r="EI556" s="26" t="str">
        <f t="shared" si="678"/>
        <v/>
      </c>
      <c r="EJ556" s="26" t="str">
        <f t="shared" si="678"/>
        <v/>
      </c>
      <c r="EK556" s="26" t="str">
        <f t="shared" si="678"/>
        <v/>
      </c>
      <c r="EL556" s="26" t="str">
        <f t="shared" si="678"/>
        <v/>
      </c>
      <c r="EM556" s="26" t="str">
        <f t="shared" si="678"/>
        <v/>
      </c>
      <c r="EN556" s="26" t="str">
        <f t="shared" si="678"/>
        <v/>
      </c>
      <c r="EO556" s="26" t="str">
        <f t="shared" si="678"/>
        <v/>
      </c>
      <c r="EP556" s="26" t="str">
        <f t="shared" si="678"/>
        <v/>
      </c>
      <c r="EQ556" s="26" t="str">
        <f t="shared" si="678"/>
        <v/>
      </c>
      <c r="ER556" s="26" t="str">
        <f t="shared" si="678"/>
        <v/>
      </c>
      <c r="ES556" s="26" t="str">
        <f t="shared" si="678"/>
        <v/>
      </c>
      <c r="ET556" s="26" t="str">
        <f t="shared" si="678"/>
        <v/>
      </c>
      <c r="EU556" s="26" t="str">
        <f t="shared" si="678"/>
        <v/>
      </c>
      <c r="EV556" s="26" t="str">
        <f t="shared" si="678"/>
        <v/>
      </c>
      <c r="EW556" s="26" t="str">
        <f t="shared" si="678"/>
        <v/>
      </c>
      <c r="EX556" s="26" t="str">
        <f t="shared" si="678"/>
        <v/>
      </c>
      <c r="EY556" s="26" t="str">
        <f t="shared" si="678"/>
        <v/>
      </c>
      <c r="EZ556" s="26" t="str">
        <f t="shared" si="678"/>
        <v/>
      </c>
      <c r="FA556" s="26" t="str">
        <f t="shared" si="678"/>
        <v/>
      </c>
      <c r="FB556" s="26" t="str">
        <f t="shared" si="678"/>
        <v/>
      </c>
      <c r="FC556" s="26" t="str">
        <f t="shared" si="678"/>
        <v/>
      </c>
      <c r="FD556" s="26" t="str">
        <f t="shared" si="678"/>
        <v/>
      </c>
      <c r="FE556" s="26" t="str">
        <f t="shared" si="678"/>
        <v/>
      </c>
      <c r="FF556" s="26" t="str">
        <f t="shared" si="678"/>
        <v/>
      </c>
      <c r="FG556" s="26" t="str">
        <f t="shared" si="678"/>
        <v/>
      </c>
      <c r="FH556" s="26" t="str">
        <f t="shared" si="678"/>
        <v/>
      </c>
      <c r="FI556" s="26" t="str">
        <f t="shared" si="678"/>
        <v/>
      </c>
    </row>
    <row r="557" spans="1:165" s="8" customFormat="1" ht="15" customHeight="1">
      <c r="A557" s="8" t="str">
        <f t="shared" si="639"/>
        <v>BFPLDCB_BP6_XDC</v>
      </c>
      <c r="B557" s="12" t="s">
        <v>1202</v>
      </c>
      <c r="C557" s="13" t="s">
        <v>1323</v>
      </c>
      <c r="D557" s="13" t="s">
        <v>1324</v>
      </c>
      <c r="E557" s="14" t="str">
        <f>"BFPLDCB_BP6_"&amp;C3</f>
        <v>BFPLDCB_BP6_XDC</v>
      </c>
      <c r="F557" s="26" t="str">
        <f>IF(AND(F558="",F559=""),"",SUM(F558,F559))</f>
        <v/>
      </c>
      <c r="G557" s="26" t="str">
        <f t="shared" si="679" ref="G557:BR557">IF(AND(G558="",G559=""),"",SUM(G558,G559))</f>
        <v/>
      </c>
      <c r="H557" s="26" t="str">
        <f t="shared" si="679"/>
        <v/>
      </c>
      <c r="I557" s="26" t="str">
        <f t="shared" si="679"/>
        <v/>
      </c>
      <c r="J557" s="26" t="str">
        <f t="shared" si="679"/>
        <v/>
      </c>
      <c r="K557" s="26" t="str">
        <f t="shared" si="679"/>
        <v/>
      </c>
      <c r="L557" s="26" t="str">
        <f t="shared" si="679"/>
        <v/>
      </c>
      <c r="M557" s="26" t="str">
        <f t="shared" si="679"/>
        <v/>
      </c>
      <c r="N557" s="26" t="str">
        <f t="shared" si="679"/>
        <v/>
      </c>
      <c r="O557" s="26" t="str">
        <f t="shared" si="679"/>
        <v/>
      </c>
      <c r="P557" s="26" t="str">
        <f t="shared" si="679"/>
        <v/>
      </c>
      <c r="Q557" s="26" t="str">
        <f t="shared" si="679"/>
        <v/>
      </c>
      <c r="R557" s="26" t="str">
        <f t="shared" si="679"/>
        <v/>
      </c>
      <c r="S557" s="26" t="str">
        <f t="shared" si="679"/>
        <v/>
      </c>
      <c r="T557" s="26" t="str">
        <f t="shared" si="679"/>
        <v/>
      </c>
      <c r="U557" s="26" t="str">
        <f t="shared" si="679"/>
        <v/>
      </c>
      <c r="V557" s="26" t="str">
        <f t="shared" si="679"/>
        <v/>
      </c>
      <c r="W557" s="26" t="str">
        <f t="shared" si="679"/>
        <v/>
      </c>
      <c r="X557" s="26" t="str">
        <f t="shared" si="679"/>
        <v/>
      </c>
      <c r="Y557" s="26" t="str">
        <f t="shared" si="679"/>
        <v/>
      </c>
      <c r="Z557" s="26" t="str">
        <f t="shared" si="679"/>
        <v/>
      </c>
      <c r="AA557" s="26" t="str">
        <f t="shared" si="679"/>
        <v/>
      </c>
      <c r="AB557" s="26" t="str">
        <f t="shared" si="679"/>
        <v/>
      </c>
      <c r="AC557" s="26" t="str">
        <f t="shared" si="679"/>
        <v/>
      </c>
      <c r="AD557" s="26" t="str">
        <f t="shared" si="679"/>
        <v/>
      </c>
      <c r="AE557" s="26" t="str">
        <f t="shared" si="679"/>
        <v/>
      </c>
      <c r="AF557" s="26" t="str">
        <f t="shared" si="679"/>
        <v/>
      </c>
      <c r="AG557" s="26" t="str">
        <f t="shared" si="679"/>
        <v/>
      </c>
      <c r="AH557" s="26" t="str">
        <f t="shared" si="679"/>
        <v/>
      </c>
      <c r="AI557" s="26" t="str">
        <f t="shared" si="679"/>
        <v/>
      </c>
      <c r="AJ557" s="26" t="str">
        <f t="shared" si="679"/>
        <v/>
      </c>
      <c r="AK557" s="26" t="str">
        <f t="shared" si="679"/>
        <v/>
      </c>
      <c r="AL557" s="26" t="str">
        <f t="shared" si="679"/>
        <v/>
      </c>
      <c r="AM557" s="26" t="str">
        <f t="shared" si="679"/>
        <v/>
      </c>
      <c r="AN557" s="26" t="str">
        <f t="shared" si="679"/>
        <v/>
      </c>
      <c r="AO557" s="26" t="str">
        <f t="shared" si="679"/>
        <v/>
      </c>
      <c r="AP557" s="26" t="str">
        <f t="shared" si="679"/>
        <v/>
      </c>
      <c r="AQ557" s="26" t="str">
        <f t="shared" si="679"/>
        <v/>
      </c>
      <c r="AR557" s="26" t="str">
        <f t="shared" si="679"/>
        <v/>
      </c>
      <c r="AS557" s="26" t="str">
        <f t="shared" si="679"/>
        <v/>
      </c>
      <c r="AT557" s="26" t="str">
        <f t="shared" si="679"/>
        <v/>
      </c>
      <c r="AU557" s="26" t="str">
        <f t="shared" si="679"/>
        <v/>
      </c>
      <c r="AV557" s="26" t="str">
        <f t="shared" si="679"/>
        <v/>
      </c>
      <c r="AW557" s="26" t="str">
        <f t="shared" si="679"/>
        <v/>
      </c>
      <c r="AX557" s="26" t="str">
        <f t="shared" si="679"/>
        <v/>
      </c>
      <c r="AY557" s="26" t="str">
        <f t="shared" si="679"/>
        <v/>
      </c>
      <c r="AZ557" s="26" t="str">
        <f t="shared" si="679"/>
        <v/>
      </c>
      <c r="BA557" s="26" t="str">
        <f t="shared" si="679"/>
        <v/>
      </c>
      <c r="BB557" s="26" t="str">
        <f t="shared" si="679"/>
        <v/>
      </c>
      <c r="BC557" s="26" t="str">
        <f t="shared" si="679"/>
        <v/>
      </c>
      <c r="BD557" s="26" t="str">
        <f t="shared" si="679"/>
        <v/>
      </c>
      <c r="BE557" s="26" t="str">
        <f t="shared" si="679"/>
        <v/>
      </c>
      <c r="BF557" s="26" t="str">
        <f t="shared" si="679"/>
        <v/>
      </c>
      <c r="BG557" s="26" t="str">
        <f t="shared" si="679"/>
        <v/>
      </c>
      <c r="BH557" s="26" t="str">
        <f t="shared" si="679"/>
        <v/>
      </c>
      <c r="BI557" s="26" t="str">
        <f t="shared" si="679"/>
        <v/>
      </c>
      <c r="BJ557" s="26" t="str">
        <f t="shared" si="679"/>
        <v/>
      </c>
      <c r="BK557" s="26" t="str">
        <f t="shared" si="679"/>
        <v/>
      </c>
      <c r="BL557" s="26" t="str">
        <f t="shared" si="679"/>
        <v/>
      </c>
      <c r="BM557" s="26" t="str">
        <f t="shared" si="679"/>
        <v/>
      </c>
      <c r="BN557" s="26" t="str">
        <f t="shared" si="679"/>
        <v/>
      </c>
      <c r="BO557" s="26" t="str">
        <f t="shared" si="679"/>
        <v/>
      </c>
      <c r="BP557" s="26" t="str">
        <f t="shared" si="679"/>
        <v/>
      </c>
      <c r="BQ557" s="26" t="str">
        <f t="shared" si="679"/>
        <v/>
      </c>
      <c r="BR557" s="26" t="str">
        <f t="shared" si="679"/>
        <v/>
      </c>
      <c r="BS557" s="26" t="str">
        <f t="shared" si="680" ref="BS557:ED557">IF(AND(BS558="",BS559=""),"",SUM(BS558,BS559))</f>
        <v/>
      </c>
      <c r="BT557" s="26" t="str">
        <f t="shared" si="680"/>
        <v/>
      </c>
      <c r="BU557" s="26" t="str">
        <f t="shared" si="680"/>
        <v/>
      </c>
      <c r="BV557" s="26" t="str">
        <f t="shared" si="680"/>
        <v/>
      </c>
      <c r="BW557" s="26" t="str">
        <f t="shared" si="680"/>
        <v/>
      </c>
      <c r="BX557" s="26" t="str">
        <f t="shared" si="680"/>
        <v/>
      </c>
      <c r="BY557" s="26" t="str">
        <f t="shared" si="680"/>
        <v/>
      </c>
      <c r="BZ557" s="26" t="str">
        <f t="shared" si="680"/>
        <v/>
      </c>
      <c r="CA557" s="26" t="str">
        <f t="shared" si="680"/>
        <v/>
      </c>
      <c r="CB557" s="26" t="str">
        <f t="shared" si="680"/>
        <v/>
      </c>
      <c r="CC557" s="26" t="str">
        <f t="shared" si="680"/>
        <v/>
      </c>
      <c r="CD557" s="26" t="str">
        <f t="shared" si="680"/>
        <v/>
      </c>
      <c r="CE557" s="26" t="str">
        <f t="shared" si="680"/>
        <v/>
      </c>
      <c r="CF557" s="26" t="str">
        <f t="shared" si="680"/>
        <v/>
      </c>
      <c r="CG557" s="26" t="str">
        <f t="shared" si="680"/>
        <v/>
      </c>
      <c r="CH557" s="26" t="str">
        <f t="shared" si="680"/>
        <v/>
      </c>
      <c r="CI557" s="26" t="str">
        <f t="shared" si="680"/>
        <v/>
      </c>
      <c r="CJ557" s="26" t="str">
        <f t="shared" si="680"/>
        <v/>
      </c>
      <c r="CK557" s="26" t="str">
        <f t="shared" si="680"/>
        <v/>
      </c>
      <c r="CL557" s="26" t="str">
        <f t="shared" si="680"/>
        <v/>
      </c>
      <c r="CM557" s="26" t="str">
        <f t="shared" si="680"/>
        <v/>
      </c>
      <c r="CN557" s="26" t="str">
        <f t="shared" si="680"/>
        <v/>
      </c>
      <c r="CO557" s="26" t="str">
        <f t="shared" si="680"/>
        <v/>
      </c>
      <c r="CP557" s="26" t="str">
        <f t="shared" si="680"/>
        <v/>
      </c>
      <c r="CQ557" s="26" t="str">
        <f t="shared" si="680"/>
        <v/>
      </c>
      <c r="CR557" s="26" t="str">
        <f t="shared" si="680"/>
        <v/>
      </c>
      <c r="CS557" s="26" t="str">
        <f t="shared" si="680"/>
        <v/>
      </c>
      <c r="CT557" s="26" t="str">
        <f t="shared" si="680"/>
        <v/>
      </c>
      <c r="CU557" s="26" t="str">
        <f t="shared" si="680"/>
        <v/>
      </c>
      <c r="CV557" s="26" t="str">
        <f t="shared" si="680"/>
        <v/>
      </c>
      <c r="CW557" s="26" t="str">
        <f t="shared" si="680"/>
        <v/>
      </c>
      <c r="CX557" s="26" t="str">
        <f t="shared" si="680"/>
        <v/>
      </c>
      <c r="CY557" s="26" t="str">
        <f t="shared" si="680"/>
        <v/>
      </c>
      <c r="CZ557" s="26" t="str">
        <f t="shared" si="680"/>
        <v/>
      </c>
      <c r="DA557" s="26" t="str">
        <f t="shared" si="680"/>
        <v/>
      </c>
      <c r="DB557" s="26" t="str">
        <f t="shared" si="680"/>
        <v/>
      </c>
      <c r="DC557" s="26" t="str">
        <f t="shared" si="680"/>
        <v/>
      </c>
      <c r="DD557" s="26" t="str">
        <f t="shared" si="680"/>
        <v/>
      </c>
      <c r="DE557" s="26" t="str">
        <f t="shared" si="680"/>
        <v/>
      </c>
      <c r="DF557" s="26" t="str">
        <f t="shared" si="680"/>
        <v/>
      </c>
      <c r="DG557" s="26" t="str">
        <f t="shared" si="680"/>
        <v/>
      </c>
      <c r="DH557" s="26" t="str">
        <f t="shared" si="680"/>
        <v/>
      </c>
      <c r="DI557" s="26" t="str">
        <f t="shared" si="680"/>
        <v/>
      </c>
      <c r="DJ557" s="26" t="str">
        <f t="shared" si="680"/>
        <v/>
      </c>
      <c r="DK557" s="26" t="str">
        <f t="shared" si="680"/>
        <v/>
      </c>
      <c r="DL557" s="26" t="str">
        <f t="shared" si="680"/>
        <v/>
      </c>
      <c r="DM557" s="26" t="str">
        <f t="shared" si="680"/>
        <v/>
      </c>
      <c r="DN557" s="26" t="str">
        <f t="shared" si="680"/>
        <v/>
      </c>
      <c r="DO557" s="26" t="str">
        <f t="shared" si="680"/>
        <v/>
      </c>
      <c r="DP557" s="26" t="str">
        <f t="shared" si="680"/>
        <v/>
      </c>
      <c r="DQ557" s="26" t="str">
        <f t="shared" si="680"/>
        <v/>
      </c>
      <c r="DR557" s="26" t="str">
        <f t="shared" si="680"/>
        <v/>
      </c>
      <c r="DS557" s="26" t="str">
        <f t="shared" si="680"/>
        <v/>
      </c>
      <c r="DT557" s="26" t="str">
        <f t="shared" si="680"/>
        <v/>
      </c>
      <c r="DU557" s="26" t="str">
        <f t="shared" si="680"/>
        <v/>
      </c>
      <c r="DV557" s="26" t="str">
        <f t="shared" si="680"/>
        <v/>
      </c>
      <c r="DW557" s="26" t="str">
        <f t="shared" si="680"/>
        <v/>
      </c>
      <c r="DX557" s="26" t="str">
        <f t="shared" si="680"/>
        <v/>
      </c>
      <c r="DY557" s="26" t="str">
        <f t="shared" si="680"/>
        <v/>
      </c>
      <c r="DZ557" s="26" t="str">
        <f t="shared" si="680"/>
        <v/>
      </c>
      <c r="EA557" s="26" t="str">
        <f t="shared" si="680"/>
        <v/>
      </c>
      <c r="EB557" s="26" t="str">
        <f t="shared" si="680"/>
        <v/>
      </c>
      <c r="EC557" s="26" t="str">
        <f t="shared" si="680"/>
        <v/>
      </c>
      <c r="ED557" s="26" t="str">
        <f t="shared" si="680"/>
        <v/>
      </c>
      <c r="EE557" s="26" t="str">
        <f t="shared" si="681" ref="EE557:FI557">IF(AND(EE558="",EE559=""),"",SUM(EE558,EE559))</f>
        <v/>
      </c>
      <c r="EF557" s="26" t="str">
        <f t="shared" si="681"/>
        <v/>
      </c>
      <c r="EG557" s="26" t="str">
        <f t="shared" si="681"/>
        <v/>
      </c>
      <c r="EH557" s="26" t="str">
        <f t="shared" si="681"/>
        <v/>
      </c>
      <c r="EI557" s="26" t="str">
        <f t="shared" si="681"/>
        <v/>
      </c>
      <c r="EJ557" s="26" t="str">
        <f t="shared" si="681"/>
        <v/>
      </c>
      <c r="EK557" s="26" t="str">
        <f t="shared" si="681"/>
        <v/>
      </c>
      <c r="EL557" s="26" t="str">
        <f t="shared" si="681"/>
        <v/>
      </c>
      <c r="EM557" s="26" t="str">
        <f t="shared" si="681"/>
        <v/>
      </c>
      <c r="EN557" s="26" t="str">
        <f t="shared" si="681"/>
        <v/>
      </c>
      <c r="EO557" s="26" t="str">
        <f t="shared" si="681"/>
        <v/>
      </c>
      <c r="EP557" s="26" t="str">
        <f t="shared" si="681"/>
        <v/>
      </c>
      <c r="EQ557" s="26" t="str">
        <f t="shared" si="681"/>
        <v/>
      </c>
      <c r="ER557" s="26" t="str">
        <f t="shared" si="681"/>
        <v/>
      </c>
      <c r="ES557" s="26" t="str">
        <f t="shared" si="681"/>
        <v/>
      </c>
      <c r="ET557" s="26" t="str">
        <f t="shared" si="681"/>
        <v/>
      </c>
      <c r="EU557" s="26" t="str">
        <f t="shared" si="681"/>
        <v/>
      </c>
      <c r="EV557" s="26" t="str">
        <f t="shared" si="681"/>
        <v/>
      </c>
      <c r="EW557" s="26" t="str">
        <f t="shared" si="681"/>
        <v/>
      </c>
      <c r="EX557" s="26" t="str">
        <f t="shared" si="681"/>
        <v/>
      </c>
      <c r="EY557" s="26" t="str">
        <f t="shared" si="681"/>
        <v/>
      </c>
      <c r="EZ557" s="26" t="str">
        <f t="shared" si="681"/>
        <v/>
      </c>
      <c r="FA557" s="26" t="str">
        <f t="shared" si="681"/>
        <v/>
      </c>
      <c r="FB557" s="26" t="str">
        <f t="shared" si="681"/>
        <v/>
      </c>
      <c r="FC557" s="26" t="str">
        <f t="shared" si="681"/>
        <v/>
      </c>
      <c r="FD557" s="26" t="str">
        <f t="shared" si="681"/>
        <v/>
      </c>
      <c r="FE557" s="26" t="str">
        <f t="shared" si="681"/>
        <v/>
      </c>
      <c r="FF557" s="26" t="str">
        <f t="shared" si="681"/>
        <v/>
      </c>
      <c r="FG557" s="26" t="str">
        <f t="shared" si="681"/>
        <v/>
      </c>
      <c r="FH557" s="26" t="str">
        <f t="shared" si="681"/>
        <v/>
      </c>
      <c r="FI557" s="26" t="str">
        <f t="shared" si="681"/>
        <v/>
      </c>
    </row>
    <row r="558" spans="1:165" s="8" customFormat="1" ht="15" customHeight="1">
      <c r="A558" s="8" t="str">
        <f t="shared" si="639"/>
        <v>BFPLDCB_S_BP6_XDC</v>
      </c>
      <c r="B558" s="12" t="s">
        <v>1245</v>
      </c>
      <c r="C558" s="13" t="s">
        <v>1325</v>
      </c>
      <c r="D558" s="13" t="s">
        <v>1326</v>
      </c>
      <c r="E558" s="14" t="str">
        <f>"BFPLDCB_S_BP6_"&amp;C3</f>
        <v>BFPLDCB_S_BP6_XDC</v>
      </c>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165" s="8" customFormat="1" ht="15" customHeight="1">
      <c r="A559" s="8" t="str">
        <f t="shared" si="639"/>
        <v>BFPLDCB_L_BP6_XDC</v>
      </c>
      <c r="B559" s="12" t="s">
        <v>1248</v>
      </c>
      <c r="C559" s="13" t="s">
        <v>1327</v>
      </c>
      <c r="D559" s="13" t="s">
        <v>1328</v>
      </c>
      <c r="E559" s="14" t="str">
        <f>"BFPLDCB_L_BP6_"&amp;C3</f>
        <v>BFPLDCB_L_BP6_XDC</v>
      </c>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165" s="8" customFormat="1" ht="15" customHeight="1">
      <c r="A560" s="8" t="str">
        <f t="shared" si="639"/>
        <v>BFPLDMA_BP6_XDC</v>
      </c>
      <c r="B560" s="15" t="s">
        <v>1205</v>
      </c>
      <c r="C560" s="13" t="s">
        <v>1329</v>
      </c>
      <c r="D560" s="13" t="s">
        <v>1330</v>
      </c>
      <c r="E560" s="18" t="str">
        <f>"BFPLDMA_BP6_"&amp;C3</f>
        <v>BFPLDMA_BP6_XDC</v>
      </c>
      <c r="F560" s="26" t="str">
        <f>IF(AND(F561="",F562=""),"",SUM(F561,F562))</f>
        <v/>
      </c>
      <c r="G560" s="26" t="str">
        <f t="shared" si="682" ref="G560:BR560">IF(AND(G561="",G562=""),"",SUM(G561,G562))</f>
        <v/>
      </c>
      <c r="H560" s="26" t="str">
        <f t="shared" si="682"/>
        <v/>
      </c>
      <c r="I560" s="26" t="str">
        <f t="shared" si="682"/>
        <v/>
      </c>
      <c r="J560" s="26" t="str">
        <f t="shared" si="682"/>
        <v/>
      </c>
      <c r="K560" s="26" t="str">
        <f t="shared" si="682"/>
        <v/>
      </c>
      <c r="L560" s="26" t="str">
        <f t="shared" si="682"/>
        <v/>
      </c>
      <c r="M560" s="26" t="str">
        <f t="shared" si="682"/>
        <v/>
      </c>
      <c r="N560" s="26" t="str">
        <f t="shared" si="682"/>
        <v/>
      </c>
      <c r="O560" s="26" t="str">
        <f t="shared" si="682"/>
        <v/>
      </c>
      <c r="P560" s="26" t="str">
        <f t="shared" si="682"/>
        <v/>
      </c>
      <c r="Q560" s="26" t="str">
        <f t="shared" si="682"/>
        <v/>
      </c>
      <c r="R560" s="26" t="str">
        <f t="shared" si="682"/>
        <v/>
      </c>
      <c r="S560" s="26" t="str">
        <f t="shared" si="682"/>
        <v/>
      </c>
      <c r="T560" s="26" t="str">
        <f t="shared" si="682"/>
        <v/>
      </c>
      <c r="U560" s="26" t="str">
        <f t="shared" si="682"/>
        <v/>
      </c>
      <c r="V560" s="26" t="str">
        <f t="shared" si="682"/>
        <v/>
      </c>
      <c r="W560" s="26" t="str">
        <f t="shared" si="682"/>
        <v/>
      </c>
      <c r="X560" s="26" t="str">
        <f t="shared" si="682"/>
        <v/>
      </c>
      <c r="Y560" s="26" t="str">
        <f t="shared" si="682"/>
        <v/>
      </c>
      <c r="Z560" s="26" t="str">
        <f t="shared" si="682"/>
        <v/>
      </c>
      <c r="AA560" s="26" t="str">
        <f t="shared" si="682"/>
        <v/>
      </c>
      <c r="AB560" s="26" t="str">
        <f t="shared" si="682"/>
        <v/>
      </c>
      <c r="AC560" s="26" t="str">
        <f t="shared" si="682"/>
        <v/>
      </c>
      <c r="AD560" s="26" t="str">
        <f t="shared" si="682"/>
        <v/>
      </c>
      <c r="AE560" s="26" t="str">
        <f t="shared" si="682"/>
        <v/>
      </c>
      <c r="AF560" s="26" t="str">
        <f t="shared" si="682"/>
        <v/>
      </c>
      <c r="AG560" s="26" t="str">
        <f t="shared" si="682"/>
        <v/>
      </c>
      <c r="AH560" s="26" t="str">
        <f t="shared" si="682"/>
        <v/>
      </c>
      <c r="AI560" s="26" t="str">
        <f t="shared" si="682"/>
        <v/>
      </c>
      <c r="AJ560" s="26" t="str">
        <f t="shared" si="682"/>
        <v/>
      </c>
      <c r="AK560" s="26" t="str">
        <f t="shared" si="682"/>
        <v/>
      </c>
      <c r="AL560" s="26" t="str">
        <f t="shared" si="682"/>
        <v/>
      </c>
      <c r="AM560" s="26" t="str">
        <f t="shared" si="682"/>
        <v/>
      </c>
      <c r="AN560" s="26" t="str">
        <f t="shared" si="682"/>
        <v/>
      </c>
      <c r="AO560" s="26" t="str">
        <f t="shared" si="682"/>
        <v/>
      </c>
      <c r="AP560" s="26" t="str">
        <f t="shared" si="682"/>
        <v/>
      </c>
      <c r="AQ560" s="26" t="str">
        <f t="shared" si="682"/>
        <v/>
      </c>
      <c r="AR560" s="26" t="str">
        <f t="shared" si="682"/>
        <v/>
      </c>
      <c r="AS560" s="26" t="str">
        <f t="shared" si="682"/>
        <v/>
      </c>
      <c r="AT560" s="26" t="str">
        <f t="shared" si="682"/>
        <v/>
      </c>
      <c r="AU560" s="26" t="str">
        <f t="shared" si="682"/>
        <v/>
      </c>
      <c r="AV560" s="26" t="str">
        <f t="shared" si="682"/>
        <v/>
      </c>
      <c r="AW560" s="26" t="str">
        <f t="shared" si="682"/>
        <v/>
      </c>
      <c r="AX560" s="26" t="str">
        <f t="shared" si="682"/>
        <v/>
      </c>
      <c r="AY560" s="26" t="str">
        <f t="shared" si="682"/>
        <v/>
      </c>
      <c r="AZ560" s="26" t="str">
        <f t="shared" si="682"/>
        <v/>
      </c>
      <c r="BA560" s="26" t="str">
        <f t="shared" si="682"/>
        <v/>
      </c>
      <c r="BB560" s="26" t="str">
        <f t="shared" si="682"/>
        <v/>
      </c>
      <c r="BC560" s="26" t="str">
        <f t="shared" si="682"/>
        <v/>
      </c>
      <c r="BD560" s="26" t="str">
        <f t="shared" si="682"/>
        <v/>
      </c>
      <c r="BE560" s="26" t="str">
        <f t="shared" si="682"/>
        <v/>
      </c>
      <c r="BF560" s="26" t="str">
        <f t="shared" si="682"/>
        <v/>
      </c>
      <c r="BG560" s="26" t="str">
        <f t="shared" si="682"/>
        <v/>
      </c>
      <c r="BH560" s="26" t="str">
        <f t="shared" si="682"/>
        <v/>
      </c>
      <c r="BI560" s="26" t="str">
        <f t="shared" si="682"/>
        <v/>
      </c>
      <c r="BJ560" s="26" t="str">
        <f t="shared" si="682"/>
        <v/>
      </c>
      <c r="BK560" s="26" t="str">
        <f t="shared" si="682"/>
        <v/>
      </c>
      <c r="BL560" s="26" t="str">
        <f t="shared" si="682"/>
        <v/>
      </c>
      <c r="BM560" s="26" t="str">
        <f t="shared" si="682"/>
        <v/>
      </c>
      <c r="BN560" s="26" t="str">
        <f t="shared" si="682"/>
        <v/>
      </c>
      <c r="BO560" s="26" t="str">
        <f t="shared" si="682"/>
        <v/>
      </c>
      <c r="BP560" s="26" t="str">
        <f t="shared" si="682"/>
        <v/>
      </c>
      <c r="BQ560" s="26" t="str">
        <f t="shared" si="682"/>
        <v/>
      </c>
      <c r="BR560" s="26" t="str">
        <f t="shared" si="682"/>
        <v/>
      </c>
      <c r="BS560" s="26" t="str">
        <f t="shared" si="683" ref="BS560:ED560">IF(AND(BS561="",BS562=""),"",SUM(BS561,BS562))</f>
        <v/>
      </c>
      <c r="BT560" s="26" t="str">
        <f t="shared" si="683"/>
        <v/>
      </c>
      <c r="BU560" s="26" t="str">
        <f t="shared" si="683"/>
        <v/>
      </c>
      <c r="BV560" s="26" t="str">
        <f t="shared" si="683"/>
        <v/>
      </c>
      <c r="BW560" s="26" t="str">
        <f t="shared" si="683"/>
        <v/>
      </c>
      <c r="BX560" s="26" t="str">
        <f t="shared" si="683"/>
        <v/>
      </c>
      <c r="BY560" s="26" t="str">
        <f t="shared" si="683"/>
        <v/>
      </c>
      <c r="BZ560" s="26" t="str">
        <f t="shared" si="683"/>
        <v/>
      </c>
      <c r="CA560" s="26" t="str">
        <f t="shared" si="683"/>
        <v/>
      </c>
      <c r="CB560" s="26" t="str">
        <f t="shared" si="683"/>
        <v/>
      </c>
      <c r="CC560" s="26" t="str">
        <f t="shared" si="683"/>
        <v/>
      </c>
      <c r="CD560" s="26" t="str">
        <f t="shared" si="683"/>
        <v/>
      </c>
      <c r="CE560" s="26" t="str">
        <f t="shared" si="683"/>
        <v/>
      </c>
      <c r="CF560" s="26" t="str">
        <f t="shared" si="683"/>
        <v/>
      </c>
      <c r="CG560" s="26" t="str">
        <f t="shared" si="683"/>
        <v/>
      </c>
      <c r="CH560" s="26" t="str">
        <f t="shared" si="683"/>
        <v/>
      </c>
      <c r="CI560" s="26" t="str">
        <f t="shared" si="683"/>
        <v/>
      </c>
      <c r="CJ560" s="26" t="str">
        <f t="shared" si="683"/>
        <v/>
      </c>
      <c r="CK560" s="26" t="str">
        <f t="shared" si="683"/>
        <v/>
      </c>
      <c r="CL560" s="26" t="str">
        <f t="shared" si="683"/>
        <v/>
      </c>
      <c r="CM560" s="26" t="str">
        <f t="shared" si="683"/>
        <v/>
      </c>
      <c r="CN560" s="26" t="str">
        <f t="shared" si="683"/>
        <v/>
      </c>
      <c r="CO560" s="26" t="str">
        <f t="shared" si="683"/>
        <v/>
      </c>
      <c r="CP560" s="26" t="str">
        <f t="shared" si="683"/>
        <v/>
      </c>
      <c r="CQ560" s="26" t="str">
        <f t="shared" si="683"/>
        <v/>
      </c>
      <c r="CR560" s="26" t="str">
        <f t="shared" si="683"/>
        <v/>
      </c>
      <c r="CS560" s="26" t="str">
        <f t="shared" si="683"/>
        <v/>
      </c>
      <c r="CT560" s="26" t="str">
        <f t="shared" si="683"/>
        <v/>
      </c>
      <c r="CU560" s="26" t="str">
        <f t="shared" si="683"/>
        <v/>
      </c>
      <c r="CV560" s="26" t="str">
        <f t="shared" si="683"/>
        <v/>
      </c>
      <c r="CW560" s="26" t="str">
        <f t="shared" si="683"/>
        <v/>
      </c>
      <c r="CX560" s="26" t="str">
        <f t="shared" si="683"/>
        <v/>
      </c>
      <c r="CY560" s="26" t="str">
        <f t="shared" si="683"/>
        <v/>
      </c>
      <c r="CZ560" s="26" t="str">
        <f t="shared" si="683"/>
        <v/>
      </c>
      <c r="DA560" s="26" t="str">
        <f t="shared" si="683"/>
        <v/>
      </c>
      <c r="DB560" s="26" t="str">
        <f t="shared" si="683"/>
        <v/>
      </c>
      <c r="DC560" s="26" t="str">
        <f t="shared" si="683"/>
        <v/>
      </c>
      <c r="DD560" s="26" t="str">
        <f t="shared" si="683"/>
        <v/>
      </c>
      <c r="DE560" s="26" t="str">
        <f t="shared" si="683"/>
        <v/>
      </c>
      <c r="DF560" s="26" t="str">
        <f t="shared" si="683"/>
        <v/>
      </c>
      <c r="DG560" s="26" t="str">
        <f t="shared" si="683"/>
        <v/>
      </c>
      <c r="DH560" s="26" t="str">
        <f t="shared" si="683"/>
        <v/>
      </c>
      <c r="DI560" s="26" t="str">
        <f t="shared" si="683"/>
        <v/>
      </c>
      <c r="DJ560" s="26" t="str">
        <f t="shared" si="683"/>
        <v/>
      </c>
      <c r="DK560" s="26" t="str">
        <f t="shared" si="683"/>
        <v/>
      </c>
      <c r="DL560" s="26" t="str">
        <f t="shared" si="683"/>
        <v/>
      </c>
      <c r="DM560" s="26" t="str">
        <f t="shared" si="683"/>
        <v/>
      </c>
      <c r="DN560" s="26" t="str">
        <f t="shared" si="683"/>
        <v/>
      </c>
      <c r="DO560" s="26" t="str">
        <f t="shared" si="683"/>
        <v/>
      </c>
      <c r="DP560" s="26" t="str">
        <f t="shared" si="683"/>
        <v/>
      </c>
      <c r="DQ560" s="26" t="str">
        <f t="shared" si="683"/>
        <v/>
      </c>
      <c r="DR560" s="26" t="str">
        <f t="shared" si="683"/>
        <v/>
      </c>
      <c r="DS560" s="26" t="str">
        <f t="shared" si="683"/>
        <v/>
      </c>
      <c r="DT560" s="26" t="str">
        <f t="shared" si="683"/>
        <v/>
      </c>
      <c r="DU560" s="26" t="str">
        <f t="shared" si="683"/>
        <v/>
      </c>
      <c r="DV560" s="26" t="str">
        <f t="shared" si="683"/>
        <v/>
      </c>
      <c r="DW560" s="26" t="str">
        <f t="shared" si="683"/>
        <v/>
      </c>
      <c r="DX560" s="26" t="str">
        <f t="shared" si="683"/>
        <v/>
      </c>
      <c r="DY560" s="26" t="str">
        <f t="shared" si="683"/>
        <v/>
      </c>
      <c r="DZ560" s="26" t="str">
        <f t="shared" si="683"/>
        <v/>
      </c>
      <c r="EA560" s="26" t="str">
        <f t="shared" si="683"/>
        <v/>
      </c>
      <c r="EB560" s="26" t="str">
        <f t="shared" si="683"/>
        <v/>
      </c>
      <c r="EC560" s="26" t="str">
        <f t="shared" si="683"/>
        <v/>
      </c>
      <c r="ED560" s="26" t="str">
        <f t="shared" si="683"/>
        <v/>
      </c>
      <c r="EE560" s="26" t="str">
        <f t="shared" si="684" ref="EE560:FI560">IF(AND(EE561="",EE562=""),"",SUM(EE561,EE562))</f>
        <v/>
      </c>
      <c r="EF560" s="26" t="str">
        <f t="shared" si="684"/>
        <v/>
      </c>
      <c r="EG560" s="26" t="str">
        <f t="shared" si="684"/>
        <v/>
      </c>
      <c r="EH560" s="26" t="str">
        <f t="shared" si="684"/>
        <v/>
      </c>
      <c r="EI560" s="26" t="str">
        <f t="shared" si="684"/>
        <v/>
      </c>
      <c r="EJ560" s="26" t="str">
        <f t="shared" si="684"/>
        <v/>
      </c>
      <c r="EK560" s="26" t="str">
        <f t="shared" si="684"/>
        <v/>
      </c>
      <c r="EL560" s="26" t="str">
        <f t="shared" si="684"/>
        <v/>
      </c>
      <c r="EM560" s="26" t="str">
        <f t="shared" si="684"/>
        <v/>
      </c>
      <c r="EN560" s="26" t="str">
        <f t="shared" si="684"/>
        <v/>
      </c>
      <c r="EO560" s="26" t="str">
        <f t="shared" si="684"/>
        <v/>
      </c>
      <c r="EP560" s="26" t="str">
        <f t="shared" si="684"/>
        <v/>
      </c>
      <c r="EQ560" s="26" t="str">
        <f t="shared" si="684"/>
        <v/>
      </c>
      <c r="ER560" s="26" t="str">
        <f t="shared" si="684"/>
        <v/>
      </c>
      <c r="ES560" s="26" t="str">
        <f t="shared" si="684"/>
        <v/>
      </c>
      <c r="ET560" s="26" t="str">
        <f t="shared" si="684"/>
        <v/>
      </c>
      <c r="EU560" s="26" t="str">
        <f t="shared" si="684"/>
        <v/>
      </c>
      <c r="EV560" s="26" t="str">
        <f t="shared" si="684"/>
        <v/>
      </c>
      <c r="EW560" s="26" t="str">
        <f t="shared" si="684"/>
        <v/>
      </c>
      <c r="EX560" s="26" t="str">
        <f t="shared" si="684"/>
        <v/>
      </c>
      <c r="EY560" s="26" t="str">
        <f t="shared" si="684"/>
        <v/>
      </c>
      <c r="EZ560" s="26" t="str">
        <f t="shared" si="684"/>
        <v/>
      </c>
      <c r="FA560" s="26" t="str">
        <f t="shared" si="684"/>
        <v/>
      </c>
      <c r="FB560" s="26" t="str">
        <f t="shared" si="684"/>
        <v/>
      </c>
      <c r="FC560" s="26" t="str">
        <f t="shared" si="684"/>
        <v/>
      </c>
      <c r="FD560" s="26" t="str">
        <f t="shared" si="684"/>
        <v/>
      </c>
      <c r="FE560" s="26" t="str">
        <f t="shared" si="684"/>
        <v/>
      </c>
      <c r="FF560" s="26" t="str">
        <f t="shared" si="684"/>
        <v/>
      </c>
      <c r="FG560" s="26" t="str">
        <f t="shared" si="684"/>
        <v/>
      </c>
      <c r="FH560" s="26" t="str">
        <f t="shared" si="684"/>
        <v/>
      </c>
      <c r="FI560" s="26" t="str">
        <f t="shared" si="684"/>
        <v/>
      </c>
    </row>
    <row r="561" spans="1:165" s="8" customFormat="1" ht="15" customHeight="1">
      <c r="A561" s="8" t="str">
        <f t="shared" si="639"/>
        <v>BFPLDMA_S_BP6_XDC</v>
      </c>
      <c r="B561" s="15" t="s">
        <v>1245</v>
      </c>
      <c r="C561" s="13" t="s">
        <v>1331</v>
      </c>
      <c r="D561" s="13" t="s">
        <v>1332</v>
      </c>
      <c r="E561" s="18" t="str">
        <f>"BFPLDMA_S_BP6_"&amp;C3</f>
        <v>BFPLDMA_S_BP6_XDC</v>
      </c>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165" s="8" customFormat="1" ht="15" customHeight="1">
      <c r="A562" s="8" t="str">
        <f t="shared" si="639"/>
        <v>BFPLDMA_L_BP6_XDC</v>
      </c>
      <c r="B562" s="15" t="s">
        <v>1248</v>
      </c>
      <c r="C562" s="13" t="s">
        <v>1333</v>
      </c>
      <c r="D562" s="13" t="s">
        <v>1334</v>
      </c>
      <c r="E562" s="18" t="str">
        <f>"BFPLDMA_L_BP6_"&amp;C3</f>
        <v>BFPLDMA_L_BP6_XDC</v>
      </c>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165" s="8" customFormat="1" ht="15" customHeight="1">
      <c r="A563" s="8" t="str">
        <f t="shared" si="639"/>
        <v>BFPLDDC_BP6_XDC</v>
      </c>
      <c r="B563" s="12" t="s">
        <v>1208</v>
      </c>
      <c r="C563" s="13" t="s">
        <v>1335</v>
      </c>
      <c r="D563" s="13" t="s">
        <v>1336</v>
      </c>
      <c r="E563" s="14" t="str">
        <f>"BFPLDDC_BP6_"&amp;C3</f>
        <v>BFPLDDC_BP6_XDC</v>
      </c>
      <c r="F563" s="26" t="str">
        <f>IF(AND(F564="",F565=""),"",SUM(F564,F565))</f>
        <v/>
      </c>
      <c r="G563" s="26" t="str">
        <f t="shared" si="685" ref="G563:BR563">IF(AND(G564="",G565=""),"",SUM(G564,G565))</f>
        <v/>
      </c>
      <c r="H563" s="26" t="str">
        <f t="shared" si="685"/>
        <v/>
      </c>
      <c r="I563" s="26" t="str">
        <f t="shared" si="685"/>
        <v/>
      </c>
      <c r="J563" s="26" t="str">
        <f t="shared" si="685"/>
        <v/>
      </c>
      <c r="K563" s="26" t="str">
        <f t="shared" si="685"/>
        <v/>
      </c>
      <c r="L563" s="26" t="str">
        <f t="shared" si="685"/>
        <v/>
      </c>
      <c r="M563" s="26" t="str">
        <f t="shared" si="685"/>
        <v/>
      </c>
      <c r="N563" s="26" t="str">
        <f t="shared" si="685"/>
        <v/>
      </c>
      <c r="O563" s="26" t="str">
        <f t="shared" si="685"/>
        <v/>
      </c>
      <c r="P563" s="26" t="str">
        <f t="shared" si="685"/>
        <v/>
      </c>
      <c r="Q563" s="26" t="str">
        <f t="shared" si="685"/>
        <v/>
      </c>
      <c r="R563" s="26" t="str">
        <f t="shared" si="685"/>
        <v/>
      </c>
      <c r="S563" s="26" t="str">
        <f t="shared" si="685"/>
        <v/>
      </c>
      <c r="T563" s="26" t="str">
        <f t="shared" si="685"/>
        <v/>
      </c>
      <c r="U563" s="26" t="str">
        <f t="shared" si="685"/>
        <v/>
      </c>
      <c r="V563" s="26" t="str">
        <f t="shared" si="685"/>
        <v/>
      </c>
      <c r="W563" s="26" t="str">
        <f t="shared" si="685"/>
        <v/>
      </c>
      <c r="X563" s="26" t="str">
        <f t="shared" si="685"/>
        <v/>
      </c>
      <c r="Y563" s="26" t="str">
        <f t="shared" si="685"/>
        <v/>
      </c>
      <c r="Z563" s="26" t="str">
        <f t="shared" si="685"/>
        <v/>
      </c>
      <c r="AA563" s="26" t="str">
        <f t="shared" si="685"/>
        <v/>
      </c>
      <c r="AB563" s="26" t="str">
        <f t="shared" si="685"/>
        <v/>
      </c>
      <c r="AC563" s="26" t="str">
        <f t="shared" si="685"/>
        <v/>
      </c>
      <c r="AD563" s="26" t="str">
        <f t="shared" si="685"/>
        <v/>
      </c>
      <c r="AE563" s="26" t="str">
        <f t="shared" si="685"/>
        <v/>
      </c>
      <c r="AF563" s="26" t="str">
        <f t="shared" si="685"/>
        <v/>
      </c>
      <c r="AG563" s="26" t="str">
        <f t="shared" si="685"/>
        <v/>
      </c>
      <c r="AH563" s="26" t="str">
        <f t="shared" si="685"/>
        <v/>
      </c>
      <c r="AI563" s="26" t="str">
        <f t="shared" si="685"/>
        <v/>
      </c>
      <c r="AJ563" s="26" t="str">
        <f t="shared" si="685"/>
        <v/>
      </c>
      <c r="AK563" s="26" t="str">
        <f t="shared" si="685"/>
        <v/>
      </c>
      <c r="AL563" s="26" t="str">
        <f t="shared" si="685"/>
        <v/>
      </c>
      <c r="AM563" s="26" t="str">
        <f t="shared" si="685"/>
        <v/>
      </c>
      <c r="AN563" s="26" t="str">
        <f t="shared" si="685"/>
        <v/>
      </c>
      <c r="AO563" s="26" t="str">
        <f t="shared" si="685"/>
        <v/>
      </c>
      <c r="AP563" s="26" t="str">
        <f t="shared" si="685"/>
        <v/>
      </c>
      <c r="AQ563" s="26" t="str">
        <f t="shared" si="685"/>
        <v/>
      </c>
      <c r="AR563" s="26" t="str">
        <f t="shared" si="685"/>
        <v/>
      </c>
      <c r="AS563" s="26" t="str">
        <f t="shared" si="685"/>
        <v/>
      </c>
      <c r="AT563" s="26" t="str">
        <f t="shared" si="685"/>
        <v/>
      </c>
      <c r="AU563" s="26" t="str">
        <f t="shared" si="685"/>
        <v/>
      </c>
      <c r="AV563" s="26" t="str">
        <f t="shared" si="685"/>
        <v/>
      </c>
      <c r="AW563" s="26" t="str">
        <f t="shared" si="685"/>
        <v/>
      </c>
      <c r="AX563" s="26" t="str">
        <f t="shared" si="685"/>
        <v/>
      </c>
      <c r="AY563" s="26" t="str">
        <f t="shared" si="685"/>
        <v/>
      </c>
      <c r="AZ563" s="26" t="str">
        <f t="shared" si="685"/>
        <v/>
      </c>
      <c r="BA563" s="26" t="str">
        <f t="shared" si="685"/>
        <v/>
      </c>
      <c r="BB563" s="26" t="str">
        <f t="shared" si="685"/>
        <v/>
      </c>
      <c r="BC563" s="26" t="str">
        <f t="shared" si="685"/>
        <v/>
      </c>
      <c r="BD563" s="26" t="str">
        <f t="shared" si="685"/>
        <v/>
      </c>
      <c r="BE563" s="26" t="str">
        <f t="shared" si="685"/>
        <v/>
      </c>
      <c r="BF563" s="26" t="str">
        <f t="shared" si="685"/>
        <v/>
      </c>
      <c r="BG563" s="26" t="str">
        <f t="shared" si="685"/>
        <v/>
      </c>
      <c r="BH563" s="26" t="str">
        <f t="shared" si="685"/>
        <v/>
      </c>
      <c r="BI563" s="26" t="str">
        <f t="shared" si="685"/>
        <v/>
      </c>
      <c r="BJ563" s="26" t="str">
        <f t="shared" si="685"/>
        <v/>
      </c>
      <c r="BK563" s="26" t="str">
        <f t="shared" si="685"/>
        <v/>
      </c>
      <c r="BL563" s="26" t="str">
        <f t="shared" si="685"/>
        <v/>
      </c>
      <c r="BM563" s="26" t="str">
        <f t="shared" si="685"/>
        <v/>
      </c>
      <c r="BN563" s="26" t="str">
        <f t="shared" si="685"/>
        <v/>
      </c>
      <c r="BO563" s="26" t="str">
        <f t="shared" si="685"/>
        <v/>
      </c>
      <c r="BP563" s="26" t="str">
        <f t="shared" si="685"/>
        <v/>
      </c>
      <c r="BQ563" s="26" t="str">
        <f t="shared" si="685"/>
        <v/>
      </c>
      <c r="BR563" s="26" t="str">
        <f t="shared" si="685"/>
        <v/>
      </c>
      <c r="BS563" s="26" t="str">
        <f t="shared" si="686" ref="BS563:ED563">IF(AND(BS564="",BS565=""),"",SUM(BS564,BS565))</f>
        <v/>
      </c>
      <c r="BT563" s="26" t="str">
        <f t="shared" si="686"/>
        <v/>
      </c>
      <c r="BU563" s="26" t="str">
        <f t="shared" si="686"/>
        <v/>
      </c>
      <c r="BV563" s="26" t="str">
        <f t="shared" si="686"/>
        <v/>
      </c>
      <c r="BW563" s="26" t="str">
        <f t="shared" si="686"/>
        <v/>
      </c>
      <c r="BX563" s="26" t="str">
        <f t="shared" si="686"/>
        <v/>
      </c>
      <c r="BY563" s="26" t="str">
        <f t="shared" si="686"/>
        <v/>
      </c>
      <c r="BZ563" s="26" t="str">
        <f t="shared" si="686"/>
        <v/>
      </c>
      <c r="CA563" s="26" t="str">
        <f t="shared" si="686"/>
        <v/>
      </c>
      <c r="CB563" s="26" t="str">
        <f t="shared" si="686"/>
        <v/>
      </c>
      <c r="CC563" s="26" t="str">
        <f t="shared" si="686"/>
        <v/>
      </c>
      <c r="CD563" s="26" t="str">
        <f t="shared" si="686"/>
        <v/>
      </c>
      <c r="CE563" s="26" t="str">
        <f t="shared" si="686"/>
        <v/>
      </c>
      <c r="CF563" s="26" t="str">
        <f t="shared" si="686"/>
        <v/>
      </c>
      <c r="CG563" s="26" t="str">
        <f t="shared" si="686"/>
        <v/>
      </c>
      <c r="CH563" s="26" t="str">
        <f t="shared" si="686"/>
        <v/>
      </c>
      <c r="CI563" s="26" t="str">
        <f t="shared" si="686"/>
        <v/>
      </c>
      <c r="CJ563" s="26" t="str">
        <f t="shared" si="686"/>
        <v/>
      </c>
      <c r="CK563" s="26" t="str">
        <f t="shared" si="686"/>
        <v/>
      </c>
      <c r="CL563" s="26" t="str">
        <f t="shared" si="686"/>
        <v/>
      </c>
      <c r="CM563" s="26" t="str">
        <f t="shared" si="686"/>
        <v/>
      </c>
      <c r="CN563" s="26" t="str">
        <f t="shared" si="686"/>
        <v/>
      </c>
      <c r="CO563" s="26" t="str">
        <f t="shared" si="686"/>
        <v/>
      </c>
      <c r="CP563" s="26" t="str">
        <f t="shared" si="686"/>
        <v/>
      </c>
      <c r="CQ563" s="26" t="str">
        <f t="shared" si="686"/>
        <v/>
      </c>
      <c r="CR563" s="26" t="str">
        <f t="shared" si="686"/>
        <v/>
      </c>
      <c r="CS563" s="26" t="str">
        <f t="shared" si="686"/>
        <v/>
      </c>
      <c r="CT563" s="26" t="str">
        <f t="shared" si="686"/>
        <v/>
      </c>
      <c r="CU563" s="26" t="str">
        <f t="shared" si="686"/>
        <v/>
      </c>
      <c r="CV563" s="26" t="str">
        <f t="shared" si="686"/>
        <v/>
      </c>
      <c r="CW563" s="26" t="str">
        <f t="shared" si="686"/>
        <v/>
      </c>
      <c r="CX563" s="26" t="str">
        <f t="shared" si="686"/>
        <v/>
      </c>
      <c r="CY563" s="26" t="str">
        <f t="shared" si="686"/>
        <v/>
      </c>
      <c r="CZ563" s="26" t="str">
        <f t="shared" si="686"/>
        <v/>
      </c>
      <c r="DA563" s="26" t="str">
        <f t="shared" si="686"/>
        <v/>
      </c>
      <c r="DB563" s="26" t="str">
        <f t="shared" si="686"/>
        <v/>
      </c>
      <c r="DC563" s="26" t="str">
        <f t="shared" si="686"/>
        <v/>
      </c>
      <c r="DD563" s="26" t="str">
        <f t="shared" si="686"/>
        <v/>
      </c>
      <c r="DE563" s="26" t="str">
        <f t="shared" si="686"/>
        <v/>
      </c>
      <c r="DF563" s="26" t="str">
        <f t="shared" si="686"/>
        <v/>
      </c>
      <c r="DG563" s="26" t="str">
        <f t="shared" si="686"/>
        <v/>
      </c>
      <c r="DH563" s="26" t="str">
        <f t="shared" si="686"/>
        <v/>
      </c>
      <c r="DI563" s="26" t="str">
        <f t="shared" si="686"/>
        <v/>
      </c>
      <c r="DJ563" s="26" t="str">
        <f t="shared" si="686"/>
        <v/>
      </c>
      <c r="DK563" s="26" t="str">
        <f t="shared" si="686"/>
        <v/>
      </c>
      <c r="DL563" s="26" t="str">
        <f t="shared" si="686"/>
        <v/>
      </c>
      <c r="DM563" s="26" t="str">
        <f t="shared" si="686"/>
        <v/>
      </c>
      <c r="DN563" s="26" t="str">
        <f t="shared" si="686"/>
        <v/>
      </c>
      <c r="DO563" s="26" t="str">
        <f t="shared" si="686"/>
        <v/>
      </c>
      <c r="DP563" s="26" t="str">
        <f t="shared" si="686"/>
        <v/>
      </c>
      <c r="DQ563" s="26" t="str">
        <f t="shared" si="686"/>
        <v/>
      </c>
      <c r="DR563" s="26" t="str">
        <f t="shared" si="686"/>
        <v/>
      </c>
      <c r="DS563" s="26" t="str">
        <f t="shared" si="686"/>
        <v/>
      </c>
      <c r="DT563" s="26" t="str">
        <f t="shared" si="686"/>
        <v/>
      </c>
      <c r="DU563" s="26" t="str">
        <f t="shared" si="686"/>
        <v/>
      </c>
      <c r="DV563" s="26" t="str">
        <f t="shared" si="686"/>
        <v/>
      </c>
      <c r="DW563" s="26" t="str">
        <f t="shared" si="686"/>
        <v/>
      </c>
      <c r="DX563" s="26" t="str">
        <f t="shared" si="686"/>
        <v/>
      </c>
      <c r="DY563" s="26" t="str">
        <f t="shared" si="686"/>
        <v/>
      </c>
      <c r="DZ563" s="26" t="str">
        <f t="shared" si="686"/>
        <v/>
      </c>
      <c r="EA563" s="26" t="str">
        <f t="shared" si="686"/>
        <v/>
      </c>
      <c r="EB563" s="26" t="str">
        <f t="shared" si="686"/>
        <v/>
      </c>
      <c r="EC563" s="26" t="str">
        <f t="shared" si="686"/>
        <v/>
      </c>
      <c r="ED563" s="26" t="str">
        <f t="shared" si="686"/>
        <v/>
      </c>
      <c r="EE563" s="26" t="str">
        <f t="shared" si="687" ref="EE563:FI563">IF(AND(EE564="",EE565=""),"",SUM(EE564,EE565))</f>
        <v/>
      </c>
      <c r="EF563" s="26" t="str">
        <f t="shared" si="687"/>
        <v/>
      </c>
      <c r="EG563" s="26" t="str">
        <f t="shared" si="687"/>
        <v/>
      </c>
      <c r="EH563" s="26" t="str">
        <f t="shared" si="687"/>
        <v/>
      </c>
      <c r="EI563" s="26" t="str">
        <f t="shared" si="687"/>
        <v/>
      </c>
      <c r="EJ563" s="26" t="str">
        <f t="shared" si="687"/>
        <v/>
      </c>
      <c r="EK563" s="26" t="str">
        <f t="shared" si="687"/>
        <v/>
      </c>
      <c r="EL563" s="26" t="str">
        <f t="shared" si="687"/>
        <v/>
      </c>
      <c r="EM563" s="26" t="str">
        <f t="shared" si="687"/>
        <v/>
      </c>
      <c r="EN563" s="26" t="str">
        <f t="shared" si="687"/>
        <v/>
      </c>
      <c r="EO563" s="26" t="str">
        <f t="shared" si="687"/>
        <v/>
      </c>
      <c r="EP563" s="26" t="str">
        <f t="shared" si="687"/>
        <v/>
      </c>
      <c r="EQ563" s="26" t="str">
        <f t="shared" si="687"/>
        <v/>
      </c>
      <c r="ER563" s="26" t="str">
        <f t="shared" si="687"/>
        <v/>
      </c>
      <c r="ES563" s="26" t="str">
        <f t="shared" si="687"/>
        <v/>
      </c>
      <c r="ET563" s="26" t="str">
        <f t="shared" si="687"/>
        <v/>
      </c>
      <c r="EU563" s="26" t="str">
        <f t="shared" si="687"/>
        <v/>
      </c>
      <c r="EV563" s="26" t="str">
        <f t="shared" si="687"/>
        <v/>
      </c>
      <c r="EW563" s="26" t="str">
        <f t="shared" si="687"/>
        <v/>
      </c>
      <c r="EX563" s="26" t="str">
        <f t="shared" si="687"/>
        <v/>
      </c>
      <c r="EY563" s="26" t="str">
        <f t="shared" si="687"/>
        <v/>
      </c>
      <c r="EZ563" s="26" t="str">
        <f t="shared" si="687"/>
        <v/>
      </c>
      <c r="FA563" s="26" t="str">
        <f t="shared" si="687"/>
        <v/>
      </c>
      <c r="FB563" s="26" t="str">
        <f t="shared" si="687"/>
        <v/>
      </c>
      <c r="FC563" s="26" t="str">
        <f t="shared" si="687"/>
        <v/>
      </c>
      <c r="FD563" s="26" t="str">
        <f t="shared" si="687"/>
        <v/>
      </c>
      <c r="FE563" s="26" t="str">
        <f t="shared" si="687"/>
        <v/>
      </c>
      <c r="FF563" s="26" t="str">
        <f t="shared" si="687"/>
        <v/>
      </c>
      <c r="FG563" s="26" t="str">
        <f t="shared" si="687"/>
        <v/>
      </c>
      <c r="FH563" s="26" t="str">
        <f t="shared" si="687"/>
        <v/>
      </c>
      <c r="FI563" s="26" t="str">
        <f t="shared" si="687"/>
        <v/>
      </c>
    </row>
    <row r="564" spans="1:165" s="8" customFormat="1" ht="15" customHeight="1">
      <c r="A564" s="8" t="str">
        <f t="shared" si="639"/>
        <v>BFPLDDC_S_BP6_XDC</v>
      </c>
      <c r="B564" s="12" t="s">
        <v>1245</v>
      </c>
      <c r="C564" s="13" t="s">
        <v>1337</v>
      </c>
      <c r="D564" s="13" t="s">
        <v>1338</v>
      </c>
      <c r="E564" s="14" t="str">
        <f>"BFPLDDC_S_BP6_"&amp;C3</f>
        <v>BFPLDDC_S_BP6_XDC</v>
      </c>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165" s="8" customFormat="1" ht="15" customHeight="1">
      <c r="A565" s="8" t="str">
        <f t="shared" si="639"/>
        <v>BFPLDDC_L_BP6_XDC</v>
      </c>
      <c r="B565" s="12" t="s">
        <v>1248</v>
      </c>
      <c r="C565" s="13" t="s">
        <v>1339</v>
      </c>
      <c r="D565" s="13" t="s">
        <v>1340</v>
      </c>
      <c r="E565" s="14" t="str">
        <f>"BFPLDDC_L_BP6_"&amp;C3</f>
        <v>BFPLDDC_L_BP6_XDC</v>
      </c>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165" s="8" customFormat="1" ht="15" customHeight="1">
      <c r="A566" s="8" t="str">
        <f t="shared" si="639"/>
        <v>BFPLDG_BP6_XDC</v>
      </c>
      <c r="B566" s="12" t="s">
        <v>848</v>
      </c>
      <c r="C566" s="13" t="s">
        <v>1341</v>
      </c>
      <c r="D566" s="13" t="s">
        <v>1342</v>
      </c>
      <c r="E566" s="14" t="str">
        <f>"BFPLDG_BP6_"&amp;C3</f>
        <v>BFPLDG_BP6_XDC</v>
      </c>
      <c r="F566" s="26" t="str">
        <f>IF(AND(F567="",F568=""),"",SUM(F567,F568))</f>
        <v/>
      </c>
      <c r="G566" s="26" t="str">
        <f t="shared" si="688" ref="G566:BR566">IF(AND(G567="",G568=""),"",SUM(G567,G568))</f>
        <v/>
      </c>
      <c r="H566" s="26" t="str">
        <f t="shared" si="688"/>
        <v/>
      </c>
      <c r="I566" s="26" t="str">
        <f t="shared" si="688"/>
        <v/>
      </c>
      <c r="J566" s="26" t="str">
        <f t="shared" si="688"/>
        <v/>
      </c>
      <c r="K566" s="26" t="str">
        <f t="shared" si="688"/>
        <v/>
      </c>
      <c r="L566" s="26" t="str">
        <f t="shared" si="688"/>
        <v/>
      </c>
      <c r="M566" s="26" t="str">
        <f t="shared" si="688"/>
        <v/>
      </c>
      <c r="N566" s="26" t="str">
        <f t="shared" si="688"/>
        <v/>
      </c>
      <c r="O566" s="26" t="str">
        <f t="shared" si="688"/>
        <v/>
      </c>
      <c r="P566" s="26" t="str">
        <f t="shared" si="688"/>
        <v/>
      </c>
      <c r="Q566" s="26" t="str">
        <f t="shared" si="688"/>
        <v/>
      </c>
      <c r="R566" s="26" t="str">
        <f t="shared" si="688"/>
        <v/>
      </c>
      <c r="S566" s="26" t="str">
        <f t="shared" si="688"/>
        <v/>
      </c>
      <c r="T566" s="26" t="str">
        <f t="shared" si="688"/>
        <v/>
      </c>
      <c r="U566" s="26" t="str">
        <f t="shared" si="688"/>
        <v/>
      </c>
      <c r="V566" s="26" t="str">
        <f t="shared" si="688"/>
        <v/>
      </c>
      <c r="W566" s="26" t="str">
        <f t="shared" si="688"/>
        <v/>
      </c>
      <c r="X566" s="26" t="str">
        <f t="shared" si="688"/>
        <v/>
      </c>
      <c r="Y566" s="26" t="str">
        <f t="shared" si="688"/>
        <v/>
      </c>
      <c r="Z566" s="26" t="str">
        <f t="shared" si="688"/>
        <v/>
      </c>
      <c r="AA566" s="26" t="str">
        <f t="shared" si="688"/>
        <v/>
      </c>
      <c r="AB566" s="26" t="str">
        <f t="shared" si="688"/>
        <v/>
      </c>
      <c r="AC566" s="26" t="str">
        <f t="shared" si="688"/>
        <v/>
      </c>
      <c r="AD566" s="26" t="str">
        <f t="shared" si="688"/>
        <v/>
      </c>
      <c r="AE566" s="26" t="str">
        <f t="shared" si="688"/>
        <v/>
      </c>
      <c r="AF566" s="26" t="str">
        <f t="shared" si="688"/>
        <v/>
      </c>
      <c r="AG566" s="26" t="str">
        <f t="shared" si="688"/>
        <v/>
      </c>
      <c r="AH566" s="26" t="str">
        <f t="shared" si="688"/>
        <v/>
      </c>
      <c r="AI566" s="26" t="str">
        <f t="shared" si="688"/>
        <v/>
      </c>
      <c r="AJ566" s="26" t="str">
        <f t="shared" si="688"/>
        <v/>
      </c>
      <c r="AK566" s="26" t="str">
        <f t="shared" si="688"/>
        <v/>
      </c>
      <c r="AL566" s="26" t="str">
        <f t="shared" si="688"/>
        <v/>
      </c>
      <c r="AM566" s="26" t="str">
        <f t="shared" si="688"/>
        <v/>
      </c>
      <c r="AN566" s="26" t="str">
        <f t="shared" si="688"/>
        <v/>
      </c>
      <c r="AO566" s="26" t="str">
        <f t="shared" si="688"/>
        <v/>
      </c>
      <c r="AP566" s="26" t="str">
        <f t="shared" si="688"/>
        <v/>
      </c>
      <c r="AQ566" s="26" t="str">
        <f t="shared" si="688"/>
        <v/>
      </c>
      <c r="AR566" s="26" t="str">
        <f t="shared" si="688"/>
        <v/>
      </c>
      <c r="AS566" s="26" t="str">
        <f t="shared" si="688"/>
        <v/>
      </c>
      <c r="AT566" s="26" t="str">
        <f t="shared" si="688"/>
        <v/>
      </c>
      <c r="AU566" s="26" t="str">
        <f t="shared" si="688"/>
        <v/>
      </c>
      <c r="AV566" s="26" t="str">
        <f t="shared" si="688"/>
        <v/>
      </c>
      <c r="AW566" s="26" t="str">
        <f t="shared" si="688"/>
        <v/>
      </c>
      <c r="AX566" s="26" t="str">
        <f t="shared" si="688"/>
        <v/>
      </c>
      <c r="AY566" s="26" t="str">
        <f t="shared" si="688"/>
        <v/>
      </c>
      <c r="AZ566" s="26" t="str">
        <f t="shared" si="688"/>
        <v/>
      </c>
      <c r="BA566" s="26" t="str">
        <f t="shared" si="688"/>
        <v/>
      </c>
      <c r="BB566" s="26" t="str">
        <f t="shared" si="688"/>
        <v/>
      </c>
      <c r="BC566" s="26" t="str">
        <f t="shared" si="688"/>
        <v/>
      </c>
      <c r="BD566" s="26" t="str">
        <f t="shared" si="688"/>
        <v/>
      </c>
      <c r="BE566" s="26" t="str">
        <f t="shared" si="688"/>
        <v/>
      </c>
      <c r="BF566" s="26" t="str">
        <f t="shared" si="688"/>
        <v/>
      </c>
      <c r="BG566" s="26" t="str">
        <f t="shared" si="688"/>
        <v/>
      </c>
      <c r="BH566" s="26" t="str">
        <f t="shared" si="688"/>
        <v/>
      </c>
      <c r="BI566" s="26" t="str">
        <f t="shared" si="688"/>
        <v/>
      </c>
      <c r="BJ566" s="26" t="str">
        <f t="shared" si="688"/>
        <v/>
      </c>
      <c r="BK566" s="26" t="str">
        <f t="shared" si="688"/>
        <v/>
      </c>
      <c r="BL566" s="26" t="str">
        <f t="shared" si="688"/>
        <v/>
      </c>
      <c r="BM566" s="26" t="str">
        <f t="shared" si="688"/>
        <v/>
      </c>
      <c r="BN566" s="26" t="str">
        <f t="shared" si="688"/>
        <v/>
      </c>
      <c r="BO566" s="26" t="str">
        <f t="shared" si="688"/>
        <v/>
      </c>
      <c r="BP566" s="26" t="str">
        <f t="shared" si="688"/>
        <v/>
      </c>
      <c r="BQ566" s="26" t="str">
        <f t="shared" si="688"/>
        <v/>
      </c>
      <c r="BR566" s="26" t="str">
        <f t="shared" si="688"/>
        <v/>
      </c>
      <c r="BS566" s="26" t="str">
        <f t="shared" si="689" ref="BS566:ED566">IF(AND(BS567="",BS568=""),"",SUM(BS567,BS568))</f>
        <v/>
      </c>
      <c r="BT566" s="26" t="str">
        <f t="shared" si="689"/>
        <v/>
      </c>
      <c r="BU566" s="26" t="str">
        <f t="shared" si="689"/>
        <v/>
      </c>
      <c r="BV566" s="26" t="str">
        <f t="shared" si="689"/>
        <v/>
      </c>
      <c r="BW566" s="26" t="str">
        <f t="shared" si="689"/>
        <v/>
      </c>
      <c r="BX566" s="26" t="str">
        <f t="shared" si="689"/>
        <v/>
      </c>
      <c r="BY566" s="26" t="str">
        <f t="shared" si="689"/>
        <v/>
      </c>
      <c r="BZ566" s="26" t="str">
        <f t="shared" si="689"/>
        <v/>
      </c>
      <c r="CA566" s="26" t="str">
        <f t="shared" si="689"/>
        <v/>
      </c>
      <c r="CB566" s="26" t="str">
        <f t="shared" si="689"/>
        <v/>
      </c>
      <c r="CC566" s="26" t="str">
        <f t="shared" si="689"/>
        <v/>
      </c>
      <c r="CD566" s="26" t="str">
        <f t="shared" si="689"/>
        <v/>
      </c>
      <c r="CE566" s="26" t="str">
        <f t="shared" si="689"/>
        <v/>
      </c>
      <c r="CF566" s="26" t="str">
        <f t="shared" si="689"/>
        <v/>
      </c>
      <c r="CG566" s="26" t="str">
        <f t="shared" si="689"/>
        <v/>
      </c>
      <c r="CH566" s="26" t="str">
        <f t="shared" si="689"/>
        <v/>
      </c>
      <c r="CI566" s="26" t="str">
        <f t="shared" si="689"/>
        <v/>
      </c>
      <c r="CJ566" s="26" t="str">
        <f t="shared" si="689"/>
        <v/>
      </c>
      <c r="CK566" s="26" t="str">
        <f t="shared" si="689"/>
        <v/>
      </c>
      <c r="CL566" s="26" t="str">
        <f t="shared" si="689"/>
        <v/>
      </c>
      <c r="CM566" s="26" t="str">
        <f t="shared" si="689"/>
        <v/>
      </c>
      <c r="CN566" s="26" t="str">
        <f t="shared" si="689"/>
        <v/>
      </c>
      <c r="CO566" s="26" t="str">
        <f t="shared" si="689"/>
        <v/>
      </c>
      <c r="CP566" s="26" t="str">
        <f t="shared" si="689"/>
        <v/>
      </c>
      <c r="CQ566" s="26" t="str">
        <f t="shared" si="689"/>
        <v/>
      </c>
      <c r="CR566" s="26" t="str">
        <f t="shared" si="689"/>
        <v/>
      </c>
      <c r="CS566" s="26" t="str">
        <f t="shared" si="689"/>
        <v/>
      </c>
      <c r="CT566" s="26" t="str">
        <f t="shared" si="689"/>
        <v/>
      </c>
      <c r="CU566" s="26" t="str">
        <f t="shared" si="689"/>
        <v/>
      </c>
      <c r="CV566" s="26" t="str">
        <f t="shared" si="689"/>
        <v/>
      </c>
      <c r="CW566" s="26" t="str">
        <f t="shared" si="689"/>
        <v/>
      </c>
      <c r="CX566" s="26" t="str">
        <f t="shared" si="689"/>
        <v/>
      </c>
      <c r="CY566" s="26" t="str">
        <f t="shared" si="689"/>
        <v/>
      </c>
      <c r="CZ566" s="26" t="str">
        <f t="shared" si="689"/>
        <v/>
      </c>
      <c r="DA566" s="26" t="str">
        <f t="shared" si="689"/>
        <v/>
      </c>
      <c r="DB566" s="26" t="str">
        <f t="shared" si="689"/>
        <v/>
      </c>
      <c r="DC566" s="26" t="str">
        <f t="shared" si="689"/>
        <v/>
      </c>
      <c r="DD566" s="26" t="str">
        <f t="shared" si="689"/>
        <v/>
      </c>
      <c r="DE566" s="26" t="str">
        <f t="shared" si="689"/>
        <v/>
      </c>
      <c r="DF566" s="26" t="str">
        <f t="shared" si="689"/>
        <v/>
      </c>
      <c r="DG566" s="26" t="str">
        <f t="shared" si="689"/>
        <v/>
      </c>
      <c r="DH566" s="26" t="str">
        <f t="shared" si="689"/>
        <v/>
      </c>
      <c r="DI566" s="26" t="str">
        <f t="shared" si="689"/>
        <v/>
      </c>
      <c r="DJ566" s="26" t="str">
        <f t="shared" si="689"/>
        <v/>
      </c>
      <c r="DK566" s="26" t="str">
        <f t="shared" si="689"/>
        <v/>
      </c>
      <c r="DL566" s="26" t="str">
        <f t="shared" si="689"/>
        <v/>
      </c>
      <c r="DM566" s="26" t="str">
        <f t="shared" si="689"/>
        <v/>
      </c>
      <c r="DN566" s="26" t="str">
        <f t="shared" si="689"/>
        <v/>
      </c>
      <c r="DO566" s="26" t="str">
        <f t="shared" si="689"/>
        <v/>
      </c>
      <c r="DP566" s="26" t="str">
        <f t="shared" si="689"/>
        <v/>
      </c>
      <c r="DQ566" s="26" t="str">
        <f t="shared" si="689"/>
        <v/>
      </c>
      <c r="DR566" s="26" t="str">
        <f t="shared" si="689"/>
        <v/>
      </c>
      <c r="DS566" s="26" t="str">
        <f t="shared" si="689"/>
        <v/>
      </c>
      <c r="DT566" s="26" t="str">
        <f t="shared" si="689"/>
        <v/>
      </c>
      <c r="DU566" s="26" t="str">
        <f t="shared" si="689"/>
        <v/>
      </c>
      <c r="DV566" s="26" t="str">
        <f t="shared" si="689"/>
        <v/>
      </c>
      <c r="DW566" s="26" t="str">
        <f t="shared" si="689"/>
        <v/>
      </c>
      <c r="DX566" s="26" t="str">
        <f t="shared" si="689"/>
        <v/>
      </c>
      <c r="DY566" s="26" t="str">
        <f t="shared" si="689"/>
        <v/>
      </c>
      <c r="DZ566" s="26" t="str">
        <f t="shared" si="689"/>
        <v/>
      </c>
      <c r="EA566" s="26" t="str">
        <f t="shared" si="689"/>
        <v/>
      </c>
      <c r="EB566" s="26" t="str">
        <f t="shared" si="689"/>
        <v/>
      </c>
      <c r="EC566" s="26" t="str">
        <f t="shared" si="689"/>
        <v/>
      </c>
      <c r="ED566" s="26" t="str">
        <f t="shared" si="689"/>
        <v/>
      </c>
      <c r="EE566" s="26" t="str">
        <f t="shared" si="690" ref="EE566:FI566">IF(AND(EE567="",EE568=""),"",SUM(EE567,EE568))</f>
        <v/>
      </c>
      <c r="EF566" s="26" t="str">
        <f t="shared" si="690"/>
        <v/>
      </c>
      <c r="EG566" s="26" t="str">
        <f t="shared" si="690"/>
        <v/>
      </c>
      <c r="EH566" s="26" t="str">
        <f t="shared" si="690"/>
        <v/>
      </c>
      <c r="EI566" s="26" t="str">
        <f t="shared" si="690"/>
        <v/>
      </c>
      <c r="EJ566" s="26" t="str">
        <f t="shared" si="690"/>
        <v/>
      </c>
      <c r="EK566" s="26" t="str">
        <f t="shared" si="690"/>
        <v/>
      </c>
      <c r="EL566" s="26" t="str">
        <f t="shared" si="690"/>
        <v/>
      </c>
      <c r="EM566" s="26" t="str">
        <f t="shared" si="690"/>
        <v/>
      </c>
      <c r="EN566" s="26" t="str">
        <f t="shared" si="690"/>
        <v/>
      </c>
      <c r="EO566" s="26" t="str">
        <f t="shared" si="690"/>
        <v/>
      </c>
      <c r="EP566" s="26" t="str">
        <f t="shared" si="690"/>
        <v/>
      </c>
      <c r="EQ566" s="26" t="str">
        <f t="shared" si="690"/>
        <v/>
      </c>
      <c r="ER566" s="26" t="str">
        <f t="shared" si="690"/>
        <v/>
      </c>
      <c r="ES566" s="26" t="str">
        <f t="shared" si="690"/>
        <v/>
      </c>
      <c r="ET566" s="26" t="str">
        <f t="shared" si="690"/>
        <v/>
      </c>
      <c r="EU566" s="26" t="str">
        <f t="shared" si="690"/>
        <v/>
      </c>
      <c r="EV566" s="26" t="str">
        <f t="shared" si="690"/>
        <v/>
      </c>
      <c r="EW566" s="26" t="str">
        <f t="shared" si="690"/>
        <v/>
      </c>
      <c r="EX566" s="26" t="str">
        <f t="shared" si="690"/>
        <v/>
      </c>
      <c r="EY566" s="26" t="str">
        <f t="shared" si="690"/>
        <v/>
      </c>
      <c r="EZ566" s="26" t="str">
        <f t="shared" si="690"/>
        <v/>
      </c>
      <c r="FA566" s="26" t="str">
        <f t="shared" si="690"/>
        <v/>
      </c>
      <c r="FB566" s="26" t="str">
        <f t="shared" si="690"/>
        <v/>
      </c>
      <c r="FC566" s="26" t="str">
        <f t="shared" si="690"/>
        <v/>
      </c>
      <c r="FD566" s="26" t="str">
        <f t="shared" si="690"/>
        <v/>
      </c>
      <c r="FE566" s="26" t="str">
        <f t="shared" si="690"/>
        <v/>
      </c>
      <c r="FF566" s="26" t="str">
        <f t="shared" si="690"/>
        <v/>
      </c>
      <c r="FG566" s="26" t="str">
        <f t="shared" si="690"/>
        <v/>
      </c>
      <c r="FH566" s="26" t="str">
        <f t="shared" si="690"/>
        <v/>
      </c>
      <c r="FI566" s="26" t="str">
        <f t="shared" si="690"/>
        <v/>
      </c>
    </row>
    <row r="567" spans="1:165" s="8" customFormat="1" ht="15" customHeight="1">
      <c r="A567" s="8" t="str">
        <f t="shared" si="639"/>
        <v>BFPLDG_S_BP6_XDC</v>
      </c>
      <c r="B567" s="12" t="s">
        <v>1245</v>
      </c>
      <c r="C567" s="13" t="s">
        <v>1343</v>
      </c>
      <c r="D567" s="13" t="s">
        <v>1344</v>
      </c>
      <c r="E567" s="14" t="str">
        <f>"BFPLDG_S_BP6_"&amp;C3</f>
        <v>BFPLDG_S_BP6_XDC</v>
      </c>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165" s="8" customFormat="1" ht="15" customHeight="1">
      <c r="A568" s="8" t="str">
        <f t="shared" si="639"/>
        <v>BFPLDG_L_BP6_XDC</v>
      </c>
      <c r="B568" s="12" t="s">
        <v>1248</v>
      </c>
      <c r="C568" s="13" t="s">
        <v>1345</v>
      </c>
      <c r="D568" s="13" t="s">
        <v>1346</v>
      </c>
      <c r="E568" s="14" t="str">
        <f>"BFPLDG_L_BP6_"&amp;C3</f>
        <v>BFPLDG_L_BP6_XDC</v>
      </c>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165" s="8" customFormat="1" ht="15" customHeight="1">
      <c r="A569" s="8" t="str">
        <f t="shared" si="639"/>
        <v>BFPLDO_BP6_XDC</v>
      </c>
      <c r="B569" s="12" t="s">
        <v>1213</v>
      </c>
      <c r="C569" s="13" t="s">
        <v>1347</v>
      </c>
      <c r="D569" s="13" t="s">
        <v>1348</v>
      </c>
      <c r="E569" s="14" t="str">
        <f>"BFPLDO_BP6_"&amp;C3</f>
        <v>BFPLDO_BP6_XDC</v>
      </c>
      <c r="F569" s="26" t="str">
        <f>IF(AND(F570="",F571=""),"",SUM(F570,F571))</f>
        <v/>
      </c>
      <c r="G569" s="26" t="str">
        <f t="shared" si="691" ref="G569:BR569">IF(AND(G570="",G571=""),"",SUM(G570,G571))</f>
        <v/>
      </c>
      <c r="H569" s="26" t="str">
        <f t="shared" si="691"/>
        <v/>
      </c>
      <c r="I569" s="26" t="str">
        <f t="shared" si="691"/>
        <v/>
      </c>
      <c r="J569" s="26" t="str">
        <f t="shared" si="691"/>
        <v/>
      </c>
      <c r="K569" s="26" t="str">
        <f t="shared" si="691"/>
        <v/>
      </c>
      <c r="L569" s="26" t="str">
        <f t="shared" si="691"/>
        <v/>
      </c>
      <c r="M569" s="26" t="str">
        <f t="shared" si="691"/>
        <v/>
      </c>
      <c r="N569" s="26" t="str">
        <f t="shared" si="691"/>
        <v/>
      </c>
      <c r="O569" s="26" t="str">
        <f t="shared" si="691"/>
        <v/>
      </c>
      <c r="P569" s="26" t="str">
        <f t="shared" si="691"/>
        <v/>
      </c>
      <c r="Q569" s="26" t="str">
        <f t="shared" si="691"/>
        <v/>
      </c>
      <c r="R569" s="26" t="str">
        <f t="shared" si="691"/>
        <v/>
      </c>
      <c r="S569" s="26" t="str">
        <f t="shared" si="691"/>
        <v/>
      </c>
      <c r="T569" s="26" t="str">
        <f t="shared" si="691"/>
        <v/>
      </c>
      <c r="U569" s="26" t="str">
        <f t="shared" si="691"/>
        <v/>
      </c>
      <c r="V569" s="26" t="str">
        <f t="shared" si="691"/>
        <v/>
      </c>
      <c r="W569" s="26" t="str">
        <f t="shared" si="691"/>
        <v/>
      </c>
      <c r="X569" s="26" t="str">
        <f t="shared" si="691"/>
        <v/>
      </c>
      <c r="Y569" s="26" t="str">
        <f t="shared" si="691"/>
        <v/>
      </c>
      <c r="Z569" s="26" t="str">
        <f t="shared" si="691"/>
        <v/>
      </c>
      <c r="AA569" s="26" t="str">
        <f t="shared" si="691"/>
        <v/>
      </c>
      <c r="AB569" s="26" t="str">
        <f t="shared" si="691"/>
        <v/>
      </c>
      <c r="AC569" s="26" t="str">
        <f t="shared" si="691"/>
        <v/>
      </c>
      <c r="AD569" s="26" t="str">
        <f t="shared" si="691"/>
        <v/>
      </c>
      <c r="AE569" s="26" t="str">
        <f t="shared" si="691"/>
        <v/>
      </c>
      <c r="AF569" s="26" t="str">
        <f t="shared" si="691"/>
        <v/>
      </c>
      <c r="AG569" s="26" t="str">
        <f t="shared" si="691"/>
        <v/>
      </c>
      <c r="AH569" s="26" t="str">
        <f t="shared" si="691"/>
        <v/>
      </c>
      <c r="AI569" s="26" t="str">
        <f t="shared" si="691"/>
        <v/>
      </c>
      <c r="AJ569" s="26" t="str">
        <f t="shared" si="691"/>
        <v/>
      </c>
      <c r="AK569" s="26" t="str">
        <f t="shared" si="691"/>
        <v/>
      </c>
      <c r="AL569" s="26" t="str">
        <f t="shared" si="691"/>
        <v/>
      </c>
      <c r="AM569" s="26" t="str">
        <f t="shared" si="691"/>
        <v/>
      </c>
      <c r="AN569" s="26" t="str">
        <f t="shared" si="691"/>
        <v/>
      </c>
      <c r="AO569" s="26" t="str">
        <f t="shared" si="691"/>
        <v/>
      </c>
      <c r="AP569" s="26" t="str">
        <f t="shared" si="691"/>
        <v/>
      </c>
      <c r="AQ569" s="26" t="str">
        <f t="shared" si="691"/>
        <v/>
      </c>
      <c r="AR569" s="26" t="str">
        <f t="shared" si="691"/>
        <v/>
      </c>
      <c r="AS569" s="26" t="str">
        <f t="shared" si="691"/>
        <v/>
      </c>
      <c r="AT569" s="26" t="str">
        <f t="shared" si="691"/>
        <v/>
      </c>
      <c r="AU569" s="26" t="str">
        <f t="shared" si="691"/>
        <v/>
      </c>
      <c r="AV569" s="26" t="str">
        <f t="shared" si="691"/>
        <v/>
      </c>
      <c r="AW569" s="26" t="str">
        <f t="shared" si="691"/>
        <v/>
      </c>
      <c r="AX569" s="26" t="str">
        <f t="shared" si="691"/>
        <v/>
      </c>
      <c r="AY569" s="26" t="str">
        <f t="shared" si="691"/>
        <v/>
      </c>
      <c r="AZ569" s="26" t="str">
        <f t="shared" si="691"/>
        <v/>
      </c>
      <c r="BA569" s="26" t="str">
        <f t="shared" si="691"/>
        <v/>
      </c>
      <c r="BB569" s="26" t="str">
        <f t="shared" si="691"/>
        <v/>
      </c>
      <c r="BC569" s="26" t="str">
        <f t="shared" si="691"/>
        <v/>
      </c>
      <c r="BD569" s="26" t="str">
        <f t="shared" si="691"/>
        <v/>
      </c>
      <c r="BE569" s="26" t="str">
        <f t="shared" si="691"/>
        <v/>
      </c>
      <c r="BF569" s="26" t="str">
        <f t="shared" si="691"/>
        <v/>
      </c>
      <c r="BG569" s="26" t="str">
        <f t="shared" si="691"/>
        <v/>
      </c>
      <c r="BH569" s="26" t="str">
        <f t="shared" si="691"/>
        <v/>
      </c>
      <c r="BI569" s="26" t="str">
        <f t="shared" si="691"/>
        <v/>
      </c>
      <c r="BJ569" s="26" t="str">
        <f t="shared" si="691"/>
        <v/>
      </c>
      <c r="BK569" s="26" t="str">
        <f t="shared" si="691"/>
        <v/>
      </c>
      <c r="BL569" s="26" t="str">
        <f t="shared" si="691"/>
        <v/>
      </c>
      <c r="BM569" s="26" t="str">
        <f t="shared" si="691"/>
        <v/>
      </c>
      <c r="BN569" s="26" t="str">
        <f t="shared" si="691"/>
        <v/>
      </c>
      <c r="BO569" s="26" t="str">
        <f t="shared" si="691"/>
        <v/>
      </c>
      <c r="BP569" s="26" t="str">
        <f t="shared" si="691"/>
        <v/>
      </c>
      <c r="BQ569" s="26" t="str">
        <f t="shared" si="691"/>
        <v/>
      </c>
      <c r="BR569" s="26" t="str">
        <f t="shared" si="691"/>
        <v/>
      </c>
      <c r="BS569" s="26" t="str">
        <f t="shared" si="692" ref="BS569:ED569">IF(AND(BS570="",BS571=""),"",SUM(BS570,BS571))</f>
        <v/>
      </c>
      <c r="BT569" s="26" t="str">
        <f t="shared" si="692"/>
        <v/>
      </c>
      <c r="BU569" s="26" t="str">
        <f t="shared" si="692"/>
        <v/>
      </c>
      <c r="BV569" s="26" t="str">
        <f t="shared" si="692"/>
        <v/>
      </c>
      <c r="BW569" s="26" t="str">
        <f t="shared" si="692"/>
        <v/>
      </c>
      <c r="BX569" s="26" t="str">
        <f t="shared" si="692"/>
        <v/>
      </c>
      <c r="BY569" s="26" t="str">
        <f t="shared" si="692"/>
        <v/>
      </c>
      <c r="BZ569" s="26" t="str">
        <f t="shared" si="692"/>
        <v/>
      </c>
      <c r="CA569" s="26" t="str">
        <f t="shared" si="692"/>
        <v/>
      </c>
      <c r="CB569" s="26" t="str">
        <f t="shared" si="692"/>
        <v/>
      </c>
      <c r="CC569" s="26" t="str">
        <f t="shared" si="692"/>
        <v/>
      </c>
      <c r="CD569" s="26" t="str">
        <f t="shared" si="692"/>
        <v/>
      </c>
      <c r="CE569" s="26" t="str">
        <f t="shared" si="692"/>
        <v/>
      </c>
      <c r="CF569" s="26" t="str">
        <f t="shared" si="692"/>
        <v/>
      </c>
      <c r="CG569" s="26" t="str">
        <f t="shared" si="692"/>
        <v/>
      </c>
      <c r="CH569" s="26" t="str">
        <f t="shared" si="692"/>
        <v/>
      </c>
      <c r="CI569" s="26" t="str">
        <f t="shared" si="692"/>
        <v/>
      </c>
      <c r="CJ569" s="26" t="str">
        <f t="shared" si="692"/>
        <v/>
      </c>
      <c r="CK569" s="26" t="str">
        <f t="shared" si="692"/>
        <v/>
      </c>
      <c r="CL569" s="26" t="str">
        <f t="shared" si="692"/>
        <v/>
      </c>
      <c r="CM569" s="26" t="str">
        <f t="shared" si="692"/>
        <v/>
      </c>
      <c r="CN569" s="26" t="str">
        <f t="shared" si="692"/>
        <v/>
      </c>
      <c r="CO569" s="26" t="str">
        <f t="shared" si="692"/>
        <v/>
      </c>
      <c r="CP569" s="26" t="str">
        <f t="shared" si="692"/>
        <v/>
      </c>
      <c r="CQ569" s="26" t="str">
        <f t="shared" si="692"/>
        <v/>
      </c>
      <c r="CR569" s="26" t="str">
        <f t="shared" si="692"/>
        <v/>
      </c>
      <c r="CS569" s="26" t="str">
        <f t="shared" si="692"/>
        <v/>
      </c>
      <c r="CT569" s="26" t="str">
        <f t="shared" si="692"/>
        <v/>
      </c>
      <c r="CU569" s="26" t="str">
        <f t="shared" si="692"/>
        <v/>
      </c>
      <c r="CV569" s="26" t="str">
        <f t="shared" si="692"/>
        <v/>
      </c>
      <c r="CW569" s="26" t="str">
        <f t="shared" si="692"/>
        <v/>
      </c>
      <c r="CX569" s="26" t="str">
        <f t="shared" si="692"/>
        <v/>
      </c>
      <c r="CY569" s="26" t="str">
        <f t="shared" si="692"/>
        <v/>
      </c>
      <c r="CZ569" s="26" t="str">
        <f t="shared" si="692"/>
        <v/>
      </c>
      <c r="DA569" s="26" t="str">
        <f t="shared" si="692"/>
        <v/>
      </c>
      <c r="DB569" s="26" t="str">
        <f t="shared" si="692"/>
        <v/>
      </c>
      <c r="DC569" s="26" t="str">
        <f t="shared" si="692"/>
        <v/>
      </c>
      <c r="DD569" s="26" t="str">
        <f t="shared" si="692"/>
        <v/>
      </c>
      <c r="DE569" s="26" t="str">
        <f t="shared" si="692"/>
        <v/>
      </c>
      <c r="DF569" s="26" t="str">
        <f t="shared" si="692"/>
        <v/>
      </c>
      <c r="DG569" s="26" t="str">
        <f t="shared" si="692"/>
        <v/>
      </c>
      <c r="DH569" s="26" t="str">
        <f t="shared" si="692"/>
        <v/>
      </c>
      <c r="DI569" s="26" t="str">
        <f t="shared" si="692"/>
        <v/>
      </c>
      <c r="DJ569" s="26" t="str">
        <f t="shared" si="692"/>
        <v/>
      </c>
      <c r="DK569" s="26" t="str">
        <f t="shared" si="692"/>
        <v/>
      </c>
      <c r="DL569" s="26" t="str">
        <f t="shared" si="692"/>
        <v/>
      </c>
      <c r="DM569" s="26" t="str">
        <f t="shared" si="692"/>
        <v/>
      </c>
      <c r="DN569" s="26" t="str">
        <f t="shared" si="692"/>
        <v/>
      </c>
      <c r="DO569" s="26" t="str">
        <f t="shared" si="692"/>
        <v/>
      </c>
      <c r="DP569" s="26" t="str">
        <f t="shared" si="692"/>
        <v/>
      </c>
      <c r="DQ569" s="26" t="str">
        <f t="shared" si="692"/>
        <v/>
      </c>
      <c r="DR569" s="26" t="str">
        <f t="shared" si="692"/>
        <v/>
      </c>
      <c r="DS569" s="26" t="str">
        <f t="shared" si="692"/>
        <v/>
      </c>
      <c r="DT569" s="26" t="str">
        <f t="shared" si="692"/>
        <v/>
      </c>
      <c r="DU569" s="26" t="str">
        <f t="shared" si="692"/>
        <v/>
      </c>
      <c r="DV569" s="26" t="str">
        <f t="shared" si="692"/>
        <v/>
      </c>
      <c r="DW569" s="26" t="str">
        <f t="shared" si="692"/>
        <v/>
      </c>
      <c r="DX569" s="26" t="str">
        <f t="shared" si="692"/>
        <v/>
      </c>
      <c r="DY569" s="26" t="str">
        <f t="shared" si="692"/>
        <v/>
      </c>
      <c r="DZ569" s="26" t="str">
        <f t="shared" si="692"/>
        <v/>
      </c>
      <c r="EA569" s="26" t="str">
        <f t="shared" si="692"/>
        <v/>
      </c>
      <c r="EB569" s="26" t="str">
        <f t="shared" si="692"/>
        <v/>
      </c>
      <c r="EC569" s="26" t="str">
        <f t="shared" si="692"/>
        <v/>
      </c>
      <c r="ED569" s="26" t="str">
        <f t="shared" si="692"/>
        <v/>
      </c>
      <c r="EE569" s="26" t="str">
        <f t="shared" si="693" ref="EE569:FI569">IF(AND(EE570="",EE571=""),"",SUM(EE570,EE571))</f>
        <v/>
      </c>
      <c r="EF569" s="26" t="str">
        <f t="shared" si="693"/>
        <v/>
      </c>
      <c r="EG569" s="26" t="str">
        <f t="shared" si="693"/>
        <v/>
      </c>
      <c r="EH569" s="26" t="str">
        <f t="shared" si="693"/>
        <v/>
      </c>
      <c r="EI569" s="26" t="str">
        <f t="shared" si="693"/>
        <v/>
      </c>
      <c r="EJ569" s="26" t="str">
        <f t="shared" si="693"/>
        <v/>
      </c>
      <c r="EK569" s="26" t="str">
        <f t="shared" si="693"/>
        <v/>
      </c>
      <c r="EL569" s="26" t="str">
        <f t="shared" si="693"/>
        <v/>
      </c>
      <c r="EM569" s="26" t="str">
        <f t="shared" si="693"/>
        <v/>
      </c>
      <c r="EN569" s="26" t="str">
        <f t="shared" si="693"/>
        <v/>
      </c>
      <c r="EO569" s="26" t="str">
        <f t="shared" si="693"/>
        <v/>
      </c>
      <c r="EP569" s="26" t="str">
        <f t="shared" si="693"/>
        <v/>
      </c>
      <c r="EQ569" s="26" t="str">
        <f t="shared" si="693"/>
        <v/>
      </c>
      <c r="ER569" s="26" t="str">
        <f t="shared" si="693"/>
        <v/>
      </c>
      <c r="ES569" s="26" t="str">
        <f t="shared" si="693"/>
        <v/>
      </c>
      <c r="ET569" s="26" t="str">
        <f t="shared" si="693"/>
        <v/>
      </c>
      <c r="EU569" s="26" t="str">
        <f t="shared" si="693"/>
        <v/>
      </c>
      <c r="EV569" s="26" t="str">
        <f t="shared" si="693"/>
        <v/>
      </c>
      <c r="EW569" s="26" t="str">
        <f t="shared" si="693"/>
        <v/>
      </c>
      <c r="EX569" s="26" t="str">
        <f t="shared" si="693"/>
        <v/>
      </c>
      <c r="EY569" s="26" t="str">
        <f t="shared" si="693"/>
        <v/>
      </c>
      <c r="EZ569" s="26" t="str">
        <f t="shared" si="693"/>
        <v/>
      </c>
      <c r="FA569" s="26" t="str">
        <f t="shared" si="693"/>
        <v/>
      </c>
      <c r="FB569" s="26" t="str">
        <f t="shared" si="693"/>
        <v/>
      </c>
      <c r="FC569" s="26" t="str">
        <f t="shared" si="693"/>
        <v/>
      </c>
      <c r="FD569" s="26" t="str">
        <f t="shared" si="693"/>
        <v/>
      </c>
      <c r="FE569" s="26" t="str">
        <f t="shared" si="693"/>
        <v/>
      </c>
      <c r="FF569" s="26" t="str">
        <f t="shared" si="693"/>
        <v/>
      </c>
      <c r="FG569" s="26" t="str">
        <f t="shared" si="693"/>
        <v/>
      </c>
      <c r="FH569" s="26" t="str">
        <f t="shared" si="693"/>
        <v/>
      </c>
      <c r="FI569" s="26" t="str">
        <f t="shared" si="693"/>
        <v/>
      </c>
    </row>
    <row r="570" spans="1:165" s="8" customFormat="1" ht="15" customHeight="1">
      <c r="A570" s="8" t="str">
        <f t="shared" si="639"/>
        <v>BFPLDO_S_BP6_XDC</v>
      </c>
      <c r="B570" s="12" t="s">
        <v>1245</v>
      </c>
      <c r="C570" s="13" t="s">
        <v>1349</v>
      </c>
      <c r="D570" s="13" t="s">
        <v>1350</v>
      </c>
      <c r="E570" s="14" t="str">
        <f>"BFPLDO_S_BP6_"&amp;C3</f>
        <v>BFPLDO_S_BP6_XDC</v>
      </c>
      <c r="F570" s="26" t="str">
        <f>IF(AND(F573="",F576=""),"",SUM(F573,F576))</f>
        <v/>
      </c>
      <c r="G570" s="26" t="str">
        <f t="shared" si="694" ref="G570:BR570">IF(AND(G573="",G576=""),"",SUM(G573,G576))</f>
        <v/>
      </c>
      <c r="H570" s="26" t="str">
        <f t="shared" si="694"/>
        <v/>
      </c>
      <c r="I570" s="26" t="str">
        <f t="shared" si="694"/>
        <v/>
      </c>
      <c r="J570" s="26" t="str">
        <f t="shared" si="694"/>
        <v/>
      </c>
      <c r="K570" s="26" t="str">
        <f t="shared" si="694"/>
        <v/>
      </c>
      <c r="L570" s="26" t="str">
        <f t="shared" si="694"/>
        <v/>
      </c>
      <c r="M570" s="26" t="str">
        <f t="shared" si="694"/>
        <v/>
      </c>
      <c r="N570" s="26" t="str">
        <f t="shared" si="694"/>
        <v/>
      </c>
      <c r="O570" s="26" t="str">
        <f t="shared" si="694"/>
        <v/>
      </c>
      <c r="P570" s="26" t="str">
        <f t="shared" si="694"/>
        <v/>
      </c>
      <c r="Q570" s="26" t="str">
        <f t="shared" si="694"/>
        <v/>
      </c>
      <c r="R570" s="26" t="str">
        <f t="shared" si="694"/>
        <v/>
      </c>
      <c r="S570" s="26" t="str">
        <f t="shared" si="694"/>
        <v/>
      </c>
      <c r="T570" s="26" t="str">
        <f t="shared" si="694"/>
        <v/>
      </c>
      <c r="U570" s="26" t="str">
        <f t="shared" si="694"/>
        <v/>
      </c>
      <c r="V570" s="26" t="str">
        <f t="shared" si="694"/>
        <v/>
      </c>
      <c r="W570" s="26" t="str">
        <f t="shared" si="694"/>
        <v/>
      </c>
      <c r="X570" s="26" t="str">
        <f t="shared" si="694"/>
        <v/>
      </c>
      <c r="Y570" s="26" t="str">
        <f t="shared" si="694"/>
        <v/>
      </c>
      <c r="Z570" s="26" t="str">
        <f t="shared" si="694"/>
        <v/>
      </c>
      <c r="AA570" s="26" t="str">
        <f t="shared" si="694"/>
        <v/>
      </c>
      <c r="AB570" s="26" t="str">
        <f t="shared" si="694"/>
        <v/>
      </c>
      <c r="AC570" s="26" t="str">
        <f t="shared" si="694"/>
        <v/>
      </c>
      <c r="AD570" s="26" t="str">
        <f t="shared" si="694"/>
        <v/>
      </c>
      <c r="AE570" s="26" t="str">
        <f t="shared" si="694"/>
        <v/>
      </c>
      <c r="AF570" s="26" t="str">
        <f t="shared" si="694"/>
        <v/>
      </c>
      <c r="AG570" s="26" t="str">
        <f t="shared" si="694"/>
        <v/>
      </c>
      <c r="AH570" s="26" t="str">
        <f t="shared" si="694"/>
        <v/>
      </c>
      <c r="AI570" s="26" t="str">
        <f t="shared" si="694"/>
        <v/>
      </c>
      <c r="AJ570" s="26" t="str">
        <f t="shared" si="694"/>
        <v/>
      </c>
      <c r="AK570" s="26" t="str">
        <f t="shared" si="694"/>
        <v/>
      </c>
      <c r="AL570" s="26" t="str">
        <f t="shared" si="694"/>
        <v/>
      </c>
      <c r="AM570" s="26" t="str">
        <f t="shared" si="694"/>
        <v/>
      </c>
      <c r="AN570" s="26" t="str">
        <f t="shared" si="694"/>
        <v/>
      </c>
      <c r="AO570" s="26" t="str">
        <f t="shared" si="694"/>
        <v/>
      </c>
      <c r="AP570" s="26" t="str">
        <f t="shared" si="694"/>
        <v/>
      </c>
      <c r="AQ570" s="26" t="str">
        <f t="shared" si="694"/>
        <v/>
      </c>
      <c r="AR570" s="26" t="str">
        <f t="shared" si="694"/>
        <v/>
      </c>
      <c r="AS570" s="26" t="str">
        <f t="shared" si="694"/>
        <v/>
      </c>
      <c r="AT570" s="26" t="str">
        <f t="shared" si="694"/>
        <v/>
      </c>
      <c r="AU570" s="26" t="str">
        <f t="shared" si="694"/>
        <v/>
      </c>
      <c r="AV570" s="26" t="str">
        <f t="shared" si="694"/>
        <v/>
      </c>
      <c r="AW570" s="26" t="str">
        <f t="shared" si="694"/>
        <v/>
      </c>
      <c r="AX570" s="26" t="str">
        <f t="shared" si="694"/>
        <v/>
      </c>
      <c r="AY570" s="26" t="str">
        <f t="shared" si="694"/>
        <v/>
      </c>
      <c r="AZ570" s="26" t="str">
        <f t="shared" si="694"/>
        <v/>
      </c>
      <c r="BA570" s="26" t="str">
        <f t="shared" si="694"/>
        <v/>
      </c>
      <c r="BB570" s="26" t="str">
        <f t="shared" si="694"/>
        <v/>
      </c>
      <c r="BC570" s="26" t="str">
        <f t="shared" si="694"/>
        <v/>
      </c>
      <c r="BD570" s="26" t="str">
        <f t="shared" si="694"/>
        <v/>
      </c>
      <c r="BE570" s="26" t="str">
        <f t="shared" si="694"/>
        <v/>
      </c>
      <c r="BF570" s="26" t="str">
        <f t="shared" si="694"/>
        <v/>
      </c>
      <c r="BG570" s="26" t="str">
        <f t="shared" si="694"/>
        <v/>
      </c>
      <c r="BH570" s="26" t="str">
        <f t="shared" si="694"/>
        <v/>
      </c>
      <c r="BI570" s="26" t="str">
        <f t="shared" si="694"/>
        <v/>
      </c>
      <c r="BJ570" s="26" t="str">
        <f t="shared" si="694"/>
        <v/>
      </c>
      <c r="BK570" s="26" t="str">
        <f t="shared" si="694"/>
        <v/>
      </c>
      <c r="BL570" s="26" t="str">
        <f t="shared" si="694"/>
        <v/>
      </c>
      <c r="BM570" s="26" t="str">
        <f t="shared" si="694"/>
        <v/>
      </c>
      <c r="BN570" s="26" t="str">
        <f t="shared" si="694"/>
        <v/>
      </c>
      <c r="BO570" s="26" t="str">
        <f t="shared" si="694"/>
        <v/>
      </c>
      <c r="BP570" s="26" t="str">
        <f t="shared" si="694"/>
        <v/>
      </c>
      <c r="BQ570" s="26" t="str">
        <f t="shared" si="694"/>
        <v/>
      </c>
      <c r="BR570" s="26" t="str">
        <f t="shared" si="694"/>
        <v/>
      </c>
      <c r="BS570" s="26" t="str">
        <f t="shared" si="695" ref="BS570:ED570">IF(AND(BS573="",BS576=""),"",SUM(BS573,BS576))</f>
        <v/>
      </c>
      <c r="BT570" s="26" t="str">
        <f t="shared" si="695"/>
        <v/>
      </c>
      <c r="BU570" s="26" t="str">
        <f t="shared" si="695"/>
        <v/>
      </c>
      <c r="BV570" s="26" t="str">
        <f t="shared" si="695"/>
        <v/>
      </c>
      <c r="BW570" s="26" t="str">
        <f t="shared" si="695"/>
        <v/>
      </c>
      <c r="BX570" s="26" t="str">
        <f t="shared" si="695"/>
        <v/>
      </c>
      <c r="BY570" s="26" t="str">
        <f t="shared" si="695"/>
        <v/>
      </c>
      <c r="BZ570" s="26" t="str">
        <f t="shared" si="695"/>
        <v/>
      </c>
      <c r="CA570" s="26" t="str">
        <f t="shared" si="695"/>
        <v/>
      </c>
      <c r="CB570" s="26" t="str">
        <f t="shared" si="695"/>
        <v/>
      </c>
      <c r="CC570" s="26" t="str">
        <f t="shared" si="695"/>
        <v/>
      </c>
      <c r="CD570" s="26" t="str">
        <f t="shared" si="695"/>
        <v/>
      </c>
      <c r="CE570" s="26" t="str">
        <f t="shared" si="695"/>
        <v/>
      </c>
      <c r="CF570" s="26" t="str">
        <f t="shared" si="695"/>
        <v/>
      </c>
      <c r="CG570" s="26" t="str">
        <f t="shared" si="695"/>
        <v/>
      </c>
      <c r="CH570" s="26" t="str">
        <f t="shared" si="695"/>
        <v/>
      </c>
      <c r="CI570" s="26" t="str">
        <f t="shared" si="695"/>
        <v/>
      </c>
      <c r="CJ570" s="26" t="str">
        <f t="shared" si="695"/>
        <v/>
      </c>
      <c r="CK570" s="26" t="str">
        <f t="shared" si="695"/>
        <v/>
      </c>
      <c r="CL570" s="26" t="str">
        <f t="shared" si="695"/>
        <v/>
      </c>
      <c r="CM570" s="26" t="str">
        <f t="shared" si="695"/>
        <v/>
      </c>
      <c r="CN570" s="26" t="str">
        <f t="shared" si="695"/>
        <v/>
      </c>
      <c r="CO570" s="26" t="str">
        <f t="shared" si="695"/>
        <v/>
      </c>
      <c r="CP570" s="26" t="str">
        <f t="shared" si="695"/>
        <v/>
      </c>
      <c r="CQ570" s="26" t="str">
        <f t="shared" si="695"/>
        <v/>
      </c>
      <c r="CR570" s="26" t="str">
        <f t="shared" si="695"/>
        <v/>
      </c>
      <c r="CS570" s="26" t="str">
        <f t="shared" si="695"/>
        <v/>
      </c>
      <c r="CT570" s="26" t="str">
        <f t="shared" si="695"/>
        <v/>
      </c>
      <c r="CU570" s="26" t="str">
        <f t="shared" si="695"/>
        <v/>
      </c>
      <c r="CV570" s="26" t="str">
        <f t="shared" si="695"/>
        <v/>
      </c>
      <c r="CW570" s="26" t="str">
        <f t="shared" si="695"/>
        <v/>
      </c>
      <c r="CX570" s="26" t="str">
        <f t="shared" si="695"/>
        <v/>
      </c>
      <c r="CY570" s="26" t="str">
        <f t="shared" si="695"/>
        <v/>
      </c>
      <c r="CZ570" s="26" t="str">
        <f t="shared" si="695"/>
        <v/>
      </c>
      <c r="DA570" s="26" t="str">
        <f t="shared" si="695"/>
        <v/>
      </c>
      <c r="DB570" s="26" t="str">
        <f t="shared" si="695"/>
        <v/>
      </c>
      <c r="DC570" s="26" t="str">
        <f t="shared" si="695"/>
        <v/>
      </c>
      <c r="DD570" s="26" t="str">
        <f t="shared" si="695"/>
        <v/>
      </c>
      <c r="DE570" s="26" t="str">
        <f t="shared" si="695"/>
        <v/>
      </c>
      <c r="DF570" s="26" t="str">
        <f t="shared" si="695"/>
        <v/>
      </c>
      <c r="DG570" s="26" t="str">
        <f t="shared" si="695"/>
        <v/>
      </c>
      <c r="DH570" s="26" t="str">
        <f t="shared" si="695"/>
        <v/>
      </c>
      <c r="DI570" s="26" t="str">
        <f t="shared" si="695"/>
        <v/>
      </c>
      <c r="DJ570" s="26" t="str">
        <f t="shared" si="695"/>
        <v/>
      </c>
      <c r="DK570" s="26" t="str">
        <f t="shared" si="695"/>
        <v/>
      </c>
      <c r="DL570" s="26" t="str">
        <f t="shared" si="695"/>
        <v/>
      </c>
      <c r="DM570" s="26" t="str">
        <f t="shared" si="695"/>
        <v/>
      </c>
      <c r="DN570" s="26" t="str">
        <f t="shared" si="695"/>
        <v/>
      </c>
      <c r="DO570" s="26" t="str">
        <f t="shared" si="695"/>
        <v/>
      </c>
      <c r="DP570" s="26" t="str">
        <f t="shared" si="695"/>
        <v/>
      </c>
      <c r="DQ570" s="26" t="str">
        <f t="shared" si="695"/>
        <v/>
      </c>
      <c r="DR570" s="26" t="str">
        <f t="shared" si="695"/>
        <v/>
      </c>
      <c r="DS570" s="26" t="str">
        <f t="shared" si="695"/>
        <v/>
      </c>
      <c r="DT570" s="26" t="str">
        <f t="shared" si="695"/>
        <v/>
      </c>
      <c r="DU570" s="26" t="str">
        <f t="shared" si="695"/>
        <v/>
      </c>
      <c r="DV570" s="26" t="str">
        <f t="shared" si="695"/>
        <v/>
      </c>
      <c r="DW570" s="26" t="str">
        <f t="shared" si="695"/>
        <v/>
      </c>
      <c r="DX570" s="26" t="str">
        <f t="shared" si="695"/>
        <v/>
      </c>
      <c r="DY570" s="26" t="str">
        <f t="shared" si="695"/>
        <v/>
      </c>
      <c r="DZ570" s="26" t="str">
        <f t="shared" si="695"/>
        <v/>
      </c>
      <c r="EA570" s="26" t="str">
        <f t="shared" si="695"/>
        <v/>
      </c>
      <c r="EB570" s="26" t="str">
        <f t="shared" si="695"/>
        <v/>
      </c>
      <c r="EC570" s="26" t="str">
        <f t="shared" si="695"/>
        <v/>
      </c>
      <c r="ED570" s="26" t="str">
        <f t="shared" si="695"/>
        <v/>
      </c>
      <c r="EE570" s="26" t="str">
        <f t="shared" si="696" ref="EE570:FI570">IF(AND(EE573="",EE576=""),"",SUM(EE573,EE576))</f>
        <v/>
      </c>
      <c r="EF570" s="26" t="str">
        <f t="shared" si="696"/>
        <v/>
      </c>
      <c r="EG570" s="26" t="str">
        <f t="shared" si="696"/>
        <v/>
      </c>
      <c r="EH570" s="26" t="str">
        <f t="shared" si="696"/>
        <v/>
      </c>
      <c r="EI570" s="26" t="str">
        <f t="shared" si="696"/>
        <v/>
      </c>
      <c r="EJ570" s="26" t="str">
        <f t="shared" si="696"/>
        <v/>
      </c>
      <c r="EK570" s="26" t="str">
        <f t="shared" si="696"/>
        <v/>
      </c>
      <c r="EL570" s="26" t="str">
        <f t="shared" si="696"/>
        <v/>
      </c>
      <c r="EM570" s="26" t="str">
        <f t="shared" si="696"/>
        <v/>
      </c>
      <c r="EN570" s="26" t="str">
        <f t="shared" si="696"/>
        <v/>
      </c>
      <c r="EO570" s="26" t="str">
        <f t="shared" si="696"/>
        <v/>
      </c>
      <c r="EP570" s="26" t="str">
        <f t="shared" si="696"/>
        <v/>
      </c>
      <c r="EQ570" s="26" t="str">
        <f t="shared" si="696"/>
        <v/>
      </c>
      <c r="ER570" s="26" t="str">
        <f t="shared" si="696"/>
        <v/>
      </c>
      <c r="ES570" s="26" t="str">
        <f t="shared" si="696"/>
        <v/>
      </c>
      <c r="ET570" s="26" t="str">
        <f t="shared" si="696"/>
        <v/>
      </c>
      <c r="EU570" s="26" t="str">
        <f t="shared" si="696"/>
        <v/>
      </c>
      <c r="EV570" s="26" t="str">
        <f t="shared" si="696"/>
        <v/>
      </c>
      <c r="EW570" s="26" t="str">
        <f t="shared" si="696"/>
        <v/>
      </c>
      <c r="EX570" s="26" t="str">
        <f t="shared" si="696"/>
        <v/>
      </c>
      <c r="EY570" s="26" t="str">
        <f t="shared" si="696"/>
        <v/>
      </c>
      <c r="EZ570" s="26" t="str">
        <f t="shared" si="696"/>
        <v/>
      </c>
      <c r="FA570" s="26" t="str">
        <f t="shared" si="696"/>
        <v/>
      </c>
      <c r="FB570" s="26" t="str">
        <f t="shared" si="696"/>
        <v/>
      </c>
      <c r="FC570" s="26" t="str">
        <f t="shared" si="696"/>
        <v/>
      </c>
      <c r="FD570" s="26" t="str">
        <f t="shared" si="696"/>
        <v/>
      </c>
      <c r="FE570" s="26" t="str">
        <f t="shared" si="696"/>
        <v/>
      </c>
      <c r="FF570" s="26" t="str">
        <f t="shared" si="696"/>
        <v/>
      </c>
      <c r="FG570" s="26" t="str">
        <f t="shared" si="696"/>
        <v/>
      </c>
      <c r="FH570" s="26" t="str">
        <f t="shared" si="696"/>
        <v/>
      </c>
      <c r="FI570" s="26" t="str">
        <f t="shared" si="696"/>
        <v/>
      </c>
    </row>
    <row r="571" spans="1:165" s="8" customFormat="1" ht="15" customHeight="1">
      <c r="A571" s="8" t="str">
        <f t="shared" si="639"/>
        <v>BFPLDO_L_BP6_XDC</v>
      </c>
      <c r="B571" s="12" t="s">
        <v>1248</v>
      </c>
      <c r="C571" s="13" t="s">
        <v>1351</v>
      </c>
      <c r="D571" s="13" t="s">
        <v>1352</v>
      </c>
      <c r="E571" s="14" t="str">
        <f>"BFPLDO_L_BP6_"&amp;C3</f>
        <v>BFPLDO_L_BP6_XDC</v>
      </c>
      <c r="F571" s="26" t="str">
        <f>IF(AND(F574="",F577=""),"",SUM(F574,F577))</f>
        <v/>
      </c>
      <c r="G571" s="26" t="str">
        <f t="shared" si="697" ref="G571:BR571">IF(AND(G574="",G577=""),"",SUM(G574,G577))</f>
        <v/>
      </c>
      <c r="H571" s="26" t="str">
        <f t="shared" si="697"/>
        <v/>
      </c>
      <c r="I571" s="26" t="str">
        <f t="shared" si="697"/>
        <v/>
      </c>
      <c r="J571" s="26" t="str">
        <f t="shared" si="697"/>
        <v/>
      </c>
      <c r="K571" s="26" t="str">
        <f t="shared" si="697"/>
        <v/>
      </c>
      <c r="L571" s="26" t="str">
        <f t="shared" si="697"/>
        <v/>
      </c>
      <c r="M571" s="26" t="str">
        <f t="shared" si="697"/>
        <v/>
      </c>
      <c r="N571" s="26" t="str">
        <f t="shared" si="697"/>
        <v/>
      </c>
      <c r="O571" s="26" t="str">
        <f t="shared" si="697"/>
        <v/>
      </c>
      <c r="P571" s="26" t="str">
        <f t="shared" si="697"/>
        <v/>
      </c>
      <c r="Q571" s="26" t="str">
        <f t="shared" si="697"/>
        <v/>
      </c>
      <c r="R571" s="26" t="str">
        <f t="shared" si="697"/>
        <v/>
      </c>
      <c r="S571" s="26" t="str">
        <f t="shared" si="697"/>
        <v/>
      </c>
      <c r="T571" s="26" t="str">
        <f t="shared" si="697"/>
        <v/>
      </c>
      <c r="U571" s="26" t="str">
        <f t="shared" si="697"/>
        <v/>
      </c>
      <c r="V571" s="26" t="str">
        <f t="shared" si="697"/>
        <v/>
      </c>
      <c r="W571" s="26" t="str">
        <f t="shared" si="697"/>
        <v/>
      </c>
      <c r="X571" s="26" t="str">
        <f t="shared" si="697"/>
        <v/>
      </c>
      <c r="Y571" s="26" t="str">
        <f t="shared" si="697"/>
        <v/>
      </c>
      <c r="Z571" s="26" t="str">
        <f t="shared" si="697"/>
        <v/>
      </c>
      <c r="AA571" s="26" t="str">
        <f t="shared" si="697"/>
        <v/>
      </c>
      <c r="AB571" s="26" t="str">
        <f t="shared" si="697"/>
        <v/>
      </c>
      <c r="AC571" s="26" t="str">
        <f t="shared" si="697"/>
        <v/>
      </c>
      <c r="AD571" s="26" t="str">
        <f t="shared" si="697"/>
        <v/>
      </c>
      <c r="AE571" s="26" t="str">
        <f t="shared" si="697"/>
        <v/>
      </c>
      <c r="AF571" s="26" t="str">
        <f t="shared" si="697"/>
        <v/>
      </c>
      <c r="AG571" s="26" t="str">
        <f t="shared" si="697"/>
        <v/>
      </c>
      <c r="AH571" s="26" t="str">
        <f t="shared" si="697"/>
        <v/>
      </c>
      <c r="AI571" s="26" t="str">
        <f t="shared" si="697"/>
        <v/>
      </c>
      <c r="AJ571" s="26" t="str">
        <f t="shared" si="697"/>
        <v/>
      </c>
      <c r="AK571" s="26" t="str">
        <f t="shared" si="697"/>
        <v/>
      </c>
      <c r="AL571" s="26" t="str">
        <f t="shared" si="697"/>
        <v/>
      </c>
      <c r="AM571" s="26" t="str">
        <f t="shared" si="697"/>
        <v/>
      </c>
      <c r="AN571" s="26" t="str">
        <f t="shared" si="697"/>
        <v/>
      </c>
      <c r="AO571" s="26" t="str">
        <f t="shared" si="697"/>
        <v/>
      </c>
      <c r="AP571" s="26" t="str">
        <f t="shared" si="697"/>
        <v/>
      </c>
      <c r="AQ571" s="26" t="str">
        <f t="shared" si="697"/>
        <v/>
      </c>
      <c r="AR571" s="26" t="str">
        <f t="shared" si="697"/>
        <v/>
      </c>
      <c r="AS571" s="26" t="str">
        <f t="shared" si="697"/>
        <v/>
      </c>
      <c r="AT571" s="26" t="str">
        <f t="shared" si="697"/>
        <v/>
      </c>
      <c r="AU571" s="26" t="str">
        <f t="shared" si="697"/>
        <v/>
      </c>
      <c r="AV571" s="26" t="str">
        <f t="shared" si="697"/>
        <v/>
      </c>
      <c r="AW571" s="26" t="str">
        <f t="shared" si="697"/>
        <v/>
      </c>
      <c r="AX571" s="26" t="str">
        <f t="shared" si="697"/>
        <v/>
      </c>
      <c r="AY571" s="26" t="str">
        <f t="shared" si="697"/>
        <v/>
      </c>
      <c r="AZ571" s="26" t="str">
        <f t="shared" si="697"/>
        <v/>
      </c>
      <c r="BA571" s="26" t="str">
        <f t="shared" si="697"/>
        <v/>
      </c>
      <c r="BB571" s="26" t="str">
        <f t="shared" si="697"/>
        <v/>
      </c>
      <c r="BC571" s="26" t="str">
        <f t="shared" si="697"/>
        <v/>
      </c>
      <c r="BD571" s="26" t="str">
        <f t="shared" si="697"/>
        <v/>
      </c>
      <c r="BE571" s="26" t="str">
        <f t="shared" si="697"/>
        <v/>
      </c>
      <c r="BF571" s="26" t="str">
        <f t="shared" si="697"/>
        <v/>
      </c>
      <c r="BG571" s="26" t="str">
        <f t="shared" si="697"/>
        <v/>
      </c>
      <c r="BH571" s="26" t="str">
        <f t="shared" si="697"/>
        <v/>
      </c>
      <c r="BI571" s="26" t="str">
        <f t="shared" si="697"/>
        <v/>
      </c>
      <c r="BJ571" s="26" t="str">
        <f t="shared" si="697"/>
        <v/>
      </c>
      <c r="BK571" s="26" t="str">
        <f t="shared" si="697"/>
        <v/>
      </c>
      <c r="BL571" s="26" t="str">
        <f t="shared" si="697"/>
        <v/>
      </c>
      <c r="BM571" s="26" t="str">
        <f t="shared" si="697"/>
        <v/>
      </c>
      <c r="BN571" s="26" t="str">
        <f t="shared" si="697"/>
        <v/>
      </c>
      <c r="BO571" s="26" t="str">
        <f t="shared" si="697"/>
        <v/>
      </c>
      <c r="BP571" s="26" t="str">
        <f t="shared" si="697"/>
        <v/>
      </c>
      <c r="BQ571" s="26" t="str">
        <f t="shared" si="697"/>
        <v/>
      </c>
      <c r="BR571" s="26" t="str">
        <f t="shared" si="697"/>
        <v/>
      </c>
      <c r="BS571" s="26" t="str">
        <f t="shared" si="698" ref="BS571:ED571">IF(AND(BS574="",BS577=""),"",SUM(BS574,BS577))</f>
        <v/>
      </c>
      <c r="BT571" s="26" t="str">
        <f t="shared" si="698"/>
        <v/>
      </c>
      <c r="BU571" s="26" t="str">
        <f t="shared" si="698"/>
        <v/>
      </c>
      <c r="BV571" s="26" t="str">
        <f t="shared" si="698"/>
        <v/>
      </c>
      <c r="BW571" s="26" t="str">
        <f t="shared" si="698"/>
        <v/>
      </c>
      <c r="BX571" s="26" t="str">
        <f t="shared" si="698"/>
        <v/>
      </c>
      <c r="BY571" s="26" t="str">
        <f t="shared" si="698"/>
        <v/>
      </c>
      <c r="BZ571" s="26" t="str">
        <f t="shared" si="698"/>
        <v/>
      </c>
      <c r="CA571" s="26" t="str">
        <f t="shared" si="698"/>
        <v/>
      </c>
      <c r="CB571" s="26" t="str">
        <f t="shared" si="698"/>
        <v/>
      </c>
      <c r="CC571" s="26" t="str">
        <f t="shared" si="698"/>
        <v/>
      </c>
      <c r="CD571" s="26" t="str">
        <f t="shared" si="698"/>
        <v/>
      </c>
      <c r="CE571" s="26" t="str">
        <f t="shared" si="698"/>
        <v/>
      </c>
      <c r="CF571" s="26" t="str">
        <f t="shared" si="698"/>
        <v/>
      </c>
      <c r="CG571" s="26" t="str">
        <f t="shared" si="698"/>
        <v/>
      </c>
      <c r="CH571" s="26" t="str">
        <f t="shared" si="698"/>
        <v/>
      </c>
      <c r="CI571" s="26" t="str">
        <f t="shared" si="698"/>
        <v/>
      </c>
      <c r="CJ571" s="26" t="str">
        <f t="shared" si="698"/>
        <v/>
      </c>
      <c r="CK571" s="26" t="str">
        <f t="shared" si="698"/>
        <v/>
      </c>
      <c r="CL571" s="26" t="str">
        <f t="shared" si="698"/>
        <v/>
      </c>
      <c r="CM571" s="26" t="str">
        <f t="shared" si="698"/>
        <v/>
      </c>
      <c r="CN571" s="26" t="str">
        <f t="shared" si="698"/>
        <v/>
      </c>
      <c r="CO571" s="26" t="str">
        <f t="shared" si="698"/>
        <v/>
      </c>
      <c r="CP571" s="26" t="str">
        <f t="shared" si="698"/>
        <v/>
      </c>
      <c r="CQ571" s="26" t="str">
        <f t="shared" si="698"/>
        <v/>
      </c>
      <c r="CR571" s="26" t="str">
        <f t="shared" si="698"/>
        <v/>
      </c>
      <c r="CS571" s="26" t="str">
        <f t="shared" si="698"/>
        <v/>
      </c>
      <c r="CT571" s="26" t="str">
        <f t="shared" si="698"/>
        <v/>
      </c>
      <c r="CU571" s="26" t="str">
        <f t="shared" si="698"/>
        <v/>
      </c>
      <c r="CV571" s="26" t="str">
        <f t="shared" si="698"/>
        <v/>
      </c>
      <c r="CW571" s="26" t="str">
        <f t="shared" si="698"/>
        <v/>
      </c>
      <c r="CX571" s="26" t="str">
        <f t="shared" si="698"/>
        <v/>
      </c>
      <c r="CY571" s="26" t="str">
        <f t="shared" si="698"/>
        <v/>
      </c>
      <c r="CZ571" s="26" t="str">
        <f t="shared" si="698"/>
        <v/>
      </c>
      <c r="DA571" s="26" t="str">
        <f t="shared" si="698"/>
        <v/>
      </c>
      <c r="DB571" s="26" t="str">
        <f t="shared" si="698"/>
        <v/>
      </c>
      <c r="DC571" s="26" t="str">
        <f t="shared" si="698"/>
        <v/>
      </c>
      <c r="DD571" s="26" t="str">
        <f t="shared" si="698"/>
        <v/>
      </c>
      <c r="DE571" s="26" t="str">
        <f t="shared" si="698"/>
        <v/>
      </c>
      <c r="DF571" s="26" t="str">
        <f t="shared" si="698"/>
        <v/>
      </c>
      <c r="DG571" s="26" t="str">
        <f t="shared" si="698"/>
        <v/>
      </c>
      <c r="DH571" s="26" t="str">
        <f t="shared" si="698"/>
        <v/>
      </c>
      <c r="DI571" s="26" t="str">
        <f t="shared" si="698"/>
        <v/>
      </c>
      <c r="DJ571" s="26" t="str">
        <f t="shared" si="698"/>
        <v/>
      </c>
      <c r="DK571" s="26" t="str">
        <f t="shared" si="698"/>
        <v/>
      </c>
      <c r="DL571" s="26" t="str">
        <f t="shared" si="698"/>
        <v/>
      </c>
      <c r="DM571" s="26" t="str">
        <f t="shared" si="698"/>
        <v/>
      </c>
      <c r="DN571" s="26" t="str">
        <f t="shared" si="698"/>
        <v/>
      </c>
      <c r="DO571" s="26" t="str">
        <f t="shared" si="698"/>
        <v/>
      </c>
      <c r="DP571" s="26" t="str">
        <f t="shared" si="698"/>
        <v/>
      </c>
      <c r="DQ571" s="26" t="str">
        <f t="shared" si="698"/>
        <v/>
      </c>
      <c r="DR571" s="26" t="str">
        <f t="shared" si="698"/>
        <v/>
      </c>
      <c r="DS571" s="26" t="str">
        <f t="shared" si="698"/>
        <v/>
      </c>
      <c r="DT571" s="26" t="str">
        <f t="shared" si="698"/>
        <v/>
      </c>
      <c r="DU571" s="26" t="str">
        <f t="shared" si="698"/>
        <v/>
      </c>
      <c r="DV571" s="26" t="str">
        <f t="shared" si="698"/>
        <v/>
      </c>
      <c r="DW571" s="26" t="str">
        <f t="shared" si="698"/>
        <v/>
      </c>
      <c r="DX571" s="26" t="str">
        <f t="shared" si="698"/>
        <v/>
      </c>
      <c r="DY571" s="26" t="str">
        <f t="shared" si="698"/>
        <v/>
      </c>
      <c r="DZ571" s="26" t="str">
        <f t="shared" si="698"/>
        <v/>
      </c>
      <c r="EA571" s="26" t="str">
        <f t="shared" si="698"/>
        <v/>
      </c>
      <c r="EB571" s="26" t="str">
        <f t="shared" si="698"/>
        <v/>
      </c>
      <c r="EC571" s="26" t="str">
        <f t="shared" si="698"/>
        <v/>
      </c>
      <c r="ED571" s="26" t="str">
        <f t="shared" si="698"/>
        <v/>
      </c>
      <c r="EE571" s="26" t="str">
        <f t="shared" si="699" ref="EE571:FI571">IF(AND(EE574="",EE577=""),"",SUM(EE574,EE577))</f>
        <v/>
      </c>
      <c r="EF571" s="26" t="str">
        <f t="shared" si="699"/>
        <v/>
      </c>
      <c r="EG571" s="26" t="str">
        <f t="shared" si="699"/>
        <v/>
      </c>
      <c r="EH571" s="26" t="str">
        <f t="shared" si="699"/>
        <v/>
      </c>
      <c r="EI571" s="26" t="str">
        <f t="shared" si="699"/>
        <v/>
      </c>
      <c r="EJ571" s="26" t="str">
        <f t="shared" si="699"/>
        <v/>
      </c>
      <c r="EK571" s="26" t="str">
        <f t="shared" si="699"/>
        <v/>
      </c>
      <c r="EL571" s="26" t="str">
        <f t="shared" si="699"/>
        <v/>
      </c>
      <c r="EM571" s="26" t="str">
        <f t="shared" si="699"/>
        <v/>
      </c>
      <c r="EN571" s="26" t="str">
        <f t="shared" si="699"/>
        <v/>
      </c>
      <c r="EO571" s="26" t="str">
        <f t="shared" si="699"/>
        <v/>
      </c>
      <c r="EP571" s="26" t="str">
        <f t="shared" si="699"/>
        <v/>
      </c>
      <c r="EQ571" s="26" t="str">
        <f t="shared" si="699"/>
        <v/>
      </c>
      <c r="ER571" s="26" t="str">
        <f t="shared" si="699"/>
        <v/>
      </c>
      <c r="ES571" s="26" t="str">
        <f t="shared" si="699"/>
        <v/>
      </c>
      <c r="ET571" s="26" t="str">
        <f t="shared" si="699"/>
        <v/>
      </c>
      <c r="EU571" s="26" t="str">
        <f t="shared" si="699"/>
        <v/>
      </c>
      <c r="EV571" s="26" t="str">
        <f t="shared" si="699"/>
        <v/>
      </c>
      <c r="EW571" s="26" t="str">
        <f t="shared" si="699"/>
        <v/>
      </c>
      <c r="EX571" s="26" t="str">
        <f t="shared" si="699"/>
        <v/>
      </c>
      <c r="EY571" s="26" t="str">
        <f t="shared" si="699"/>
        <v/>
      </c>
      <c r="EZ571" s="26" t="str">
        <f t="shared" si="699"/>
        <v/>
      </c>
      <c r="FA571" s="26" t="str">
        <f t="shared" si="699"/>
        <v/>
      </c>
      <c r="FB571" s="26" t="str">
        <f t="shared" si="699"/>
        <v/>
      </c>
      <c r="FC571" s="26" t="str">
        <f t="shared" si="699"/>
        <v/>
      </c>
      <c r="FD571" s="26" t="str">
        <f t="shared" si="699"/>
        <v/>
      </c>
      <c r="FE571" s="26" t="str">
        <f t="shared" si="699"/>
        <v/>
      </c>
      <c r="FF571" s="26" t="str">
        <f t="shared" si="699"/>
        <v/>
      </c>
      <c r="FG571" s="26" t="str">
        <f t="shared" si="699"/>
        <v/>
      </c>
      <c r="FH571" s="26" t="str">
        <f t="shared" si="699"/>
        <v/>
      </c>
      <c r="FI571" s="26" t="str">
        <f t="shared" si="699"/>
        <v/>
      </c>
    </row>
    <row r="572" spans="1:165" s="8" customFormat="1" ht="15" customHeight="1">
      <c r="A572" s="8" t="str">
        <f t="shared" si="639"/>
        <v>BFPLDOF_BP6_XDC</v>
      </c>
      <c r="B572" s="12" t="s">
        <v>1275</v>
      </c>
      <c r="C572" s="13" t="s">
        <v>1353</v>
      </c>
      <c r="D572" s="13" t="s">
        <v>1354</v>
      </c>
      <c r="E572" s="14" t="str">
        <f>"BFPLDOF_BP6_"&amp;C3</f>
        <v>BFPLDOF_BP6_XDC</v>
      </c>
      <c r="F572" s="26" t="str">
        <f>IF(AND(F573="",F574=""),"",SUM(F573,F574))</f>
        <v/>
      </c>
      <c r="G572" s="26" t="str">
        <f t="shared" si="700" ref="G572:BR572">IF(AND(G573="",G574=""),"",SUM(G573,G574))</f>
        <v/>
      </c>
      <c r="H572" s="26" t="str">
        <f t="shared" si="700"/>
        <v/>
      </c>
      <c r="I572" s="26" t="str">
        <f t="shared" si="700"/>
        <v/>
      </c>
      <c r="J572" s="26" t="str">
        <f t="shared" si="700"/>
        <v/>
      </c>
      <c r="K572" s="26" t="str">
        <f t="shared" si="700"/>
        <v/>
      </c>
      <c r="L572" s="26" t="str">
        <f t="shared" si="700"/>
        <v/>
      </c>
      <c r="M572" s="26" t="str">
        <f t="shared" si="700"/>
        <v/>
      </c>
      <c r="N572" s="26" t="str">
        <f t="shared" si="700"/>
        <v/>
      </c>
      <c r="O572" s="26" t="str">
        <f t="shared" si="700"/>
        <v/>
      </c>
      <c r="P572" s="26" t="str">
        <f t="shared" si="700"/>
        <v/>
      </c>
      <c r="Q572" s="26" t="str">
        <f t="shared" si="700"/>
        <v/>
      </c>
      <c r="R572" s="26" t="str">
        <f t="shared" si="700"/>
        <v/>
      </c>
      <c r="S572" s="26" t="str">
        <f t="shared" si="700"/>
        <v/>
      </c>
      <c r="T572" s="26" t="str">
        <f t="shared" si="700"/>
        <v/>
      </c>
      <c r="U572" s="26" t="str">
        <f t="shared" si="700"/>
        <v/>
      </c>
      <c r="V572" s="26" t="str">
        <f t="shared" si="700"/>
        <v/>
      </c>
      <c r="W572" s="26" t="str">
        <f t="shared" si="700"/>
        <v/>
      </c>
      <c r="X572" s="26" t="str">
        <f t="shared" si="700"/>
        <v/>
      </c>
      <c r="Y572" s="26" t="str">
        <f t="shared" si="700"/>
        <v/>
      </c>
      <c r="Z572" s="26" t="str">
        <f t="shared" si="700"/>
        <v/>
      </c>
      <c r="AA572" s="26" t="str">
        <f t="shared" si="700"/>
        <v/>
      </c>
      <c r="AB572" s="26" t="str">
        <f t="shared" si="700"/>
        <v/>
      </c>
      <c r="AC572" s="26" t="str">
        <f t="shared" si="700"/>
        <v/>
      </c>
      <c r="AD572" s="26" t="str">
        <f t="shared" si="700"/>
        <v/>
      </c>
      <c r="AE572" s="26" t="str">
        <f t="shared" si="700"/>
        <v/>
      </c>
      <c r="AF572" s="26" t="str">
        <f t="shared" si="700"/>
        <v/>
      </c>
      <c r="AG572" s="26" t="str">
        <f t="shared" si="700"/>
        <v/>
      </c>
      <c r="AH572" s="26" t="str">
        <f t="shared" si="700"/>
        <v/>
      </c>
      <c r="AI572" s="26" t="str">
        <f t="shared" si="700"/>
        <v/>
      </c>
      <c r="AJ572" s="26" t="str">
        <f t="shared" si="700"/>
        <v/>
      </c>
      <c r="AK572" s="26" t="str">
        <f t="shared" si="700"/>
        <v/>
      </c>
      <c r="AL572" s="26" t="str">
        <f t="shared" si="700"/>
        <v/>
      </c>
      <c r="AM572" s="26" t="str">
        <f t="shared" si="700"/>
        <v/>
      </c>
      <c r="AN572" s="26" t="str">
        <f t="shared" si="700"/>
        <v/>
      </c>
      <c r="AO572" s="26" t="str">
        <f t="shared" si="700"/>
        <v/>
      </c>
      <c r="AP572" s="26" t="str">
        <f t="shared" si="700"/>
        <v/>
      </c>
      <c r="AQ572" s="26" t="str">
        <f t="shared" si="700"/>
        <v/>
      </c>
      <c r="AR572" s="26" t="str">
        <f t="shared" si="700"/>
        <v/>
      </c>
      <c r="AS572" s="26" t="str">
        <f t="shared" si="700"/>
        <v/>
      </c>
      <c r="AT572" s="26" t="str">
        <f t="shared" si="700"/>
        <v/>
      </c>
      <c r="AU572" s="26" t="str">
        <f t="shared" si="700"/>
        <v/>
      </c>
      <c r="AV572" s="26" t="str">
        <f t="shared" si="700"/>
        <v/>
      </c>
      <c r="AW572" s="26" t="str">
        <f t="shared" si="700"/>
        <v/>
      </c>
      <c r="AX572" s="26" t="str">
        <f t="shared" si="700"/>
        <v/>
      </c>
      <c r="AY572" s="26" t="str">
        <f t="shared" si="700"/>
        <v/>
      </c>
      <c r="AZ572" s="26" t="str">
        <f t="shared" si="700"/>
        <v/>
      </c>
      <c r="BA572" s="26" t="str">
        <f t="shared" si="700"/>
        <v/>
      </c>
      <c r="BB572" s="26" t="str">
        <f t="shared" si="700"/>
        <v/>
      </c>
      <c r="BC572" s="26" t="str">
        <f t="shared" si="700"/>
        <v/>
      </c>
      <c r="BD572" s="26" t="str">
        <f t="shared" si="700"/>
        <v/>
      </c>
      <c r="BE572" s="26" t="str">
        <f t="shared" si="700"/>
        <v/>
      </c>
      <c r="BF572" s="26" t="str">
        <f t="shared" si="700"/>
        <v/>
      </c>
      <c r="BG572" s="26" t="str">
        <f t="shared" si="700"/>
        <v/>
      </c>
      <c r="BH572" s="26" t="str">
        <f t="shared" si="700"/>
        <v/>
      </c>
      <c r="BI572" s="26" t="str">
        <f t="shared" si="700"/>
        <v/>
      </c>
      <c r="BJ572" s="26" t="str">
        <f t="shared" si="700"/>
        <v/>
      </c>
      <c r="BK572" s="26" t="str">
        <f t="shared" si="700"/>
        <v/>
      </c>
      <c r="BL572" s="26" t="str">
        <f t="shared" si="700"/>
        <v/>
      </c>
      <c r="BM572" s="26" t="str">
        <f t="shared" si="700"/>
        <v/>
      </c>
      <c r="BN572" s="26" t="str">
        <f t="shared" si="700"/>
        <v/>
      </c>
      <c r="BO572" s="26" t="str">
        <f t="shared" si="700"/>
        <v/>
      </c>
      <c r="BP572" s="26" t="str">
        <f t="shared" si="700"/>
        <v/>
      </c>
      <c r="BQ572" s="26" t="str">
        <f t="shared" si="700"/>
        <v/>
      </c>
      <c r="BR572" s="26" t="str">
        <f t="shared" si="700"/>
        <v/>
      </c>
      <c r="BS572" s="26" t="str">
        <f t="shared" si="701" ref="BS572:ED572">IF(AND(BS573="",BS574=""),"",SUM(BS573,BS574))</f>
        <v/>
      </c>
      <c r="BT572" s="26" t="str">
        <f t="shared" si="701"/>
        <v/>
      </c>
      <c r="BU572" s="26" t="str">
        <f t="shared" si="701"/>
        <v/>
      </c>
      <c r="BV572" s="26" t="str">
        <f t="shared" si="701"/>
        <v/>
      </c>
      <c r="BW572" s="26" t="str">
        <f t="shared" si="701"/>
        <v/>
      </c>
      <c r="BX572" s="26" t="str">
        <f t="shared" si="701"/>
        <v/>
      </c>
      <c r="BY572" s="26" t="str">
        <f t="shared" si="701"/>
        <v/>
      </c>
      <c r="BZ572" s="26" t="str">
        <f t="shared" si="701"/>
        <v/>
      </c>
      <c r="CA572" s="26" t="str">
        <f t="shared" si="701"/>
        <v/>
      </c>
      <c r="CB572" s="26" t="str">
        <f t="shared" si="701"/>
        <v/>
      </c>
      <c r="CC572" s="26" t="str">
        <f t="shared" si="701"/>
        <v/>
      </c>
      <c r="CD572" s="26" t="str">
        <f t="shared" si="701"/>
        <v/>
      </c>
      <c r="CE572" s="26" t="str">
        <f t="shared" si="701"/>
        <v/>
      </c>
      <c r="CF572" s="26" t="str">
        <f t="shared" si="701"/>
        <v/>
      </c>
      <c r="CG572" s="26" t="str">
        <f t="shared" si="701"/>
        <v/>
      </c>
      <c r="CH572" s="26" t="str">
        <f t="shared" si="701"/>
        <v/>
      </c>
      <c r="CI572" s="26" t="str">
        <f t="shared" si="701"/>
        <v/>
      </c>
      <c r="CJ572" s="26" t="str">
        <f t="shared" si="701"/>
        <v/>
      </c>
      <c r="CK572" s="26" t="str">
        <f t="shared" si="701"/>
        <v/>
      </c>
      <c r="CL572" s="26" t="str">
        <f t="shared" si="701"/>
        <v/>
      </c>
      <c r="CM572" s="26" t="str">
        <f t="shared" si="701"/>
        <v/>
      </c>
      <c r="CN572" s="26" t="str">
        <f t="shared" si="701"/>
        <v/>
      </c>
      <c r="CO572" s="26" t="str">
        <f t="shared" si="701"/>
        <v/>
      </c>
      <c r="CP572" s="26" t="str">
        <f t="shared" si="701"/>
        <v/>
      </c>
      <c r="CQ572" s="26" t="str">
        <f t="shared" si="701"/>
        <v/>
      </c>
      <c r="CR572" s="26" t="str">
        <f t="shared" si="701"/>
        <v/>
      </c>
      <c r="CS572" s="26" t="str">
        <f t="shared" si="701"/>
        <v/>
      </c>
      <c r="CT572" s="26" t="str">
        <f t="shared" si="701"/>
        <v/>
      </c>
      <c r="CU572" s="26" t="str">
        <f t="shared" si="701"/>
        <v/>
      </c>
      <c r="CV572" s="26" t="str">
        <f t="shared" si="701"/>
        <v/>
      </c>
      <c r="CW572" s="26" t="str">
        <f t="shared" si="701"/>
        <v/>
      </c>
      <c r="CX572" s="26" t="str">
        <f t="shared" si="701"/>
        <v/>
      </c>
      <c r="CY572" s="26" t="str">
        <f t="shared" si="701"/>
        <v/>
      </c>
      <c r="CZ572" s="26" t="str">
        <f t="shared" si="701"/>
        <v/>
      </c>
      <c r="DA572" s="26" t="str">
        <f t="shared" si="701"/>
        <v/>
      </c>
      <c r="DB572" s="26" t="str">
        <f t="shared" si="701"/>
        <v/>
      </c>
      <c r="DC572" s="26" t="str">
        <f t="shared" si="701"/>
        <v/>
      </c>
      <c r="DD572" s="26" t="str">
        <f t="shared" si="701"/>
        <v/>
      </c>
      <c r="DE572" s="26" t="str">
        <f t="shared" si="701"/>
        <v/>
      </c>
      <c r="DF572" s="26" t="str">
        <f t="shared" si="701"/>
        <v/>
      </c>
      <c r="DG572" s="26" t="str">
        <f t="shared" si="701"/>
        <v/>
      </c>
      <c r="DH572" s="26" t="str">
        <f t="shared" si="701"/>
        <v/>
      </c>
      <c r="DI572" s="26" t="str">
        <f t="shared" si="701"/>
        <v/>
      </c>
      <c r="DJ572" s="26" t="str">
        <f t="shared" si="701"/>
        <v/>
      </c>
      <c r="DK572" s="26" t="str">
        <f t="shared" si="701"/>
        <v/>
      </c>
      <c r="DL572" s="26" t="str">
        <f t="shared" si="701"/>
        <v/>
      </c>
      <c r="DM572" s="26" t="str">
        <f t="shared" si="701"/>
        <v/>
      </c>
      <c r="DN572" s="26" t="str">
        <f t="shared" si="701"/>
        <v/>
      </c>
      <c r="DO572" s="26" t="str">
        <f t="shared" si="701"/>
        <v/>
      </c>
      <c r="DP572" s="26" t="str">
        <f t="shared" si="701"/>
        <v/>
      </c>
      <c r="DQ572" s="26" t="str">
        <f t="shared" si="701"/>
        <v/>
      </c>
      <c r="DR572" s="26" t="str">
        <f t="shared" si="701"/>
        <v/>
      </c>
      <c r="DS572" s="26" t="str">
        <f t="shared" si="701"/>
        <v/>
      </c>
      <c r="DT572" s="26" t="str">
        <f t="shared" si="701"/>
        <v/>
      </c>
      <c r="DU572" s="26" t="str">
        <f t="shared" si="701"/>
        <v/>
      </c>
      <c r="DV572" s="26" t="str">
        <f t="shared" si="701"/>
        <v/>
      </c>
      <c r="DW572" s="26" t="str">
        <f t="shared" si="701"/>
        <v/>
      </c>
      <c r="DX572" s="26" t="str">
        <f t="shared" si="701"/>
        <v/>
      </c>
      <c r="DY572" s="26" t="str">
        <f t="shared" si="701"/>
        <v/>
      </c>
      <c r="DZ572" s="26" t="str">
        <f t="shared" si="701"/>
        <v/>
      </c>
      <c r="EA572" s="26" t="str">
        <f t="shared" si="701"/>
        <v/>
      </c>
      <c r="EB572" s="26" t="str">
        <f t="shared" si="701"/>
        <v/>
      </c>
      <c r="EC572" s="26" t="str">
        <f t="shared" si="701"/>
        <v/>
      </c>
      <c r="ED572" s="26" t="str">
        <f t="shared" si="701"/>
        <v/>
      </c>
      <c r="EE572" s="26" t="str">
        <f t="shared" si="702" ref="EE572:FI572">IF(AND(EE573="",EE574=""),"",SUM(EE573,EE574))</f>
        <v/>
      </c>
      <c r="EF572" s="26" t="str">
        <f t="shared" si="702"/>
        <v/>
      </c>
      <c r="EG572" s="26" t="str">
        <f t="shared" si="702"/>
        <v/>
      </c>
      <c r="EH572" s="26" t="str">
        <f t="shared" si="702"/>
        <v/>
      </c>
      <c r="EI572" s="26" t="str">
        <f t="shared" si="702"/>
        <v/>
      </c>
      <c r="EJ572" s="26" t="str">
        <f t="shared" si="702"/>
        <v/>
      </c>
      <c r="EK572" s="26" t="str">
        <f t="shared" si="702"/>
        <v/>
      </c>
      <c r="EL572" s="26" t="str">
        <f t="shared" si="702"/>
        <v/>
      </c>
      <c r="EM572" s="26" t="str">
        <f t="shared" si="702"/>
        <v/>
      </c>
      <c r="EN572" s="26" t="str">
        <f t="shared" si="702"/>
        <v/>
      </c>
      <c r="EO572" s="26" t="str">
        <f t="shared" si="702"/>
        <v/>
      </c>
      <c r="EP572" s="26" t="str">
        <f t="shared" si="702"/>
        <v/>
      </c>
      <c r="EQ572" s="26" t="str">
        <f t="shared" si="702"/>
        <v/>
      </c>
      <c r="ER572" s="26" t="str">
        <f t="shared" si="702"/>
        <v/>
      </c>
      <c r="ES572" s="26" t="str">
        <f t="shared" si="702"/>
        <v/>
      </c>
      <c r="ET572" s="26" t="str">
        <f t="shared" si="702"/>
        <v/>
      </c>
      <c r="EU572" s="26" t="str">
        <f t="shared" si="702"/>
        <v/>
      </c>
      <c r="EV572" s="26" t="str">
        <f t="shared" si="702"/>
        <v/>
      </c>
      <c r="EW572" s="26" t="str">
        <f t="shared" si="702"/>
        <v/>
      </c>
      <c r="EX572" s="26" t="str">
        <f t="shared" si="702"/>
        <v/>
      </c>
      <c r="EY572" s="26" t="str">
        <f t="shared" si="702"/>
        <v/>
      </c>
      <c r="EZ572" s="26" t="str">
        <f t="shared" si="702"/>
        <v/>
      </c>
      <c r="FA572" s="26" t="str">
        <f t="shared" si="702"/>
        <v/>
      </c>
      <c r="FB572" s="26" t="str">
        <f t="shared" si="702"/>
        <v/>
      </c>
      <c r="FC572" s="26" t="str">
        <f t="shared" si="702"/>
        <v/>
      </c>
      <c r="FD572" s="26" t="str">
        <f t="shared" si="702"/>
        <v/>
      </c>
      <c r="FE572" s="26" t="str">
        <f t="shared" si="702"/>
        <v/>
      </c>
      <c r="FF572" s="26" t="str">
        <f t="shared" si="702"/>
        <v/>
      </c>
      <c r="FG572" s="26" t="str">
        <f t="shared" si="702"/>
        <v/>
      </c>
      <c r="FH572" s="26" t="str">
        <f t="shared" si="702"/>
        <v/>
      </c>
      <c r="FI572" s="26" t="str">
        <f t="shared" si="702"/>
        <v/>
      </c>
    </row>
    <row r="573" spans="1:165" s="8" customFormat="1" ht="15" customHeight="1">
      <c r="A573" s="8" t="str">
        <f t="shared" si="639"/>
        <v>BFPLDOF_S_BP6_XDC</v>
      </c>
      <c r="B573" s="12" t="s">
        <v>1278</v>
      </c>
      <c r="C573" s="13" t="s">
        <v>1355</v>
      </c>
      <c r="D573" s="13" t="s">
        <v>1356</v>
      </c>
      <c r="E573" s="14" t="str">
        <f>"BFPLDOF_S_BP6_"&amp;C3</f>
        <v>BFPLDOF_S_BP6_XDC</v>
      </c>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165" s="8" customFormat="1" ht="15" customHeight="1">
      <c r="A574" s="8" t="str">
        <f t="shared" si="639"/>
        <v>BFPLDOF_L_BP6_XDC</v>
      </c>
      <c r="B574" s="12" t="s">
        <v>1281</v>
      </c>
      <c r="C574" s="13" t="s">
        <v>1357</v>
      </c>
      <c r="D574" s="13" t="s">
        <v>1358</v>
      </c>
      <c r="E574" s="14" t="str">
        <f>"BFPLDOF_L_BP6_"&amp;C3</f>
        <v>BFPLDOF_L_BP6_XDC</v>
      </c>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165" s="8" customFormat="1" ht="15" customHeight="1">
      <c r="A575" s="8" t="str">
        <f t="shared" si="639"/>
        <v>BFPLDONF_BP6_XDC</v>
      </c>
      <c r="B575" s="12" t="s">
        <v>1284</v>
      </c>
      <c r="C575" s="13" t="s">
        <v>1359</v>
      </c>
      <c r="D575" s="13" t="s">
        <v>1360</v>
      </c>
      <c r="E575" s="14" t="str">
        <f>"BFPLDONF_BP6_"&amp;C3</f>
        <v>BFPLDONF_BP6_XDC</v>
      </c>
      <c r="F575" s="26" t="str">
        <f>IF(AND(F576="",F577=""),"",SUM(F576,F577))</f>
        <v/>
      </c>
      <c r="G575" s="26" t="str">
        <f t="shared" si="703" ref="G575:BR575">IF(AND(G576="",G577=""),"",SUM(G576,G577))</f>
        <v/>
      </c>
      <c r="H575" s="26" t="str">
        <f t="shared" si="703"/>
        <v/>
      </c>
      <c r="I575" s="26" t="str">
        <f t="shared" si="703"/>
        <v/>
      </c>
      <c r="J575" s="26" t="str">
        <f t="shared" si="703"/>
        <v/>
      </c>
      <c r="K575" s="26" t="str">
        <f t="shared" si="703"/>
        <v/>
      </c>
      <c r="L575" s="26" t="str">
        <f t="shared" si="703"/>
        <v/>
      </c>
      <c r="M575" s="26" t="str">
        <f t="shared" si="703"/>
        <v/>
      </c>
      <c r="N575" s="26" t="str">
        <f t="shared" si="703"/>
        <v/>
      </c>
      <c r="O575" s="26" t="str">
        <f t="shared" si="703"/>
        <v/>
      </c>
      <c r="P575" s="26" t="str">
        <f t="shared" si="703"/>
        <v/>
      </c>
      <c r="Q575" s="26" t="str">
        <f t="shared" si="703"/>
        <v/>
      </c>
      <c r="R575" s="26" t="str">
        <f t="shared" si="703"/>
        <v/>
      </c>
      <c r="S575" s="26" t="str">
        <f t="shared" si="703"/>
        <v/>
      </c>
      <c r="T575" s="26" t="str">
        <f t="shared" si="703"/>
        <v/>
      </c>
      <c r="U575" s="26" t="str">
        <f t="shared" si="703"/>
        <v/>
      </c>
      <c r="V575" s="26" t="str">
        <f t="shared" si="703"/>
        <v/>
      </c>
      <c r="W575" s="26" t="str">
        <f t="shared" si="703"/>
        <v/>
      </c>
      <c r="X575" s="26" t="str">
        <f t="shared" si="703"/>
        <v/>
      </c>
      <c r="Y575" s="26" t="str">
        <f t="shared" si="703"/>
        <v/>
      </c>
      <c r="Z575" s="26" t="str">
        <f t="shared" si="703"/>
        <v/>
      </c>
      <c r="AA575" s="26" t="str">
        <f t="shared" si="703"/>
        <v/>
      </c>
      <c r="AB575" s="26" t="str">
        <f t="shared" si="703"/>
        <v/>
      </c>
      <c r="AC575" s="26" t="str">
        <f t="shared" si="703"/>
        <v/>
      </c>
      <c r="AD575" s="26" t="str">
        <f t="shared" si="703"/>
        <v/>
      </c>
      <c r="AE575" s="26" t="str">
        <f t="shared" si="703"/>
        <v/>
      </c>
      <c r="AF575" s="26" t="str">
        <f t="shared" si="703"/>
        <v/>
      </c>
      <c r="AG575" s="26" t="str">
        <f t="shared" si="703"/>
        <v/>
      </c>
      <c r="AH575" s="26" t="str">
        <f t="shared" si="703"/>
        <v/>
      </c>
      <c r="AI575" s="26" t="str">
        <f t="shared" si="703"/>
        <v/>
      </c>
      <c r="AJ575" s="26" t="str">
        <f t="shared" si="703"/>
        <v/>
      </c>
      <c r="AK575" s="26" t="str">
        <f t="shared" si="703"/>
        <v/>
      </c>
      <c r="AL575" s="26" t="str">
        <f t="shared" si="703"/>
        <v/>
      </c>
      <c r="AM575" s="26" t="str">
        <f t="shared" si="703"/>
        <v/>
      </c>
      <c r="AN575" s="26" t="str">
        <f t="shared" si="703"/>
        <v/>
      </c>
      <c r="AO575" s="26" t="str">
        <f t="shared" si="703"/>
        <v/>
      </c>
      <c r="AP575" s="26" t="str">
        <f t="shared" si="703"/>
        <v/>
      </c>
      <c r="AQ575" s="26" t="str">
        <f t="shared" si="703"/>
        <v/>
      </c>
      <c r="AR575" s="26" t="str">
        <f t="shared" si="703"/>
        <v/>
      </c>
      <c r="AS575" s="26" t="str">
        <f t="shared" si="703"/>
        <v/>
      </c>
      <c r="AT575" s="26" t="str">
        <f t="shared" si="703"/>
        <v/>
      </c>
      <c r="AU575" s="26" t="str">
        <f t="shared" si="703"/>
        <v/>
      </c>
      <c r="AV575" s="26" t="str">
        <f t="shared" si="703"/>
        <v/>
      </c>
      <c r="AW575" s="26" t="str">
        <f t="shared" si="703"/>
        <v/>
      </c>
      <c r="AX575" s="26" t="str">
        <f t="shared" si="703"/>
        <v/>
      </c>
      <c r="AY575" s="26" t="str">
        <f t="shared" si="703"/>
        <v/>
      </c>
      <c r="AZ575" s="26" t="str">
        <f t="shared" si="703"/>
        <v/>
      </c>
      <c r="BA575" s="26" t="str">
        <f t="shared" si="703"/>
        <v/>
      </c>
      <c r="BB575" s="26" t="str">
        <f t="shared" si="703"/>
        <v/>
      </c>
      <c r="BC575" s="26" t="str">
        <f t="shared" si="703"/>
        <v/>
      </c>
      <c r="BD575" s="26" t="str">
        <f t="shared" si="703"/>
        <v/>
      </c>
      <c r="BE575" s="26" t="str">
        <f t="shared" si="703"/>
        <v/>
      </c>
      <c r="BF575" s="26" t="str">
        <f t="shared" si="703"/>
        <v/>
      </c>
      <c r="BG575" s="26" t="str">
        <f t="shared" si="703"/>
        <v/>
      </c>
      <c r="BH575" s="26" t="str">
        <f t="shared" si="703"/>
        <v/>
      </c>
      <c r="BI575" s="26" t="str">
        <f t="shared" si="703"/>
        <v/>
      </c>
      <c r="BJ575" s="26" t="str">
        <f t="shared" si="703"/>
        <v/>
      </c>
      <c r="BK575" s="26" t="str">
        <f t="shared" si="703"/>
        <v/>
      </c>
      <c r="BL575" s="26" t="str">
        <f t="shared" si="703"/>
        <v/>
      </c>
      <c r="BM575" s="26" t="str">
        <f t="shared" si="703"/>
        <v/>
      </c>
      <c r="BN575" s="26" t="str">
        <f t="shared" si="703"/>
        <v/>
      </c>
      <c r="BO575" s="26" t="str">
        <f t="shared" si="703"/>
        <v/>
      </c>
      <c r="BP575" s="26" t="str">
        <f t="shared" si="703"/>
        <v/>
      </c>
      <c r="BQ575" s="26" t="str">
        <f t="shared" si="703"/>
        <v/>
      </c>
      <c r="BR575" s="26" t="str">
        <f t="shared" si="703"/>
        <v/>
      </c>
      <c r="BS575" s="26" t="str">
        <f t="shared" si="704" ref="BS575:ED575">IF(AND(BS576="",BS577=""),"",SUM(BS576,BS577))</f>
        <v/>
      </c>
      <c r="BT575" s="26" t="str">
        <f t="shared" si="704"/>
        <v/>
      </c>
      <c r="BU575" s="26" t="str">
        <f t="shared" si="704"/>
        <v/>
      </c>
      <c r="BV575" s="26" t="str">
        <f t="shared" si="704"/>
        <v/>
      </c>
      <c r="BW575" s="26" t="str">
        <f t="shared" si="704"/>
        <v/>
      </c>
      <c r="BX575" s="26" t="str">
        <f t="shared" si="704"/>
        <v/>
      </c>
      <c r="BY575" s="26" t="str">
        <f t="shared" si="704"/>
        <v/>
      </c>
      <c r="BZ575" s="26" t="str">
        <f t="shared" si="704"/>
        <v/>
      </c>
      <c r="CA575" s="26" t="str">
        <f t="shared" si="704"/>
        <v/>
      </c>
      <c r="CB575" s="26" t="str">
        <f t="shared" si="704"/>
        <v/>
      </c>
      <c r="CC575" s="26" t="str">
        <f t="shared" si="704"/>
        <v/>
      </c>
      <c r="CD575" s="26" t="str">
        <f t="shared" si="704"/>
        <v/>
      </c>
      <c r="CE575" s="26" t="str">
        <f t="shared" si="704"/>
        <v/>
      </c>
      <c r="CF575" s="26" t="str">
        <f t="shared" si="704"/>
        <v/>
      </c>
      <c r="CG575" s="26" t="str">
        <f t="shared" si="704"/>
        <v/>
      </c>
      <c r="CH575" s="26" t="str">
        <f t="shared" si="704"/>
        <v/>
      </c>
      <c r="CI575" s="26" t="str">
        <f t="shared" si="704"/>
        <v/>
      </c>
      <c r="CJ575" s="26" t="str">
        <f t="shared" si="704"/>
        <v/>
      </c>
      <c r="CK575" s="26" t="str">
        <f t="shared" si="704"/>
        <v/>
      </c>
      <c r="CL575" s="26" t="str">
        <f t="shared" si="704"/>
        <v/>
      </c>
      <c r="CM575" s="26" t="str">
        <f t="shared" si="704"/>
        <v/>
      </c>
      <c r="CN575" s="26" t="str">
        <f t="shared" si="704"/>
        <v/>
      </c>
      <c r="CO575" s="26" t="str">
        <f t="shared" si="704"/>
        <v/>
      </c>
      <c r="CP575" s="26" t="str">
        <f t="shared" si="704"/>
        <v/>
      </c>
      <c r="CQ575" s="26" t="str">
        <f t="shared" si="704"/>
        <v/>
      </c>
      <c r="CR575" s="26" t="str">
        <f t="shared" si="704"/>
        <v/>
      </c>
      <c r="CS575" s="26" t="str">
        <f t="shared" si="704"/>
        <v/>
      </c>
      <c r="CT575" s="26" t="str">
        <f t="shared" si="704"/>
        <v/>
      </c>
      <c r="CU575" s="26" t="str">
        <f t="shared" si="704"/>
        <v/>
      </c>
      <c r="CV575" s="26" t="str">
        <f t="shared" si="704"/>
        <v/>
      </c>
      <c r="CW575" s="26" t="str">
        <f t="shared" si="704"/>
        <v/>
      </c>
      <c r="CX575" s="26" t="str">
        <f t="shared" si="704"/>
        <v/>
      </c>
      <c r="CY575" s="26" t="str">
        <f t="shared" si="704"/>
        <v/>
      </c>
      <c r="CZ575" s="26" t="str">
        <f t="shared" si="704"/>
        <v/>
      </c>
      <c r="DA575" s="26" t="str">
        <f t="shared" si="704"/>
        <v/>
      </c>
      <c r="DB575" s="26" t="str">
        <f t="shared" si="704"/>
        <v/>
      </c>
      <c r="DC575" s="26" t="str">
        <f t="shared" si="704"/>
        <v/>
      </c>
      <c r="DD575" s="26" t="str">
        <f t="shared" si="704"/>
        <v/>
      </c>
      <c r="DE575" s="26" t="str">
        <f t="shared" si="704"/>
        <v/>
      </c>
      <c r="DF575" s="26" t="str">
        <f t="shared" si="704"/>
        <v/>
      </c>
      <c r="DG575" s="26" t="str">
        <f t="shared" si="704"/>
        <v/>
      </c>
      <c r="DH575" s="26" t="str">
        <f t="shared" si="704"/>
        <v/>
      </c>
      <c r="DI575" s="26" t="str">
        <f t="shared" si="704"/>
        <v/>
      </c>
      <c r="DJ575" s="26" t="str">
        <f t="shared" si="704"/>
        <v/>
      </c>
      <c r="DK575" s="26" t="str">
        <f t="shared" si="704"/>
        <v/>
      </c>
      <c r="DL575" s="26" t="str">
        <f t="shared" si="704"/>
        <v/>
      </c>
      <c r="DM575" s="26" t="str">
        <f t="shared" si="704"/>
        <v/>
      </c>
      <c r="DN575" s="26" t="str">
        <f t="shared" si="704"/>
        <v/>
      </c>
      <c r="DO575" s="26" t="str">
        <f t="shared" si="704"/>
        <v/>
      </c>
      <c r="DP575" s="26" t="str">
        <f t="shared" si="704"/>
        <v/>
      </c>
      <c r="DQ575" s="26" t="str">
        <f t="shared" si="704"/>
        <v/>
      </c>
      <c r="DR575" s="26" t="str">
        <f t="shared" si="704"/>
        <v/>
      </c>
      <c r="DS575" s="26" t="str">
        <f t="shared" si="704"/>
        <v/>
      </c>
      <c r="DT575" s="26" t="str">
        <f t="shared" si="704"/>
        <v/>
      </c>
      <c r="DU575" s="26" t="str">
        <f t="shared" si="704"/>
        <v/>
      </c>
      <c r="DV575" s="26" t="str">
        <f t="shared" si="704"/>
        <v/>
      </c>
      <c r="DW575" s="26" t="str">
        <f t="shared" si="704"/>
        <v/>
      </c>
      <c r="DX575" s="26" t="str">
        <f t="shared" si="704"/>
        <v/>
      </c>
      <c r="DY575" s="26" t="str">
        <f t="shared" si="704"/>
        <v/>
      </c>
      <c r="DZ575" s="26" t="str">
        <f t="shared" si="704"/>
        <v/>
      </c>
      <c r="EA575" s="26" t="str">
        <f t="shared" si="704"/>
        <v/>
      </c>
      <c r="EB575" s="26" t="str">
        <f t="shared" si="704"/>
        <v/>
      </c>
      <c r="EC575" s="26" t="str">
        <f t="shared" si="704"/>
        <v/>
      </c>
      <c r="ED575" s="26" t="str">
        <f t="shared" si="704"/>
        <v/>
      </c>
      <c r="EE575" s="26" t="str">
        <f t="shared" si="705" ref="EE575:FI575">IF(AND(EE576="",EE577=""),"",SUM(EE576,EE577))</f>
        <v/>
      </c>
      <c r="EF575" s="26" t="str">
        <f t="shared" si="705"/>
        <v/>
      </c>
      <c r="EG575" s="26" t="str">
        <f t="shared" si="705"/>
        <v/>
      </c>
      <c r="EH575" s="26" t="str">
        <f t="shared" si="705"/>
        <v/>
      </c>
      <c r="EI575" s="26" t="str">
        <f t="shared" si="705"/>
        <v/>
      </c>
      <c r="EJ575" s="26" t="str">
        <f t="shared" si="705"/>
        <v/>
      </c>
      <c r="EK575" s="26" t="str">
        <f t="shared" si="705"/>
        <v/>
      </c>
      <c r="EL575" s="26" t="str">
        <f t="shared" si="705"/>
        <v/>
      </c>
      <c r="EM575" s="26" t="str">
        <f t="shared" si="705"/>
        <v/>
      </c>
      <c r="EN575" s="26" t="str">
        <f t="shared" si="705"/>
        <v/>
      </c>
      <c r="EO575" s="26" t="str">
        <f t="shared" si="705"/>
        <v/>
      </c>
      <c r="EP575" s="26" t="str">
        <f t="shared" si="705"/>
        <v/>
      </c>
      <c r="EQ575" s="26" t="str">
        <f t="shared" si="705"/>
        <v/>
      </c>
      <c r="ER575" s="26" t="str">
        <f t="shared" si="705"/>
        <v/>
      </c>
      <c r="ES575" s="26" t="str">
        <f t="shared" si="705"/>
        <v/>
      </c>
      <c r="ET575" s="26" t="str">
        <f t="shared" si="705"/>
        <v/>
      </c>
      <c r="EU575" s="26" t="str">
        <f t="shared" si="705"/>
        <v/>
      </c>
      <c r="EV575" s="26" t="str">
        <f t="shared" si="705"/>
        <v/>
      </c>
      <c r="EW575" s="26" t="str">
        <f t="shared" si="705"/>
        <v/>
      </c>
      <c r="EX575" s="26" t="str">
        <f t="shared" si="705"/>
        <v/>
      </c>
      <c r="EY575" s="26" t="str">
        <f t="shared" si="705"/>
        <v/>
      </c>
      <c r="EZ575" s="26" t="str">
        <f t="shared" si="705"/>
        <v/>
      </c>
      <c r="FA575" s="26" t="str">
        <f t="shared" si="705"/>
        <v/>
      </c>
      <c r="FB575" s="26" t="str">
        <f t="shared" si="705"/>
        <v/>
      </c>
      <c r="FC575" s="26" t="str">
        <f t="shared" si="705"/>
        <v/>
      </c>
      <c r="FD575" s="26" t="str">
        <f t="shared" si="705"/>
        <v/>
      </c>
      <c r="FE575" s="26" t="str">
        <f t="shared" si="705"/>
        <v/>
      </c>
      <c r="FF575" s="26" t="str">
        <f t="shared" si="705"/>
        <v/>
      </c>
      <c r="FG575" s="26" t="str">
        <f t="shared" si="705"/>
        <v/>
      </c>
      <c r="FH575" s="26" t="str">
        <f t="shared" si="705"/>
        <v/>
      </c>
      <c r="FI575" s="26" t="str">
        <f t="shared" si="705"/>
        <v/>
      </c>
    </row>
    <row r="576" spans="1:165" s="8" customFormat="1" ht="15" customHeight="1">
      <c r="A576" s="8" t="str">
        <f t="shared" si="639"/>
        <v>BFPLDONF_S_BP6_XDC</v>
      </c>
      <c r="B576" s="12" t="s">
        <v>1278</v>
      </c>
      <c r="C576" s="13" t="s">
        <v>1361</v>
      </c>
      <c r="D576" s="13" t="s">
        <v>1362</v>
      </c>
      <c r="E576" s="14" t="str">
        <f>"BFPLDONF_S_BP6_"&amp;C3</f>
        <v>BFPLDONF_S_BP6_XDC</v>
      </c>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165" s="8" customFormat="1" ht="15" customHeight="1">
      <c r="A577" s="8" t="str">
        <f t="shared" si="639"/>
        <v>BFPLDONF_L_BP6_XDC</v>
      </c>
      <c r="B577" s="12" t="s">
        <v>1281</v>
      </c>
      <c r="C577" s="13" t="s">
        <v>1363</v>
      </c>
      <c r="D577" s="13" t="s">
        <v>1364</v>
      </c>
      <c r="E577" s="14" t="str">
        <f>"BFPLDONF_L_BP6_"&amp;C3</f>
        <v>BFPLDONF_L_BP6_XDC</v>
      </c>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165" s="8" customFormat="1" ht="15" customHeight="1">
      <c r="A578" s="8" t="str">
        <f t="shared" si="639"/>
        <v>BFF_BP6_XDC</v>
      </c>
      <c r="B578" s="19" t="s">
        <v>1365</v>
      </c>
      <c r="C578" s="13" t="s">
        <v>1366</v>
      </c>
      <c r="D578" s="13" t="s">
        <v>1367</v>
      </c>
      <c r="E578" s="14" t="str">
        <f>"BFF_BP6_"&amp;C3</f>
        <v>BFF_BP6_XDC</v>
      </c>
      <c r="F578" s="26" t="str">
        <f t="shared" si="706" ref="F578:U585">IF(AND(F590="",F602=""),"",SUM(F590)-SUM(F602))</f>
        <v/>
      </c>
      <c r="G578" s="26" t="str">
        <f t="shared" si="706"/>
        <v/>
      </c>
      <c r="H578" s="26" t="str">
        <f t="shared" si="706"/>
        <v/>
      </c>
      <c r="I578" s="26" t="str">
        <f t="shared" si="706"/>
        <v/>
      </c>
      <c r="J578" s="26" t="str">
        <f t="shared" si="706"/>
        <v/>
      </c>
      <c r="K578" s="26" t="str">
        <f t="shared" si="706"/>
        <v/>
      </c>
      <c r="L578" s="26" t="str">
        <f t="shared" si="706"/>
        <v/>
      </c>
      <c r="M578" s="26" t="str">
        <f t="shared" si="706"/>
        <v/>
      </c>
      <c r="N578" s="26" t="str">
        <f t="shared" si="706"/>
        <v/>
      </c>
      <c r="O578" s="26" t="str">
        <f t="shared" si="706"/>
        <v/>
      </c>
      <c r="P578" s="26" t="str">
        <f t="shared" si="706"/>
        <v/>
      </c>
      <c r="Q578" s="26" t="str">
        <f t="shared" si="706"/>
        <v/>
      </c>
      <c r="R578" s="26" t="str">
        <f t="shared" si="706"/>
        <v/>
      </c>
      <c r="S578" s="26" t="str">
        <f t="shared" si="706"/>
        <v/>
      </c>
      <c r="T578" s="26" t="str">
        <f t="shared" si="706"/>
        <v/>
      </c>
      <c r="U578" s="26" t="str">
        <f t="shared" si="706"/>
        <v/>
      </c>
      <c r="V578" s="26" t="str">
        <f t="shared" si="707" ref="V578:CG581">IF(AND(V590="",V602=""),"",SUM(V590)-SUM(V602))</f>
        <v/>
      </c>
      <c r="W578" s="26" t="str">
        <f t="shared" si="707"/>
        <v/>
      </c>
      <c r="X578" s="26" t="str">
        <f t="shared" si="707"/>
        <v/>
      </c>
      <c r="Y578" s="26" t="str">
        <f t="shared" si="707"/>
        <v/>
      </c>
      <c r="Z578" s="26" t="str">
        <f t="shared" si="707"/>
        <v/>
      </c>
      <c r="AA578" s="26" t="str">
        <f t="shared" si="707"/>
        <v/>
      </c>
      <c r="AB578" s="26" t="str">
        <f t="shared" si="707"/>
        <v/>
      </c>
      <c r="AC578" s="26" t="str">
        <f t="shared" si="707"/>
        <v/>
      </c>
      <c r="AD578" s="26" t="str">
        <f t="shared" si="707"/>
        <v/>
      </c>
      <c r="AE578" s="26" t="str">
        <f t="shared" si="707"/>
        <v/>
      </c>
      <c r="AF578" s="26" t="str">
        <f t="shared" si="707"/>
        <v/>
      </c>
      <c r="AG578" s="26" t="str">
        <f t="shared" si="707"/>
        <v/>
      </c>
      <c r="AH578" s="26" t="str">
        <f t="shared" si="707"/>
        <v/>
      </c>
      <c r="AI578" s="26" t="str">
        <f t="shared" si="707"/>
        <v/>
      </c>
      <c r="AJ578" s="26" t="str">
        <f t="shared" si="707"/>
        <v/>
      </c>
      <c r="AK578" s="26" t="str">
        <f t="shared" si="707"/>
        <v/>
      </c>
      <c r="AL578" s="26" t="str">
        <f t="shared" si="707"/>
        <v/>
      </c>
      <c r="AM578" s="26" t="str">
        <f t="shared" si="707"/>
        <v/>
      </c>
      <c r="AN578" s="26" t="str">
        <f t="shared" si="707"/>
        <v/>
      </c>
      <c r="AO578" s="26" t="str">
        <f t="shared" si="707"/>
        <v/>
      </c>
      <c r="AP578" s="26" t="str">
        <f t="shared" si="707"/>
        <v/>
      </c>
      <c r="AQ578" s="26" t="str">
        <f t="shared" si="707"/>
        <v/>
      </c>
      <c r="AR578" s="26" t="str">
        <f t="shared" si="707"/>
        <v/>
      </c>
      <c r="AS578" s="26" t="str">
        <f t="shared" si="707"/>
        <v/>
      </c>
      <c r="AT578" s="26" t="str">
        <f t="shared" si="707"/>
        <v/>
      </c>
      <c r="AU578" s="26" t="str">
        <f t="shared" si="707"/>
        <v/>
      </c>
      <c r="AV578" s="26" t="str">
        <f t="shared" si="707"/>
        <v/>
      </c>
      <c r="AW578" s="26" t="str">
        <f t="shared" si="707"/>
        <v/>
      </c>
      <c r="AX578" s="26" t="str">
        <f t="shared" si="707"/>
        <v/>
      </c>
      <c r="AY578" s="26" t="str">
        <f t="shared" si="707"/>
        <v/>
      </c>
      <c r="AZ578" s="26" t="str">
        <f t="shared" si="707"/>
        <v/>
      </c>
      <c r="BA578" s="26" t="str">
        <f t="shared" si="707"/>
        <v/>
      </c>
      <c r="BB578" s="26" t="str">
        <f t="shared" si="707"/>
        <v/>
      </c>
      <c r="BC578" s="26" t="str">
        <f t="shared" si="707"/>
        <v/>
      </c>
      <c r="BD578" s="26" t="str">
        <f t="shared" si="707"/>
        <v/>
      </c>
      <c r="BE578" s="26" t="str">
        <f t="shared" si="707"/>
        <v/>
      </c>
      <c r="BF578" s="26" t="str">
        <f t="shared" si="707"/>
        <v/>
      </c>
      <c r="BG578" s="26" t="str">
        <f t="shared" si="707"/>
        <v/>
      </c>
      <c r="BH578" s="26" t="str">
        <f t="shared" si="707"/>
        <v/>
      </c>
      <c r="BI578" s="26" t="str">
        <f t="shared" si="707"/>
        <v/>
      </c>
      <c r="BJ578" s="26" t="str">
        <f t="shared" si="707"/>
        <v/>
      </c>
      <c r="BK578" s="26" t="str">
        <f t="shared" si="707"/>
        <v/>
      </c>
      <c r="BL578" s="26" t="str">
        <f t="shared" si="707"/>
        <v/>
      </c>
      <c r="BM578" s="26" t="str">
        <f t="shared" si="707"/>
        <v/>
      </c>
      <c r="BN578" s="26" t="str">
        <f t="shared" si="707"/>
        <v/>
      </c>
      <c r="BO578" s="26" t="str">
        <f t="shared" si="707"/>
        <v/>
      </c>
      <c r="BP578" s="26" t="str">
        <f t="shared" si="707"/>
        <v/>
      </c>
      <c r="BQ578" s="26" t="str">
        <f t="shared" si="707"/>
        <v/>
      </c>
      <c r="BR578" s="26" t="str">
        <f t="shared" si="707"/>
        <v/>
      </c>
      <c r="BS578" s="26" t="str">
        <f t="shared" si="707"/>
        <v/>
      </c>
      <c r="BT578" s="26" t="str">
        <f t="shared" si="707"/>
        <v/>
      </c>
      <c r="BU578" s="26" t="str">
        <f t="shared" si="707"/>
        <v/>
      </c>
      <c r="BV578" s="26" t="str">
        <f t="shared" si="707"/>
        <v/>
      </c>
      <c r="BW578" s="26" t="str">
        <f t="shared" si="707"/>
        <v/>
      </c>
      <c r="BX578" s="26" t="str">
        <f t="shared" si="707"/>
        <v/>
      </c>
      <c r="BY578" s="26" t="str">
        <f t="shared" si="707"/>
        <v/>
      </c>
      <c r="BZ578" s="26" t="str">
        <f t="shared" si="707"/>
        <v/>
      </c>
      <c r="CA578" s="26" t="str">
        <f t="shared" si="707"/>
        <v/>
      </c>
      <c r="CB578" s="26" t="str">
        <f t="shared" si="707"/>
        <v/>
      </c>
      <c r="CC578" s="26" t="str">
        <f t="shared" si="707"/>
        <v/>
      </c>
      <c r="CD578" s="26" t="str">
        <f t="shared" si="707"/>
        <v/>
      </c>
      <c r="CE578" s="26" t="str">
        <f t="shared" si="707"/>
        <v/>
      </c>
      <c r="CF578" s="26" t="str">
        <f t="shared" si="707"/>
        <v/>
      </c>
      <c r="CG578" s="26" t="str">
        <f t="shared" si="707"/>
        <v/>
      </c>
      <c r="CH578" s="26" t="str">
        <f t="shared" si="708" ref="CH578:ES581">IF(AND(CH590="",CH602=""),"",SUM(CH590)-SUM(CH602))</f>
        <v/>
      </c>
      <c r="CI578" s="26" t="str">
        <f t="shared" si="708"/>
        <v/>
      </c>
      <c r="CJ578" s="26" t="str">
        <f t="shared" si="708"/>
        <v/>
      </c>
      <c r="CK578" s="26" t="str">
        <f t="shared" si="708"/>
        <v/>
      </c>
      <c r="CL578" s="26" t="str">
        <f t="shared" si="708"/>
        <v/>
      </c>
      <c r="CM578" s="26" t="str">
        <f t="shared" si="708"/>
        <v/>
      </c>
      <c r="CN578" s="26" t="str">
        <f t="shared" si="708"/>
        <v/>
      </c>
      <c r="CO578" s="26" t="str">
        <f t="shared" si="708"/>
        <v/>
      </c>
      <c r="CP578" s="26" t="str">
        <f t="shared" si="708"/>
        <v/>
      </c>
      <c r="CQ578" s="26" t="str">
        <f t="shared" si="708"/>
        <v/>
      </c>
      <c r="CR578" s="26" t="str">
        <f t="shared" si="708"/>
        <v/>
      </c>
      <c r="CS578" s="26" t="str">
        <f t="shared" si="708"/>
        <v/>
      </c>
      <c r="CT578" s="26" t="str">
        <f t="shared" si="708"/>
        <v/>
      </c>
      <c r="CU578" s="26" t="str">
        <f t="shared" si="708"/>
        <v/>
      </c>
      <c r="CV578" s="26" t="str">
        <f t="shared" si="708"/>
        <v/>
      </c>
      <c r="CW578" s="26" t="str">
        <f t="shared" si="708"/>
        <v/>
      </c>
      <c r="CX578" s="26" t="str">
        <f t="shared" si="708"/>
        <v/>
      </c>
      <c r="CY578" s="26" t="str">
        <f t="shared" si="708"/>
        <v/>
      </c>
      <c r="CZ578" s="26" t="str">
        <f t="shared" si="708"/>
        <v/>
      </c>
      <c r="DA578" s="26" t="str">
        <f t="shared" si="708"/>
        <v/>
      </c>
      <c r="DB578" s="26" t="str">
        <f t="shared" si="708"/>
        <v/>
      </c>
      <c r="DC578" s="26" t="str">
        <f t="shared" si="708"/>
        <v/>
      </c>
      <c r="DD578" s="26" t="str">
        <f t="shared" si="708"/>
        <v/>
      </c>
      <c r="DE578" s="26" t="str">
        <f t="shared" si="708"/>
        <v/>
      </c>
      <c r="DF578" s="26" t="str">
        <f t="shared" si="708"/>
        <v/>
      </c>
      <c r="DG578" s="26" t="str">
        <f t="shared" si="708"/>
        <v/>
      </c>
      <c r="DH578" s="26" t="str">
        <f t="shared" si="708"/>
        <v/>
      </c>
      <c r="DI578" s="26" t="str">
        <f t="shared" si="708"/>
        <v/>
      </c>
      <c r="DJ578" s="26" t="str">
        <f t="shared" si="708"/>
        <v/>
      </c>
      <c r="DK578" s="26" t="str">
        <f t="shared" si="708"/>
        <v/>
      </c>
      <c r="DL578" s="26" t="str">
        <f t="shared" si="708"/>
        <v/>
      </c>
      <c r="DM578" s="26" t="str">
        <f t="shared" si="708"/>
        <v/>
      </c>
      <c r="DN578" s="26" t="str">
        <f t="shared" si="708"/>
        <v/>
      </c>
      <c r="DO578" s="26" t="str">
        <f t="shared" si="708"/>
        <v/>
      </c>
      <c r="DP578" s="26" t="str">
        <f t="shared" si="708"/>
        <v/>
      </c>
      <c r="DQ578" s="26" t="str">
        <f t="shared" si="708"/>
        <v/>
      </c>
      <c r="DR578" s="26" t="str">
        <f t="shared" si="708"/>
        <v/>
      </c>
      <c r="DS578" s="26" t="str">
        <f t="shared" si="708"/>
        <v/>
      </c>
      <c r="DT578" s="26" t="str">
        <f t="shared" si="708"/>
        <v/>
      </c>
      <c r="DU578" s="26" t="str">
        <f t="shared" si="708"/>
        <v/>
      </c>
      <c r="DV578" s="26" t="str">
        <f t="shared" si="708"/>
        <v/>
      </c>
      <c r="DW578" s="26" t="str">
        <f t="shared" si="708"/>
        <v/>
      </c>
      <c r="DX578" s="26" t="str">
        <f t="shared" si="708"/>
        <v/>
      </c>
      <c r="DY578" s="26" t="str">
        <f t="shared" si="708"/>
        <v/>
      </c>
      <c r="DZ578" s="26" t="str">
        <f t="shared" si="708"/>
        <v/>
      </c>
      <c r="EA578" s="26" t="str">
        <f t="shared" si="708"/>
        <v/>
      </c>
      <c r="EB578" s="26" t="str">
        <f t="shared" si="708"/>
        <v/>
      </c>
      <c r="EC578" s="26" t="str">
        <f t="shared" si="708"/>
        <v/>
      </c>
      <c r="ED578" s="26" t="str">
        <f t="shared" si="708"/>
        <v/>
      </c>
      <c r="EE578" s="26" t="str">
        <f t="shared" si="708"/>
        <v/>
      </c>
      <c r="EF578" s="26" t="str">
        <f t="shared" si="708"/>
        <v/>
      </c>
      <c r="EG578" s="26" t="str">
        <f t="shared" si="708"/>
        <v/>
      </c>
      <c r="EH578" s="26" t="str">
        <f t="shared" si="708"/>
        <v/>
      </c>
      <c r="EI578" s="26" t="str">
        <f t="shared" si="708"/>
        <v/>
      </c>
      <c r="EJ578" s="26" t="str">
        <f t="shared" si="708"/>
        <v/>
      </c>
      <c r="EK578" s="26" t="str">
        <f t="shared" si="708"/>
        <v/>
      </c>
      <c r="EL578" s="26" t="str">
        <f t="shared" si="708"/>
        <v/>
      </c>
      <c r="EM578" s="26" t="str">
        <f t="shared" si="708"/>
        <v/>
      </c>
      <c r="EN578" s="26" t="str">
        <f t="shared" si="708"/>
        <v/>
      </c>
      <c r="EO578" s="26" t="str">
        <f t="shared" si="708"/>
        <v/>
      </c>
      <c r="EP578" s="26" t="str">
        <f t="shared" si="708"/>
        <v/>
      </c>
      <c r="EQ578" s="26" t="str">
        <f t="shared" si="708"/>
        <v/>
      </c>
      <c r="ER578" s="26" t="str">
        <f t="shared" si="708"/>
        <v/>
      </c>
      <c r="ES578" s="26" t="str">
        <f t="shared" si="708"/>
        <v/>
      </c>
      <c r="ET578" s="26" t="str">
        <f t="shared" si="709" ref="ET578:FI580">IF(AND(ET590="",ET602=""),"",SUM(ET590)-SUM(ET602))</f>
        <v/>
      </c>
      <c r="EU578" s="26" t="str">
        <f t="shared" si="709"/>
        <v/>
      </c>
      <c r="EV578" s="26" t="str">
        <f t="shared" si="709"/>
        <v/>
      </c>
      <c r="EW578" s="26" t="str">
        <f t="shared" si="709"/>
        <v/>
      </c>
      <c r="EX578" s="26" t="str">
        <f t="shared" si="709"/>
        <v/>
      </c>
      <c r="EY578" s="26" t="str">
        <f t="shared" si="709"/>
        <v/>
      </c>
      <c r="EZ578" s="26" t="str">
        <f t="shared" si="709"/>
        <v/>
      </c>
      <c r="FA578" s="26" t="str">
        <f t="shared" si="709"/>
        <v/>
      </c>
      <c r="FB578" s="26" t="str">
        <f t="shared" si="709"/>
        <v/>
      </c>
      <c r="FC578" s="26" t="str">
        <f t="shared" si="709"/>
        <v/>
      </c>
      <c r="FD578" s="26" t="str">
        <f t="shared" si="709"/>
        <v/>
      </c>
      <c r="FE578" s="26" t="str">
        <f t="shared" si="709"/>
        <v/>
      </c>
      <c r="FF578" s="26" t="str">
        <f t="shared" si="709"/>
        <v/>
      </c>
      <c r="FG578" s="26" t="str">
        <f t="shared" si="709"/>
        <v/>
      </c>
      <c r="FH578" s="26" t="str">
        <f t="shared" si="709"/>
        <v/>
      </c>
      <c r="FI578" s="26" t="str">
        <f t="shared" si="709"/>
        <v/>
      </c>
    </row>
    <row r="579" spans="1:165" s="8" customFormat="1" ht="15" customHeight="1">
      <c r="A579" s="8" t="str">
        <f t="shared" si="639"/>
        <v>BFFCB_BP6_XDC</v>
      </c>
      <c r="B579" s="12" t="s">
        <v>1368</v>
      </c>
      <c r="C579" s="13" t="s">
        <v>1369</v>
      </c>
      <c r="D579" s="13" t="s">
        <v>1370</v>
      </c>
      <c r="E579" s="14" t="str">
        <f>"BFFCB_BP6_"&amp;C3</f>
        <v>BFFCB_BP6_XDC</v>
      </c>
      <c r="F579" s="26" t="str">
        <f t="shared" si="706"/>
        <v/>
      </c>
      <c r="G579" s="26" t="str">
        <f t="shared" si="710" ref="G579:BR582">IF(AND(G591="",G603=""),"",SUM(G591)-SUM(G603))</f>
        <v/>
      </c>
      <c r="H579" s="26" t="str">
        <f t="shared" si="710"/>
        <v/>
      </c>
      <c r="I579" s="26" t="str">
        <f t="shared" si="710"/>
        <v/>
      </c>
      <c r="J579" s="26" t="str">
        <f t="shared" si="710"/>
        <v/>
      </c>
      <c r="K579" s="26" t="str">
        <f t="shared" si="710"/>
        <v/>
      </c>
      <c r="L579" s="26" t="str">
        <f t="shared" si="710"/>
        <v/>
      </c>
      <c r="M579" s="26" t="str">
        <f t="shared" si="710"/>
        <v/>
      </c>
      <c r="N579" s="26" t="str">
        <f t="shared" si="710"/>
        <v/>
      </c>
      <c r="O579" s="26" t="str">
        <f t="shared" si="710"/>
        <v/>
      </c>
      <c r="P579" s="26" t="str">
        <f t="shared" si="710"/>
        <v/>
      </c>
      <c r="Q579" s="26" t="str">
        <f t="shared" si="710"/>
        <v/>
      </c>
      <c r="R579" s="26" t="str">
        <f t="shared" si="710"/>
        <v/>
      </c>
      <c r="S579" s="26" t="str">
        <f t="shared" si="710"/>
        <v/>
      </c>
      <c r="T579" s="26" t="str">
        <f t="shared" si="710"/>
        <v/>
      </c>
      <c r="U579" s="26" t="str">
        <f t="shared" si="710"/>
        <v/>
      </c>
      <c r="V579" s="26" t="str">
        <f t="shared" si="710"/>
        <v/>
      </c>
      <c r="W579" s="26" t="str">
        <f t="shared" si="710"/>
        <v/>
      </c>
      <c r="X579" s="26" t="str">
        <f t="shared" si="710"/>
        <v/>
      </c>
      <c r="Y579" s="26" t="str">
        <f t="shared" si="710"/>
        <v/>
      </c>
      <c r="Z579" s="26" t="str">
        <f t="shared" si="710"/>
        <v/>
      </c>
      <c r="AA579" s="26" t="str">
        <f t="shared" si="710"/>
        <v/>
      </c>
      <c r="AB579" s="26" t="str">
        <f t="shared" si="710"/>
        <v/>
      </c>
      <c r="AC579" s="26" t="str">
        <f t="shared" si="710"/>
        <v/>
      </c>
      <c r="AD579" s="26" t="str">
        <f t="shared" si="710"/>
        <v/>
      </c>
      <c r="AE579" s="26" t="str">
        <f t="shared" si="710"/>
        <v/>
      </c>
      <c r="AF579" s="26" t="str">
        <f t="shared" si="710"/>
        <v/>
      </c>
      <c r="AG579" s="26" t="str">
        <f t="shared" si="710"/>
        <v/>
      </c>
      <c r="AH579" s="26" t="str">
        <f t="shared" si="710"/>
        <v/>
      </c>
      <c r="AI579" s="26" t="str">
        <f t="shared" si="710"/>
        <v/>
      </c>
      <c r="AJ579" s="26" t="str">
        <f t="shared" si="710"/>
        <v/>
      </c>
      <c r="AK579" s="26" t="str">
        <f t="shared" si="710"/>
        <v/>
      </c>
      <c r="AL579" s="26" t="str">
        <f t="shared" si="710"/>
        <v/>
      </c>
      <c r="AM579" s="26" t="str">
        <f t="shared" si="710"/>
        <v/>
      </c>
      <c r="AN579" s="26" t="str">
        <f t="shared" si="710"/>
        <v/>
      </c>
      <c r="AO579" s="26" t="str">
        <f t="shared" si="710"/>
        <v/>
      </c>
      <c r="AP579" s="26" t="str">
        <f t="shared" si="710"/>
        <v/>
      </c>
      <c r="AQ579" s="26" t="str">
        <f t="shared" si="710"/>
        <v/>
      </c>
      <c r="AR579" s="26" t="str">
        <f t="shared" si="710"/>
        <v/>
      </c>
      <c r="AS579" s="26" t="str">
        <f t="shared" si="710"/>
        <v/>
      </c>
      <c r="AT579" s="26" t="str">
        <f t="shared" si="710"/>
        <v/>
      </c>
      <c r="AU579" s="26" t="str">
        <f t="shared" si="710"/>
        <v/>
      </c>
      <c r="AV579" s="26" t="str">
        <f t="shared" si="710"/>
        <v/>
      </c>
      <c r="AW579" s="26" t="str">
        <f t="shared" si="710"/>
        <v/>
      </c>
      <c r="AX579" s="26" t="str">
        <f t="shared" si="710"/>
        <v/>
      </c>
      <c r="AY579" s="26" t="str">
        <f t="shared" si="710"/>
        <v/>
      </c>
      <c r="AZ579" s="26" t="str">
        <f t="shared" si="710"/>
        <v/>
      </c>
      <c r="BA579" s="26" t="str">
        <f t="shared" si="710"/>
        <v/>
      </c>
      <c r="BB579" s="26" t="str">
        <f t="shared" si="710"/>
        <v/>
      </c>
      <c r="BC579" s="26" t="str">
        <f t="shared" si="710"/>
        <v/>
      </c>
      <c r="BD579" s="26" t="str">
        <f t="shared" si="710"/>
        <v/>
      </c>
      <c r="BE579" s="26" t="str">
        <f t="shared" si="710"/>
        <v/>
      </c>
      <c r="BF579" s="26" t="str">
        <f t="shared" si="710"/>
        <v/>
      </c>
      <c r="BG579" s="26" t="str">
        <f t="shared" si="710"/>
        <v/>
      </c>
      <c r="BH579" s="26" t="str">
        <f t="shared" si="710"/>
        <v/>
      </c>
      <c r="BI579" s="26" t="str">
        <f t="shared" si="710"/>
        <v/>
      </c>
      <c r="BJ579" s="26" t="str">
        <f t="shared" si="710"/>
        <v/>
      </c>
      <c r="BK579" s="26" t="str">
        <f t="shared" si="710"/>
        <v/>
      </c>
      <c r="BL579" s="26" t="str">
        <f t="shared" si="710"/>
        <v/>
      </c>
      <c r="BM579" s="26" t="str">
        <f t="shared" si="710"/>
        <v/>
      </c>
      <c r="BN579" s="26" t="str">
        <f t="shared" si="710"/>
        <v/>
      </c>
      <c r="BO579" s="26" t="str">
        <f t="shared" si="710"/>
        <v/>
      </c>
      <c r="BP579" s="26" t="str">
        <f t="shared" si="710"/>
        <v/>
      </c>
      <c r="BQ579" s="26" t="str">
        <f t="shared" si="710"/>
        <v/>
      </c>
      <c r="BR579" s="26" t="str">
        <f t="shared" si="710"/>
        <v/>
      </c>
      <c r="BS579" s="26" t="str">
        <f t="shared" si="707"/>
        <v/>
      </c>
      <c r="BT579" s="26" t="str">
        <f t="shared" si="707"/>
        <v/>
      </c>
      <c r="BU579" s="26" t="str">
        <f t="shared" si="707"/>
        <v/>
      </c>
      <c r="BV579" s="26" t="str">
        <f t="shared" si="707"/>
        <v/>
      </c>
      <c r="BW579" s="26" t="str">
        <f t="shared" si="707"/>
        <v/>
      </c>
      <c r="BX579" s="26" t="str">
        <f t="shared" si="707"/>
        <v/>
      </c>
      <c r="BY579" s="26" t="str">
        <f t="shared" si="707"/>
        <v/>
      </c>
      <c r="BZ579" s="26" t="str">
        <f t="shared" si="707"/>
        <v/>
      </c>
      <c r="CA579" s="26" t="str">
        <f t="shared" si="707"/>
        <v/>
      </c>
      <c r="CB579" s="26" t="str">
        <f t="shared" si="707"/>
        <v/>
      </c>
      <c r="CC579" s="26" t="str">
        <f t="shared" si="707"/>
        <v/>
      </c>
      <c r="CD579" s="26" t="str">
        <f t="shared" si="707"/>
        <v/>
      </c>
      <c r="CE579" s="26" t="str">
        <f t="shared" si="707"/>
        <v/>
      </c>
      <c r="CF579" s="26" t="str">
        <f t="shared" si="707"/>
        <v/>
      </c>
      <c r="CG579" s="26" t="str">
        <f t="shared" si="707"/>
        <v/>
      </c>
      <c r="CH579" s="26" t="str">
        <f t="shared" si="708"/>
        <v/>
      </c>
      <c r="CI579" s="26" t="str">
        <f t="shared" si="708"/>
        <v/>
      </c>
      <c r="CJ579" s="26" t="str">
        <f t="shared" si="708"/>
        <v/>
      </c>
      <c r="CK579" s="26" t="str">
        <f t="shared" si="708"/>
        <v/>
      </c>
      <c r="CL579" s="26" t="str">
        <f t="shared" si="708"/>
        <v/>
      </c>
      <c r="CM579" s="26" t="str">
        <f t="shared" si="708"/>
        <v/>
      </c>
      <c r="CN579" s="26" t="str">
        <f t="shared" si="708"/>
        <v/>
      </c>
      <c r="CO579" s="26" t="str">
        <f t="shared" si="708"/>
        <v/>
      </c>
      <c r="CP579" s="26" t="str">
        <f t="shared" si="708"/>
        <v/>
      </c>
      <c r="CQ579" s="26" t="str">
        <f t="shared" si="708"/>
        <v/>
      </c>
      <c r="CR579" s="26" t="str">
        <f t="shared" si="708"/>
        <v/>
      </c>
      <c r="CS579" s="26" t="str">
        <f t="shared" si="708"/>
        <v/>
      </c>
      <c r="CT579" s="26" t="str">
        <f t="shared" si="708"/>
        <v/>
      </c>
      <c r="CU579" s="26" t="str">
        <f t="shared" si="708"/>
        <v/>
      </c>
      <c r="CV579" s="26" t="str">
        <f t="shared" si="708"/>
        <v/>
      </c>
      <c r="CW579" s="26" t="str">
        <f t="shared" si="708"/>
        <v/>
      </c>
      <c r="CX579" s="26" t="str">
        <f t="shared" si="708"/>
        <v/>
      </c>
      <c r="CY579" s="26" t="str">
        <f t="shared" si="708"/>
        <v/>
      </c>
      <c r="CZ579" s="26" t="str">
        <f t="shared" si="708"/>
        <v/>
      </c>
      <c r="DA579" s="26" t="str">
        <f t="shared" si="708"/>
        <v/>
      </c>
      <c r="DB579" s="26" t="str">
        <f t="shared" si="708"/>
        <v/>
      </c>
      <c r="DC579" s="26" t="str">
        <f t="shared" si="708"/>
        <v/>
      </c>
      <c r="DD579" s="26" t="str">
        <f t="shared" si="708"/>
        <v/>
      </c>
      <c r="DE579" s="26" t="str">
        <f t="shared" si="708"/>
        <v/>
      </c>
      <c r="DF579" s="26" t="str">
        <f t="shared" si="708"/>
        <v/>
      </c>
      <c r="DG579" s="26" t="str">
        <f t="shared" si="708"/>
        <v/>
      </c>
      <c r="DH579" s="26" t="str">
        <f t="shared" si="708"/>
        <v/>
      </c>
      <c r="DI579" s="26" t="str">
        <f t="shared" si="708"/>
        <v/>
      </c>
      <c r="DJ579" s="26" t="str">
        <f t="shared" si="708"/>
        <v/>
      </c>
      <c r="DK579" s="26" t="str">
        <f t="shared" si="708"/>
        <v/>
      </c>
      <c r="DL579" s="26" t="str">
        <f t="shared" si="708"/>
        <v/>
      </c>
      <c r="DM579" s="26" t="str">
        <f t="shared" si="708"/>
        <v/>
      </c>
      <c r="DN579" s="26" t="str">
        <f t="shared" si="708"/>
        <v/>
      </c>
      <c r="DO579" s="26" t="str">
        <f t="shared" si="708"/>
        <v/>
      </c>
      <c r="DP579" s="26" t="str">
        <f t="shared" si="708"/>
        <v/>
      </c>
      <c r="DQ579" s="26" t="str">
        <f t="shared" si="708"/>
        <v/>
      </c>
      <c r="DR579" s="26" t="str">
        <f t="shared" si="708"/>
        <v/>
      </c>
      <c r="DS579" s="26" t="str">
        <f t="shared" si="708"/>
        <v/>
      </c>
      <c r="DT579" s="26" t="str">
        <f t="shared" si="708"/>
        <v/>
      </c>
      <c r="DU579" s="26" t="str">
        <f t="shared" si="708"/>
        <v/>
      </c>
      <c r="DV579" s="26" t="str">
        <f t="shared" si="708"/>
        <v/>
      </c>
      <c r="DW579" s="26" t="str">
        <f t="shared" si="708"/>
        <v/>
      </c>
      <c r="DX579" s="26" t="str">
        <f t="shared" si="708"/>
        <v/>
      </c>
      <c r="DY579" s="26" t="str">
        <f t="shared" si="708"/>
        <v/>
      </c>
      <c r="DZ579" s="26" t="str">
        <f t="shared" si="708"/>
        <v/>
      </c>
      <c r="EA579" s="26" t="str">
        <f t="shared" si="708"/>
        <v/>
      </c>
      <c r="EB579" s="26" t="str">
        <f t="shared" si="708"/>
        <v/>
      </c>
      <c r="EC579" s="26" t="str">
        <f t="shared" si="708"/>
        <v/>
      </c>
      <c r="ED579" s="26" t="str">
        <f t="shared" si="708"/>
        <v/>
      </c>
      <c r="EE579" s="26" t="str">
        <f t="shared" si="708"/>
        <v/>
      </c>
      <c r="EF579" s="26" t="str">
        <f t="shared" si="708"/>
        <v/>
      </c>
      <c r="EG579" s="26" t="str">
        <f t="shared" si="708"/>
        <v/>
      </c>
      <c r="EH579" s="26" t="str">
        <f t="shared" si="708"/>
        <v/>
      </c>
      <c r="EI579" s="26" t="str">
        <f t="shared" si="708"/>
        <v/>
      </c>
      <c r="EJ579" s="26" t="str">
        <f t="shared" si="708"/>
        <v/>
      </c>
      <c r="EK579" s="26" t="str">
        <f t="shared" si="708"/>
        <v/>
      </c>
      <c r="EL579" s="26" t="str">
        <f t="shared" si="708"/>
        <v/>
      </c>
      <c r="EM579" s="26" t="str">
        <f t="shared" si="708"/>
        <v/>
      </c>
      <c r="EN579" s="26" t="str">
        <f t="shared" si="708"/>
        <v/>
      </c>
      <c r="EO579" s="26" t="str">
        <f t="shared" si="708"/>
        <v/>
      </c>
      <c r="EP579" s="26" t="str">
        <f t="shared" si="708"/>
        <v/>
      </c>
      <c r="EQ579" s="26" t="str">
        <f t="shared" si="708"/>
        <v/>
      </c>
      <c r="ER579" s="26" t="str">
        <f t="shared" si="708"/>
        <v/>
      </c>
      <c r="ES579" s="26" t="str">
        <f t="shared" si="708"/>
        <v/>
      </c>
      <c r="ET579" s="26" t="str">
        <f t="shared" si="709"/>
        <v/>
      </c>
      <c r="EU579" s="26" t="str">
        <f t="shared" si="709"/>
        <v/>
      </c>
      <c r="EV579" s="26" t="str">
        <f t="shared" si="709"/>
        <v/>
      </c>
      <c r="EW579" s="26" t="str">
        <f t="shared" si="709"/>
        <v/>
      </c>
      <c r="EX579" s="26" t="str">
        <f t="shared" si="709"/>
        <v/>
      </c>
      <c r="EY579" s="26" t="str">
        <f t="shared" si="709"/>
        <v/>
      </c>
      <c r="EZ579" s="26" t="str">
        <f t="shared" si="709"/>
        <v/>
      </c>
      <c r="FA579" s="26" t="str">
        <f t="shared" si="709"/>
        <v/>
      </c>
      <c r="FB579" s="26" t="str">
        <f t="shared" si="709"/>
        <v/>
      </c>
      <c r="FC579" s="26" t="str">
        <f t="shared" si="709"/>
        <v/>
      </c>
      <c r="FD579" s="26" t="str">
        <f t="shared" si="709"/>
        <v/>
      </c>
      <c r="FE579" s="26" t="str">
        <f t="shared" si="709"/>
        <v/>
      </c>
      <c r="FF579" s="26" t="str">
        <f t="shared" si="709"/>
        <v/>
      </c>
      <c r="FG579" s="26" t="str">
        <f t="shared" si="709"/>
        <v/>
      </c>
      <c r="FH579" s="26" t="str">
        <f t="shared" si="709"/>
        <v/>
      </c>
      <c r="FI579" s="26" t="str">
        <f t="shared" si="709"/>
        <v/>
      </c>
    </row>
    <row r="580" spans="1:165" s="8" customFormat="1" ht="15" customHeight="1">
      <c r="A580" s="8" t="str">
        <f t="shared" si="639"/>
        <v>BFFMA_BP6_XDC</v>
      </c>
      <c r="B580" s="15" t="s">
        <v>1371</v>
      </c>
      <c r="C580" s="13" t="s">
        <v>1372</v>
      </c>
      <c r="D580" s="13" t="s">
        <v>1373</v>
      </c>
      <c r="E580" s="18" t="str">
        <f>"BFFMA_BP6_"&amp;C3</f>
        <v>BFFMA_BP6_XDC</v>
      </c>
      <c r="F580" s="26" t="str">
        <f t="shared" si="706"/>
        <v/>
      </c>
      <c r="G580" s="26" t="str">
        <f t="shared" si="710"/>
        <v/>
      </c>
      <c r="H580" s="26" t="str">
        <f t="shared" si="710"/>
        <v/>
      </c>
      <c r="I580" s="26" t="str">
        <f t="shared" si="710"/>
        <v/>
      </c>
      <c r="J580" s="26" t="str">
        <f t="shared" si="710"/>
        <v/>
      </c>
      <c r="K580" s="26" t="str">
        <f t="shared" si="710"/>
        <v/>
      </c>
      <c r="L580" s="26" t="str">
        <f t="shared" si="710"/>
        <v/>
      </c>
      <c r="M580" s="26" t="str">
        <f t="shared" si="710"/>
        <v/>
      </c>
      <c r="N580" s="26" t="str">
        <f t="shared" si="710"/>
        <v/>
      </c>
      <c r="O580" s="26" t="str">
        <f t="shared" si="710"/>
        <v/>
      </c>
      <c r="P580" s="26" t="str">
        <f t="shared" si="710"/>
        <v/>
      </c>
      <c r="Q580" s="26" t="str">
        <f t="shared" si="710"/>
        <v/>
      </c>
      <c r="R580" s="26" t="str">
        <f t="shared" si="710"/>
        <v/>
      </c>
      <c r="S580" s="26" t="str">
        <f t="shared" si="710"/>
        <v/>
      </c>
      <c r="T580" s="26" t="str">
        <f t="shared" si="710"/>
        <v/>
      </c>
      <c r="U580" s="26" t="str">
        <f t="shared" si="710"/>
        <v/>
      </c>
      <c r="V580" s="26" t="str">
        <f t="shared" si="710"/>
        <v/>
      </c>
      <c r="W580" s="26" t="str">
        <f t="shared" si="710"/>
        <v/>
      </c>
      <c r="X580" s="26" t="str">
        <f t="shared" si="710"/>
        <v/>
      </c>
      <c r="Y580" s="26" t="str">
        <f t="shared" si="710"/>
        <v/>
      </c>
      <c r="Z580" s="26" t="str">
        <f t="shared" si="710"/>
        <v/>
      </c>
      <c r="AA580" s="26" t="str">
        <f t="shared" si="710"/>
        <v/>
      </c>
      <c r="AB580" s="26" t="str">
        <f t="shared" si="710"/>
        <v/>
      </c>
      <c r="AC580" s="26" t="str">
        <f t="shared" si="710"/>
        <v/>
      </c>
      <c r="AD580" s="26" t="str">
        <f t="shared" si="710"/>
        <v/>
      </c>
      <c r="AE580" s="26" t="str">
        <f t="shared" si="710"/>
        <v/>
      </c>
      <c r="AF580" s="26" t="str">
        <f t="shared" si="710"/>
        <v/>
      </c>
      <c r="AG580" s="26" t="str">
        <f t="shared" si="710"/>
        <v/>
      </c>
      <c r="AH580" s="26" t="str">
        <f t="shared" si="710"/>
        <v/>
      </c>
      <c r="AI580" s="26" t="str">
        <f t="shared" si="710"/>
        <v/>
      </c>
      <c r="AJ580" s="26" t="str">
        <f t="shared" si="710"/>
        <v/>
      </c>
      <c r="AK580" s="26" t="str">
        <f t="shared" si="710"/>
        <v/>
      </c>
      <c r="AL580" s="26" t="str">
        <f t="shared" si="710"/>
        <v/>
      </c>
      <c r="AM580" s="26" t="str">
        <f t="shared" si="710"/>
        <v/>
      </c>
      <c r="AN580" s="26" t="str">
        <f t="shared" si="710"/>
        <v/>
      </c>
      <c r="AO580" s="26" t="str">
        <f t="shared" si="710"/>
        <v/>
      </c>
      <c r="AP580" s="26" t="str">
        <f t="shared" si="710"/>
        <v/>
      </c>
      <c r="AQ580" s="26" t="str">
        <f t="shared" si="710"/>
        <v/>
      </c>
      <c r="AR580" s="26" t="str">
        <f t="shared" si="710"/>
        <v/>
      </c>
      <c r="AS580" s="26" t="str">
        <f t="shared" si="710"/>
        <v/>
      </c>
      <c r="AT580" s="26" t="str">
        <f t="shared" si="710"/>
        <v/>
      </c>
      <c r="AU580" s="26" t="str">
        <f t="shared" si="710"/>
        <v/>
      </c>
      <c r="AV580" s="26" t="str">
        <f t="shared" si="710"/>
        <v/>
      </c>
      <c r="AW580" s="26" t="str">
        <f t="shared" si="710"/>
        <v/>
      </c>
      <c r="AX580" s="26" t="str">
        <f t="shared" si="710"/>
        <v/>
      </c>
      <c r="AY580" s="26" t="str">
        <f t="shared" si="710"/>
        <v/>
      </c>
      <c r="AZ580" s="26" t="str">
        <f t="shared" si="710"/>
        <v/>
      </c>
      <c r="BA580" s="26" t="str">
        <f t="shared" si="710"/>
        <v/>
      </c>
      <c r="BB580" s="26" t="str">
        <f t="shared" si="710"/>
        <v/>
      </c>
      <c r="BC580" s="26" t="str">
        <f t="shared" si="710"/>
        <v/>
      </c>
      <c r="BD580" s="26" t="str">
        <f t="shared" si="710"/>
        <v/>
      </c>
      <c r="BE580" s="26" t="str">
        <f t="shared" si="710"/>
        <v/>
      </c>
      <c r="BF580" s="26" t="str">
        <f t="shared" si="710"/>
        <v/>
      </c>
      <c r="BG580" s="26" t="str">
        <f t="shared" si="710"/>
        <v/>
      </c>
      <c r="BH580" s="26" t="str">
        <f t="shared" si="710"/>
        <v/>
      </c>
      <c r="BI580" s="26" t="str">
        <f t="shared" si="710"/>
        <v/>
      </c>
      <c r="BJ580" s="26" t="str">
        <f t="shared" si="710"/>
        <v/>
      </c>
      <c r="BK580" s="26" t="str">
        <f t="shared" si="710"/>
        <v/>
      </c>
      <c r="BL580" s="26" t="str">
        <f t="shared" si="710"/>
        <v/>
      </c>
      <c r="BM580" s="26" t="str">
        <f t="shared" si="710"/>
        <v/>
      </c>
      <c r="BN580" s="26" t="str">
        <f t="shared" si="710"/>
        <v/>
      </c>
      <c r="BO580" s="26" t="str">
        <f t="shared" si="710"/>
        <v/>
      </c>
      <c r="BP580" s="26" t="str">
        <f t="shared" si="710"/>
        <v/>
      </c>
      <c r="BQ580" s="26" t="str">
        <f t="shared" si="710"/>
        <v/>
      </c>
      <c r="BR580" s="26" t="str">
        <f t="shared" si="710"/>
        <v/>
      </c>
      <c r="BS580" s="26" t="str">
        <f t="shared" si="707"/>
        <v/>
      </c>
      <c r="BT580" s="26" t="str">
        <f t="shared" si="707"/>
        <v/>
      </c>
      <c r="BU580" s="26" t="str">
        <f t="shared" si="707"/>
        <v/>
      </c>
      <c r="BV580" s="26" t="str">
        <f t="shared" si="707"/>
        <v/>
      </c>
      <c r="BW580" s="26" t="str">
        <f t="shared" si="707"/>
        <v/>
      </c>
      <c r="BX580" s="26" t="str">
        <f t="shared" si="707"/>
        <v/>
      </c>
      <c r="BY580" s="26" t="str">
        <f t="shared" si="707"/>
        <v/>
      </c>
      <c r="BZ580" s="26" t="str">
        <f t="shared" si="707"/>
        <v/>
      </c>
      <c r="CA580" s="26" t="str">
        <f t="shared" si="707"/>
        <v/>
      </c>
      <c r="CB580" s="26" t="str">
        <f t="shared" si="707"/>
        <v/>
      </c>
      <c r="CC580" s="26" t="str">
        <f t="shared" si="707"/>
        <v/>
      </c>
      <c r="CD580" s="26" t="str">
        <f t="shared" si="707"/>
        <v/>
      </c>
      <c r="CE580" s="26" t="str">
        <f t="shared" si="707"/>
        <v/>
      </c>
      <c r="CF580" s="26" t="str">
        <f t="shared" si="707"/>
        <v/>
      </c>
      <c r="CG580" s="26" t="str">
        <f t="shared" si="707"/>
        <v/>
      </c>
      <c r="CH580" s="26" t="str">
        <f t="shared" si="708"/>
        <v/>
      </c>
      <c r="CI580" s="26" t="str">
        <f t="shared" si="708"/>
        <v/>
      </c>
      <c r="CJ580" s="26" t="str">
        <f t="shared" si="708"/>
        <v/>
      </c>
      <c r="CK580" s="26" t="str">
        <f t="shared" si="708"/>
        <v/>
      </c>
      <c r="CL580" s="26" t="str">
        <f t="shared" si="708"/>
        <v/>
      </c>
      <c r="CM580" s="26" t="str">
        <f t="shared" si="708"/>
        <v/>
      </c>
      <c r="CN580" s="26" t="str">
        <f t="shared" si="708"/>
        <v/>
      </c>
      <c r="CO580" s="26" t="str">
        <f t="shared" si="708"/>
        <v/>
      </c>
      <c r="CP580" s="26" t="str">
        <f t="shared" si="708"/>
        <v/>
      </c>
      <c r="CQ580" s="26" t="str">
        <f t="shared" si="708"/>
        <v/>
      </c>
      <c r="CR580" s="26" t="str">
        <f t="shared" si="708"/>
        <v/>
      </c>
      <c r="CS580" s="26" t="str">
        <f t="shared" si="708"/>
        <v/>
      </c>
      <c r="CT580" s="26" t="str">
        <f t="shared" si="708"/>
        <v/>
      </c>
      <c r="CU580" s="26" t="str">
        <f t="shared" si="708"/>
        <v/>
      </c>
      <c r="CV580" s="26" t="str">
        <f t="shared" si="708"/>
        <v/>
      </c>
      <c r="CW580" s="26" t="str">
        <f t="shared" si="708"/>
        <v/>
      </c>
      <c r="CX580" s="26" t="str">
        <f t="shared" si="708"/>
        <v/>
      </c>
      <c r="CY580" s="26" t="str">
        <f t="shared" si="708"/>
        <v/>
      </c>
      <c r="CZ580" s="26" t="str">
        <f t="shared" si="708"/>
        <v/>
      </c>
      <c r="DA580" s="26" t="str">
        <f t="shared" si="708"/>
        <v/>
      </c>
      <c r="DB580" s="26" t="str">
        <f t="shared" si="708"/>
        <v/>
      </c>
      <c r="DC580" s="26" t="str">
        <f t="shared" si="708"/>
        <v/>
      </c>
      <c r="DD580" s="26" t="str">
        <f t="shared" si="708"/>
        <v/>
      </c>
      <c r="DE580" s="26" t="str">
        <f t="shared" si="708"/>
        <v/>
      </c>
      <c r="DF580" s="26" t="str">
        <f t="shared" si="708"/>
        <v/>
      </c>
      <c r="DG580" s="26" t="str">
        <f t="shared" si="708"/>
        <v/>
      </c>
      <c r="DH580" s="26" t="str">
        <f t="shared" si="708"/>
        <v/>
      </c>
      <c r="DI580" s="26" t="str">
        <f t="shared" si="708"/>
        <v/>
      </c>
      <c r="DJ580" s="26" t="str">
        <f t="shared" si="708"/>
        <v/>
      </c>
      <c r="DK580" s="26" t="str">
        <f t="shared" si="708"/>
        <v/>
      </c>
      <c r="DL580" s="26" t="str">
        <f t="shared" si="708"/>
        <v/>
      </c>
      <c r="DM580" s="26" t="str">
        <f t="shared" si="708"/>
        <v/>
      </c>
      <c r="DN580" s="26" t="str">
        <f t="shared" si="708"/>
        <v/>
      </c>
      <c r="DO580" s="26" t="str">
        <f t="shared" si="708"/>
        <v/>
      </c>
      <c r="DP580" s="26" t="str">
        <f t="shared" si="708"/>
        <v/>
      </c>
      <c r="DQ580" s="26" t="str">
        <f t="shared" si="708"/>
        <v/>
      </c>
      <c r="DR580" s="26" t="str">
        <f t="shared" si="708"/>
        <v/>
      </c>
      <c r="DS580" s="26" t="str">
        <f t="shared" si="708"/>
        <v/>
      </c>
      <c r="DT580" s="26" t="str">
        <f t="shared" si="708"/>
        <v/>
      </c>
      <c r="DU580" s="26" t="str">
        <f t="shared" si="708"/>
        <v/>
      </c>
      <c r="DV580" s="26" t="str">
        <f t="shared" si="708"/>
        <v/>
      </c>
      <c r="DW580" s="26" t="str">
        <f t="shared" si="708"/>
        <v/>
      </c>
      <c r="DX580" s="26" t="str">
        <f t="shared" si="708"/>
        <v/>
      </c>
      <c r="DY580" s="26" t="str">
        <f t="shared" si="708"/>
        <v/>
      </c>
      <c r="DZ580" s="26" t="str">
        <f t="shared" si="708"/>
        <v/>
      </c>
      <c r="EA580" s="26" t="str">
        <f t="shared" si="708"/>
        <v/>
      </c>
      <c r="EB580" s="26" t="str">
        <f t="shared" si="708"/>
        <v/>
      </c>
      <c r="EC580" s="26" t="str">
        <f t="shared" si="708"/>
        <v/>
      </c>
      <c r="ED580" s="26" t="str">
        <f t="shared" si="708"/>
        <v/>
      </c>
      <c r="EE580" s="26" t="str">
        <f t="shared" si="708"/>
        <v/>
      </c>
      <c r="EF580" s="26" t="str">
        <f t="shared" si="708"/>
        <v/>
      </c>
      <c r="EG580" s="26" t="str">
        <f t="shared" si="708"/>
        <v/>
      </c>
      <c r="EH580" s="26" t="str">
        <f t="shared" si="708"/>
        <v/>
      </c>
      <c r="EI580" s="26" t="str">
        <f t="shared" si="708"/>
        <v/>
      </c>
      <c r="EJ580" s="26" t="str">
        <f t="shared" si="708"/>
        <v/>
      </c>
      <c r="EK580" s="26" t="str">
        <f t="shared" si="708"/>
        <v/>
      </c>
      <c r="EL580" s="26" t="str">
        <f t="shared" si="708"/>
        <v/>
      </c>
      <c r="EM580" s="26" t="str">
        <f t="shared" si="708"/>
        <v/>
      </c>
      <c r="EN580" s="26" t="str">
        <f t="shared" si="708"/>
        <v/>
      </c>
      <c r="EO580" s="26" t="str">
        <f t="shared" si="708"/>
        <v/>
      </c>
      <c r="EP580" s="26" t="str">
        <f t="shared" si="708"/>
        <v/>
      </c>
      <c r="EQ580" s="26" t="str">
        <f t="shared" si="708"/>
        <v/>
      </c>
      <c r="ER580" s="26" t="str">
        <f t="shared" si="708"/>
        <v/>
      </c>
      <c r="ES580" s="26" t="str">
        <f t="shared" si="708"/>
        <v/>
      </c>
      <c r="ET580" s="26" t="str">
        <f t="shared" si="709"/>
        <v/>
      </c>
      <c r="EU580" s="26" t="str">
        <f t="shared" si="709"/>
        <v/>
      </c>
      <c r="EV580" s="26" t="str">
        <f t="shared" si="709"/>
        <v/>
      </c>
      <c r="EW580" s="26" t="str">
        <f t="shared" si="709"/>
        <v/>
      </c>
      <c r="EX580" s="26" t="str">
        <f t="shared" si="709"/>
        <v/>
      </c>
      <c r="EY580" s="26" t="str">
        <f t="shared" si="709"/>
        <v/>
      </c>
      <c r="EZ580" s="26" t="str">
        <f t="shared" si="709"/>
        <v/>
      </c>
      <c r="FA580" s="26" t="str">
        <f t="shared" si="709"/>
        <v/>
      </c>
      <c r="FB580" s="26" t="str">
        <f t="shared" si="709"/>
        <v/>
      </c>
      <c r="FC580" s="26" t="str">
        <f t="shared" si="709"/>
        <v/>
      </c>
      <c r="FD580" s="26" t="str">
        <f t="shared" si="709"/>
        <v/>
      </c>
      <c r="FE580" s="26" t="str">
        <f t="shared" si="709"/>
        <v/>
      </c>
      <c r="FF580" s="26" t="str">
        <f t="shared" si="709"/>
        <v/>
      </c>
      <c r="FG580" s="26" t="str">
        <f t="shared" si="709"/>
        <v/>
      </c>
      <c r="FH580" s="26" t="str">
        <f t="shared" si="709"/>
        <v/>
      </c>
      <c r="FI580" s="26" t="str">
        <f t="shared" si="709"/>
        <v/>
      </c>
    </row>
    <row r="581" spans="1:165" s="8" customFormat="1" ht="15" customHeight="1">
      <c r="A581" s="8" t="str">
        <f t="shared" si="639"/>
        <v>BFFDC_BP6_XDC</v>
      </c>
      <c r="B581" s="12" t="s">
        <v>1374</v>
      </c>
      <c r="C581" s="13" t="s">
        <v>1375</v>
      </c>
      <c r="D581" s="13" t="s">
        <v>1376</v>
      </c>
      <c r="E581" s="14" t="str">
        <f>"BFFDC_BP6_"&amp;C3</f>
        <v>BFFDC_BP6_XDC</v>
      </c>
      <c r="F581" s="26" t="str">
        <f t="shared" si="706"/>
        <v/>
      </c>
      <c r="G581" s="26" t="str">
        <f t="shared" si="710"/>
        <v/>
      </c>
      <c r="H581" s="26" t="str">
        <f t="shared" si="710"/>
        <v/>
      </c>
      <c r="I581" s="26" t="str">
        <f t="shared" si="710"/>
        <v/>
      </c>
      <c r="J581" s="26" t="str">
        <f t="shared" si="710"/>
        <v/>
      </c>
      <c r="K581" s="26" t="str">
        <f t="shared" si="710"/>
        <v/>
      </c>
      <c r="L581" s="26" t="str">
        <f t="shared" si="710"/>
        <v/>
      </c>
      <c r="M581" s="26" t="str">
        <f t="shared" si="710"/>
        <v/>
      </c>
      <c r="N581" s="26" t="str">
        <f t="shared" si="710"/>
        <v/>
      </c>
      <c r="O581" s="26" t="str">
        <f t="shared" si="710"/>
        <v/>
      </c>
      <c r="P581" s="26" t="str">
        <f t="shared" si="710"/>
        <v/>
      </c>
      <c r="Q581" s="26" t="str">
        <f t="shared" si="710"/>
        <v/>
      </c>
      <c r="R581" s="26" t="str">
        <f t="shared" si="710"/>
        <v/>
      </c>
      <c r="S581" s="26" t="str">
        <f t="shared" si="710"/>
        <v/>
      </c>
      <c r="T581" s="26" t="str">
        <f t="shared" si="710"/>
        <v/>
      </c>
      <c r="U581" s="26" t="str">
        <f t="shared" si="710"/>
        <v/>
      </c>
      <c r="V581" s="26" t="str">
        <f t="shared" si="710"/>
        <v/>
      </c>
      <c r="W581" s="26" t="str">
        <f t="shared" si="710"/>
        <v/>
      </c>
      <c r="X581" s="26" t="str">
        <f t="shared" si="710"/>
        <v/>
      </c>
      <c r="Y581" s="26" t="str">
        <f t="shared" si="710"/>
        <v/>
      </c>
      <c r="Z581" s="26" t="str">
        <f t="shared" si="710"/>
        <v/>
      </c>
      <c r="AA581" s="26" t="str">
        <f t="shared" si="710"/>
        <v/>
      </c>
      <c r="AB581" s="26" t="str">
        <f t="shared" si="710"/>
        <v/>
      </c>
      <c r="AC581" s="26" t="str">
        <f t="shared" si="710"/>
        <v/>
      </c>
      <c r="AD581" s="26" t="str">
        <f t="shared" si="710"/>
        <v/>
      </c>
      <c r="AE581" s="26" t="str">
        <f t="shared" si="710"/>
        <v/>
      </c>
      <c r="AF581" s="26" t="str">
        <f t="shared" si="710"/>
        <v/>
      </c>
      <c r="AG581" s="26" t="str">
        <f t="shared" si="710"/>
        <v/>
      </c>
      <c r="AH581" s="26" t="str">
        <f t="shared" si="710"/>
        <v/>
      </c>
      <c r="AI581" s="26" t="str">
        <f t="shared" si="710"/>
        <v/>
      </c>
      <c r="AJ581" s="26" t="str">
        <f t="shared" si="710"/>
        <v/>
      </c>
      <c r="AK581" s="26" t="str">
        <f t="shared" si="710"/>
        <v/>
      </c>
      <c r="AL581" s="26" t="str">
        <f t="shared" si="710"/>
        <v/>
      </c>
      <c r="AM581" s="26" t="str">
        <f t="shared" si="710"/>
        <v/>
      </c>
      <c r="AN581" s="26" t="str">
        <f t="shared" si="710"/>
        <v/>
      </c>
      <c r="AO581" s="26" t="str">
        <f t="shared" si="710"/>
        <v/>
      </c>
      <c r="AP581" s="26" t="str">
        <f t="shared" si="710"/>
        <v/>
      </c>
      <c r="AQ581" s="26" t="str">
        <f t="shared" si="710"/>
        <v/>
      </c>
      <c r="AR581" s="26" t="str">
        <f t="shared" si="710"/>
        <v/>
      </c>
      <c r="AS581" s="26" t="str">
        <f t="shared" si="710"/>
        <v/>
      </c>
      <c r="AT581" s="26" t="str">
        <f t="shared" si="710"/>
        <v/>
      </c>
      <c r="AU581" s="26" t="str">
        <f t="shared" si="710"/>
        <v/>
      </c>
      <c r="AV581" s="26" t="str">
        <f t="shared" si="710"/>
        <v/>
      </c>
      <c r="AW581" s="26" t="str">
        <f t="shared" si="710"/>
        <v/>
      </c>
      <c r="AX581" s="26" t="str">
        <f t="shared" si="710"/>
        <v/>
      </c>
      <c r="AY581" s="26" t="str">
        <f t="shared" si="710"/>
        <v/>
      </c>
      <c r="AZ581" s="26" t="str">
        <f t="shared" si="710"/>
        <v/>
      </c>
      <c r="BA581" s="26" t="str">
        <f t="shared" si="710"/>
        <v/>
      </c>
      <c r="BB581" s="26" t="str">
        <f t="shared" si="710"/>
        <v/>
      </c>
      <c r="BC581" s="26" t="str">
        <f t="shared" si="710"/>
        <v/>
      </c>
      <c r="BD581" s="26" t="str">
        <f t="shared" si="710"/>
        <v/>
      </c>
      <c r="BE581" s="26" t="str">
        <f t="shared" si="710"/>
        <v/>
      </c>
      <c r="BF581" s="26" t="str">
        <f t="shared" si="710"/>
        <v/>
      </c>
      <c r="BG581" s="26" t="str">
        <f t="shared" si="710"/>
        <v/>
      </c>
      <c r="BH581" s="26" t="str">
        <f t="shared" si="710"/>
        <v/>
      </c>
      <c r="BI581" s="26" t="str">
        <f t="shared" si="710"/>
        <v/>
      </c>
      <c r="BJ581" s="26" t="str">
        <f t="shared" si="710"/>
        <v/>
      </c>
      <c r="BK581" s="26" t="str">
        <f t="shared" si="710"/>
        <v/>
      </c>
      <c r="BL581" s="26" t="str">
        <f t="shared" si="710"/>
        <v/>
      </c>
      <c r="BM581" s="26" t="str">
        <f t="shared" si="710"/>
        <v/>
      </c>
      <c r="BN581" s="26" t="str">
        <f t="shared" si="710"/>
        <v/>
      </c>
      <c r="BO581" s="26" t="str">
        <f t="shared" si="710"/>
        <v/>
      </c>
      <c r="BP581" s="26" t="str">
        <f t="shared" si="710"/>
        <v/>
      </c>
      <c r="BQ581" s="26" t="str">
        <f t="shared" si="710"/>
        <v/>
      </c>
      <c r="BR581" s="26" t="str">
        <f t="shared" si="710"/>
        <v/>
      </c>
      <c r="BS581" s="26" t="str">
        <f t="shared" si="707"/>
        <v/>
      </c>
      <c r="BT581" s="26" t="str">
        <f t="shared" si="707"/>
        <v/>
      </c>
      <c r="BU581" s="26" t="str">
        <f t="shared" si="707"/>
        <v/>
      </c>
      <c r="BV581" s="26" t="str">
        <f t="shared" si="707"/>
        <v/>
      </c>
      <c r="BW581" s="26" t="str">
        <f t="shared" si="707"/>
        <v/>
      </c>
      <c r="BX581" s="26" t="str">
        <f t="shared" si="707"/>
        <v/>
      </c>
      <c r="BY581" s="26" t="str">
        <f t="shared" si="707"/>
        <v/>
      </c>
      <c r="BZ581" s="26" t="str">
        <f t="shared" si="707"/>
        <v/>
      </c>
      <c r="CA581" s="26" t="str">
        <f t="shared" si="707"/>
        <v/>
      </c>
      <c r="CB581" s="26" t="str">
        <f t="shared" si="707"/>
        <v/>
      </c>
      <c r="CC581" s="26" t="str">
        <f t="shared" si="707"/>
        <v/>
      </c>
      <c r="CD581" s="26" t="str">
        <f t="shared" si="707"/>
        <v/>
      </c>
      <c r="CE581" s="26" t="str">
        <f t="shared" si="707"/>
        <v/>
      </c>
      <c r="CF581" s="26" t="str">
        <f t="shared" si="707"/>
        <v/>
      </c>
      <c r="CG581" s="26" t="str">
        <f t="shared" si="707"/>
        <v/>
      </c>
      <c r="CH581" s="26" t="str">
        <f t="shared" si="708"/>
        <v/>
      </c>
      <c r="CI581" s="26" t="str">
        <f t="shared" si="708"/>
        <v/>
      </c>
      <c r="CJ581" s="26" t="str">
        <f t="shared" si="708"/>
        <v/>
      </c>
      <c r="CK581" s="26" t="str">
        <f t="shared" si="708"/>
        <v/>
      </c>
      <c r="CL581" s="26" t="str">
        <f t="shared" si="708"/>
        <v/>
      </c>
      <c r="CM581" s="26" t="str">
        <f t="shared" si="708"/>
        <v/>
      </c>
      <c r="CN581" s="26" t="str">
        <f t="shared" si="708"/>
        <v/>
      </c>
      <c r="CO581" s="26" t="str">
        <f t="shared" si="708"/>
        <v/>
      </c>
      <c r="CP581" s="26" t="str">
        <f t="shared" si="708"/>
        <v/>
      </c>
      <c r="CQ581" s="26" t="str">
        <f t="shared" si="708"/>
        <v/>
      </c>
      <c r="CR581" s="26" t="str">
        <f t="shared" si="708"/>
        <v/>
      </c>
      <c r="CS581" s="26" t="str">
        <f t="shared" si="708"/>
        <v/>
      </c>
      <c r="CT581" s="26" t="str">
        <f t="shared" si="708"/>
        <v/>
      </c>
      <c r="CU581" s="26" t="str">
        <f t="shared" si="708"/>
        <v/>
      </c>
      <c r="CV581" s="26" t="str">
        <f t="shared" si="708"/>
        <v/>
      </c>
      <c r="CW581" s="26" t="str">
        <f t="shared" si="708"/>
        <v/>
      </c>
      <c r="CX581" s="26" t="str">
        <f t="shared" si="708"/>
        <v/>
      </c>
      <c r="CY581" s="26" t="str">
        <f t="shared" si="708"/>
        <v/>
      </c>
      <c r="CZ581" s="26" t="str">
        <f t="shared" si="708"/>
        <v/>
      </c>
      <c r="DA581" s="26" t="str">
        <f t="shared" si="708"/>
        <v/>
      </c>
      <c r="DB581" s="26" t="str">
        <f t="shared" si="708"/>
        <v/>
      </c>
      <c r="DC581" s="26" t="str">
        <f t="shared" si="708"/>
        <v/>
      </c>
      <c r="DD581" s="26" t="str">
        <f t="shared" si="708"/>
        <v/>
      </c>
      <c r="DE581" s="26" t="str">
        <f t="shared" si="708"/>
        <v/>
      </c>
      <c r="DF581" s="26" t="str">
        <f t="shared" si="708"/>
        <v/>
      </c>
      <c r="DG581" s="26" t="str">
        <f t="shared" si="708"/>
        <v/>
      </c>
      <c r="DH581" s="26" t="str">
        <f t="shared" si="708"/>
        <v/>
      </c>
      <c r="DI581" s="26" t="str">
        <f t="shared" si="708"/>
        <v/>
      </c>
      <c r="DJ581" s="26" t="str">
        <f t="shared" si="708"/>
        <v/>
      </c>
      <c r="DK581" s="26" t="str">
        <f t="shared" si="708"/>
        <v/>
      </c>
      <c r="DL581" s="26" t="str">
        <f t="shared" si="708"/>
        <v/>
      </c>
      <c r="DM581" s="26" t="str">
        <f t="shared" si="708"/>
        <v/>
      </c>
      <c r="DN581" s="26" t="str">
        <f t="shared" si="708"/>
        <v/>
      </c>
      <c r="DO581" s="26" t="str">
        <f t="shared" si="708"/>
        <v/>
      </c>
      <c r="DP581" s="26" t="str">
        <f t="shared" si="708"/>
        <v/>
      </c>
      <c r="DQ581" s="26" t="str">
        <f t="shared" si="708"/>
        <v/>
      </c>
      <c r="DR581" s="26" t="str">
        <f t="shared" si="708"/>
        <v/>
      </c>
      <c r="DS581" s="26" t="str">
        <f t="shared" si="708"/>
        <v/>
      </c>
      <c r="DT581" s="26" t="str">
        <f t="shared" si="708"/>
        <v/>
      </c>
      <c r="DU581" s="26" t="str">
        <f t="shared" si="708"/>
        <v/>
      </c>
      <c r="DV581" s="26" t="str">
        <f t="shared" si="708"/>
        <v/>
      </c>
      <c r="DW581" s="26" t="str">
        <f t="shared" si="708"/>
        <v/>
      </c>
      <c r="DX581" s="26" t="str">
        <f t="shared" si="708"/>
        <v/>
      </c>
      <c r="DY581" s="26" t="str">
        <f t="shared" si="708"/>
        <v/>
      </c>
      <c r="DZ581" s="26" t="str">
        <f t="shared" si="708"/>
        <v/>
      </c>
      <c r="EA581" s="26" t="str">
        <f t="shared" si="708"/>
        <v/>
      </c>
      <c r="EB581" s="26" t="str">
        <f t="shared" si="708"/>
        <v/>
      </c>
      <c r="EC581" s="26" t="str">
        <f t="shared" si="708"/>
        <v/>
      </c>
      <c r="ED581" s="26" t="str">
        <f t="shared" si="708"/>
        <v/>
      </c>
      <c r="EE581" s="26" t="str">
        <f t="shared" si="708"/>
        <v/>
      </c>
      <c r="EF581" s="26" t="str">
        <f t="shared" si="708"/>
        <v/>
      </c>
      <c r="EG581" s="26" t="str">
        <f t="shared" si="708"/>
        <v/>
      </c>
      <c r="EH581" s="26" t="str">
        <f t="shared" si="708"/>
        <v/>
      </c>
      <c r="EI581" s="26" t="str">
        <f t="shared" si="708"/>
        <v/>
      </c>
      <c r="EJ581" s="26" t="str">
        <f t="shared" si="708"/>
        <v/>
      </c>
      <c r="EK581" s="26" t="str">
        <f t="shared" si="708"/>
        <v/>
      </c>
      <c r="EL581" s="26" t="str">
        <f t="shared" si="708"/>
        <v/>
      </c>
      <c r="EM581" s="26" t="str">
        <f t="shared" si="708"/>
        <v/>
      </c>
      <c r="EN581" s="26" t="str">
        <f t="shared" si="708"/>
        <v/>
      </c>
      <c r="EO581" s="26" t="str">
        <f t="shared" si="708"/>
        <v/>
      </c>
      <c r="EP581" s="26" t="str">
        <f t="shared" si="708"/>
        <v/>
      </c>
      <c r="EQ581" s="26" t="str">
        <f t="shared" si="708"/>
        <v/>
      </c>
      <c r="ER581" s="26" t="str">
        <f t="shared" si="708"/>
        <v/>
      </c>
      <c r="ES581" s="26" t="str">
        <f t="shared" si="711" ref="ES581:FI581">IF(AND(ES593="",ES605=""),"",SUM(ES593)-SUM(ES605))</f>
        <v/>
      </c>
      <c r="ET581" s="26" t="str">
        <f t="shared" si="711"/>
        <v/>
      </c>
      <c r="EU581" s="26" t="str">
        <f t="shared" si="711"/>
        <v/>
      </c>
      <c r="EV581" s="26" t="str">
        <f t="shared" si="711"/>
        <v/>
      </c>
      <c r="EW581" s="26" t="str">
        <f t="shared" si="711"/>
        <v/>
      </c>
      <c r="EX581" s="26" t="str">
        <f t="shared" si="711"/>
        <v/>
      </c>
      <c r="EY581" s="26" t="str">
        <f t="shared" si="711"/>
        <v/>
      </c>
      <c r="EZ581" s="26" t="str">
        <f t="shared" si="711"/>
        <v/>
      </c>
      <c r="FA581" s="26" t="str">
        <f t="shared" si="711"/>
        <v/>
      </c>
      <c r="FB581" s="26" t="str">
        <f t="shared" si="711"/>
        <v/>
      </c>
      <c r="FC581" s="26" t="str">
        <f t="shared" si="711"/>
        <v/>
      </c>
      <c r="FD581" s="26" t="str">
        <f t="shared" si="711"/>
        <v/>
      </c>
      <c r="FE581" s="26" t="str">
        <f t="shared" si="711"/>
        <v/>
      </c>
      <c r="FF581" s="26" t="str">
        <f t="shared" si="711"/>
        <v/>
      </c>
      <c r="FG581" s="26" t="str">
        <f t="shared" si="711"/>
        <v/>
      </c>
      <c r="FH581" s="26" t="str">
        <f t="shared" si="711"/>
        <v/>
      </c>
      <c r="FI581" s="26" t="str">
        <f t="shared" si="711"/>
        <v/>
      </c>
    </row>
    <row r="582" spans="1:165" s="8" customFormat="1" ht="15" customHeight="1">
      <c r="A582" s="8" t="str">
        <f t="shared" si="639"/>
        <v>BFFG_BP6_XDC</v>
      </c>
      <c r="B582" s="12" t="s">
        <v>1377</v>
      </c>
      <c r="C582" s="13" t="s">
        <v>1378</v>
      </c>
      <c r="D582" s="13" t="s">
        <v>1379</v>
      </c>
      <c r="E582" s="14" t="str">
        <f>"BFFG_BP6_"&amp;C3</f>
        <v>BFFG_BP6_XDC</v>
      </c>
      <c r="F582" s="26" t="str">
        <f t="shared" si="706"/>
        <v/>
      </c>
      <c r="G582" s="26" t="str">
        <f t="shared" si="710"/>
        <v/>
      </c>
      <c r="H582" s="26" t="str">
        <f t="shared" si="710"/>
        <v/>
      </c>
      <c r="I582" s="26" t="str">
        <f t="shared" si="710"/>
        <v/>
      </c>
      <c r="J582" s="26" t="str">
        <f t="shared" si="710"/>
        <v/>
      </c>
      <c r="K582" s="26" t="str">
        <f t="shared" si="710"/>
        <v/>
      </c>
      <c r="L582" s="26" t="str">
        <f t="shared" si="710"/>
        <v/>
      </c>
      <c r="M582" s="26" t="str">
        <f t="shared" si="710"/>
        <v/>
      </c>
      <c r="N582" s="26" t="str">
        <f t="shared" si="710"/>
        <v/>
      </c>
      <c r="O582" s="26" t="str">
        <f t="shared" si="710"/>
        <v/>
      </c>
      <c r="P582" s="26" t="str">
        <f t="shared" si="710"/>
        <v/>
      </c>
      <c r="Q582" s="26" t="str">
        <f t="shared" si="710"/>
        <v/>
      </c>
      <c r="R582" s="26" t="str">
        <f t="shared" si="710"/>
        <v/>
      </c>
      <c r="S582" s="26" t="str">
        <f t="shared" si="710"/>
        <v/>
      </c>
      <c r="T582" s="26" t="str">
        <f t="shared" si="710"/>
        <v/>
      </c>
      <c r="U582" s="26" t="str">
        <f t="shared" si="710"/>
        <v/>
      </c>
      <c r="V582" s="26" t="str">
        <f t="shared" si="710"/>
        <v/>
      </c>
      <c r="W582" s="26" t="str">
        <f t="shared" si="710"/>
        <v/>
      </c>
      <c r="X582" s="26" t="str">
        <f t="shared" si="710"/>
        <v/>
      </c>
      <c r="Y582" s="26" t="str">
        <f t="shared" si="710"/>
        <v/>
      </c>
      <c r="Z582" s="26" t="str">
        <f t="shared" si="710"/>
        <v/>
      </c>
      <c r="AA582" s="26" t="str">
        <f t="shared" si="710"/>
        <v/>
      </c>
      <c r="AB582" s="26" t="str">
        <f t="shared" si="710"/>
        <v/>
      </c>
      <c r="AC582" s="26" t="str">
        <f t="shared" si="710"/>
        <v/>
      </c>
      <c r="AD582" s="26" t="str">
        <f t="shared" si="710"/>
        <v/>
      </c>
      <c r="AE582" s="26" t="str">
        <f t="shared" si="710"/>
        <v/>
      </c>
      <c r="AF582" s="26" t="str">
        <f t="shared" si="710"/>
        <v/>
      </c>
      <c r="AG582" s="26" t="str">
        <f t="shared" si="710"/>
        <v/>
      </c>
      <c r="AH582" s="26" t="str">
        <f t="shared" si="710"/>
        <v/>
      </c>
      <c r="AI582" s="26" t="str">
        <f t="shared" si="710"/>
        <v/>
      </c>
      <c r="AJ582" s="26" t="str">
        <f t="shared" si="710"/>
        <v/>
      </c>
      <c r="AK582" s="26" t="str">
        <f t="shared" si="710"/>
        <v/>
      </c>
      <c r="AL582" s="26" t="str">
        <f t="shared" si="710"/>
        <v/>
      </c>
      <c r="AM582" s="26" t="str">
        <f t="shared" si="710"/>
        <v/>
      </c>
      <c r="AN582" s="26" t="str">
        <f t="shared" si="710"/>
        <v/>
      </c>
      <c r="AO582" s="26" t="str">
        <f t="shared" si="710"/>
        <v/>
      </c>
      <c r="AP582" s="26" t="str">
        <f t="shared" si="710"/>
        <v/>
      </c>
      <c r="AQ582" s="26" t="str">
        <f t="shared" si="710"/>
        <v/>
      </c>
      <c r="AR582" s="26" t="str">
        <f t="shared" si="710"/>
        <v/>
      </c>
      <c r="AS582" s="26" t="str">
        <f t="shared" si="710"/>
        <v/>
      </c>
      <c r="AT582" s="26" t="str">
        <f t="shared" si="710"/>
        <v/>
      </c>
      <c r="AU582" s="26" t="str">
        <f t="shared" si="710"/>
        <v/>
      </c>
      <c r="AV582" s="26" t="str">
        <f t="shared" si="710"/>
        <v/>
      </c>
      <c r="AW582" s="26" t="str">
        <f t="shared" si="710"/>
        <v/>
      </c>
      <c r="AX582" s="26" t="str">
        <f t="shared" si="710"/>
        <v/>
      </c>
      <c r="AY582" s="26" t="str">
        <f t="shared" si="710"/>
        <v/>
      </c>
      <c r="AZ582" s="26" t="str">
        <f t="shared" si="710"/>
        <v/>
      </c>
      <c r="BA582" s="26" t="str">
        <f t="shared" si="710"/>
        <v/>
      </c>
      <c r="BB582" s="26" t="str">
        <f t="shared" si="710"/>
        <v/>
      </c>
      <c r="BC582" s="26" t="str">
        <f t="shared" si="710"/>
        <v/>
      </c>
      <c r="BD582" s="26" t="str">
        <f t="shared" si="710"/>
        <v/>
      </c>
      <c r="BE582" s="26" t="str">
        <f t="shared" si="710"/>
        <v/>
      </c>
      <c r="BF582" s="26" t="str">
        <f t="shared" si="710"/>
        <v/>
      </c>
      <c r="BG582" s="26" t="str">
        <f t="shared" si="710"/>
        <v/>
      </c>
      <c r="BH582" s="26" t="str">
        <f t="shared" si="710"/>
        <v/>
      </c>
      <c r="BI582" s="26" t="str">
        <f t="shared" si="710"/>
        <v/>
      </c>
      <c r="BJ582" s="26" t="str">
        <f t="shared" si="710"/>
        <v/>
      </c>
      <c r="BK582" s="26" t="str">
        <f t="shared" si="710"/>
        <v/>
      </c>
      <c r="BL582" s="26" t="str">
        <f t="shared" si="710"/>
        <v/>
      </c>
      <c r="BM582" s="26" t="str">
        <f t="shared" si="710"/>
        <v/>
      </c>
      <c r="BN582" s="26" t="str">
        <f t="shared" si="710"/>
        <v/>
      </c>
      <c r="BO582" s="26" t="str">
        <f t="shared" si="710"/>
        <v/>
      </c>
      <c r="BP582" s="26" t="str">
        <f t="shared" si="710"/>
        <v/>
      </c>
      <c r="BQ582" s="26" t="str">
        <f t="shared" si="710"/>
        <v/>
      </c>
      <c r="BR582" s="26" t="str">
        <f t="shared" si="712" ref="BR582:EC585">IF(AND(BR594="",BR606=""),"",SUM(BR594)-SUM(BR606))</f>
        <v/>
      </c>
      <c r="BS582" s="26" t="str">
        <f t="shared" si="712"/>
        <v/>
      </c>
      <c r="BT582" s="26" t="str">
        <f t="shared" si="712"/>
        <v/>
      </c>
      <c r="BU582" s="26" t="str">
        <f t="shared" si="712"/>
        <v/>
      </c>
      <c r="BV582" s="26" t="str">
        <f t="shared" si="712"/>
        <v/>
      </c>
      <c r="BW582" s="26" t="str">
        <f t="shared" si="712"/>
        <v/>
      </c>
      <c r="BX582" s="26" t="str">
        <f t="shared" si="712"/>
        <v/>
      </c>
      <c r="BY582" s="26" t="str">
        <f t="shared" si="712"/>
        <v/>
      </c>
      <c r="BZ582" s="26" t="str">
        <f t="shared" si="712"/>
        <v/>
      </c>
      <c r="CA582" s="26" t="str">
        <f t="shared" si="712"/>
        <v/>
      </c>
      <c r="CB582" s="26" t="str">
        <f t="shared" si="712"/>
        <v/>
      </c>
      <c r="CC582" s="26" t="str">
        <f t="shared" si="712"/>
        <v/>
      </c>
      <c r="CD582" s="26" t="str">
        <f t="shared" si="712"/>
        <v/>
      </c>
      <c r="CE582" s="26" t="str">
        <f t="shared" si="712"/>
        <v/>
      </c>
      <c r="CF582" s="26" t="str">
        <f t="shared" si="712"/>
        <v/>
      </c>
      <c r="CG582" s="26" t="str">
        <f t="shared" si="712"/>
        <v/>
      </c>
      <c r="CH582" s="26" t="str">
        <f t="shared" si="712"/>
        <v/>
      </c>
      <c r="CI582" s="26" t="str">
        <f t="shared" si="712"/>
        <v/>
      </c>
      <c r="CJ582" s="26" t="str">
        <f t="shared" si="712"/>
        <v/>
      </c>
      <c r="CK582" s="26" t="str">
        <f t="shared" si="712"/>
        <v/>
      </c>
      <c r="CL582" s="26" t="str">
        <f t="shared" si="712"/>
        <v/>
      </c>
      <c r="CM582" s="26" t="str">
        <f t="shared" si="712"/>
        <v/>
      </c>
      <c r="CN582" s="26" t="str">
        <f t="shared" si="712"/>
        <v/>
      </c>
      <c r="CO582" s="26" t="str">
        <f t="shared" si="712"/>
        <v/>
      </c>
      <c r="CP582" s="26" t="str">
        <f t="shared" si="712"/>
        <v/>
      </c>
      <c r="CQ582" s="26" t="str">
        <f t="shared" si="712"/>
        <v/>
      </c>
      <c r="CR582" s="26" t="str">
        <f t="shared" si="712"/>
        <v/>
      </c>
      <c r="CS582" s="26" t="str">
        <f t="shared" si="712"/>
        <v/>
      </c>
      <c r="CT582" s="26" t="str">
        <f t="shared" si="712"/>
        <v/>
      </c>
      <c r="CU582" s="26" t="str">
        <f t="shared" si="712"/>
        <v/>
      </c>
      <c r="CV582" s="26" t="str">
        <f t="shared" si="712"/>
        <v/>
      </c>
      <c r="CW582" s="26" t="str">
        <f t="shared" si="712"/>
        <v/>
      </c>
      <c r="CX582" s="26" t="str">
        <f t="shared" si="712"/>
        <v/>
      </c>
      <c r="CY582" s="26" t="str">
        <f t="shared" si="712"/>
        <v/>
      </c>
      <c r="CZ582" s="26" t="str">
        <f t="shared" si="712"/>
        <v/>
      </c>
      <c r="DA582" s="26" t="str">
        <f t="shared" si="712"/>
        <v/>
      </c>
      <c r="DB582" s="26" t="str">
        <f t="shared" si="712"/>
        <v/>
      </c>
      <c r="DC582" s="26" t="str">
        <f t="shared" si="712"/>
        <v/>
      </c>
      <c r="DD582" s="26" t="str">
        <f t="shared" si="712"/>
        <v/>
      </c>
      <c r="DE582" s="26" t="str">
        <f t="shared" si="712"/>
        <v/>
      </c>
      <c r="DF582" s="26" t="str">
        <f t="shared" si="712"/>
        <v/>
      </c>
      <c r="DG582" s="26" t="str">
        <f t="shared" si="712"/>
        <v/>
      </c>
      <c r="DH582" s="26" t="str">
        <f t="shared" si="712"/>
        <v/>
      </c>
      <c r="DI582" s="26" t="str">
        <f t="shared" si="712"/>
        <v/>
      </c>
      <c r="DJ582" s="26" t="str">
        <f t="shared" si="712"/>
        <v/>
      </c>
      <c r="DK582" s="26" t="str">
        <f t="shared" si="712"/>
        <v/>
      </c>
      <c r="DL582" s="26" t="str">
        <f t="shared" si="712"/>
        <v/>
      </c>
      <c r="DM582" s="26" t="str">
        <f t="shared" si="712"/>
        <v/>
      </c>
      <c r="DN582" s="26" t="str">
        <f t="shared" si="712"/>
        <v/>
      </c>
      <c r="DO582" s="26" t="str">
        <f t="shared" si="712"/>
        <v/>
      </c>
      <c r="DP582" s="26" t="str">
        <f t="shared" si="712"/>
        <v/>
      </c>
      <c r="DQ582" s="26" t="str">
        <f t="shared" si="712"/>
        <v/>
      </c>
      <c r="DR582" s="26" t="str">
        <f t="shared" si="712"/>
        <v/>
      </c>
      <c r="DS582" s="26" t="str">
        <f t="shared" si="712"/>
        <v/>
      </c>
      <c r="DT582" s="26" t="str">
        <f t="shared" si="712"/>
        <v/>
      </c>
      <c r="DU582" s="26" t="str">
        <f t="shared" si="712"/>
        <v/>
      </c>
      <c r="DV582" s="26" t="str">
        <f t="shared" si="712"/>
        <v/>
      </c>
      <c r="DW582" s="26" t="str">
        <f t="shared" si="712"/>
        <v/>
      </c>
      <c r="DX582" s="26" t="str">
        <f t="shared" si="712"/>
        <v/>
      </c>
      <c r="DY582" s="26" t="str">
        <f t="shared" si="712"/>
        <v/>
      </c>
      <c r="DZ582" s="26" t="str">
        <f t="shared" si="712"/>
        <v/>
      </c>
      <c r="EA582" s="26" t="str">
        <f t="shared" si="712"/>
        <v/>
      </c>
      <c r="EB582" s="26" t="str">
        <f t="shared" si="712"/>
        <v/>
      </c>
      <c r="EC582" s="26" t="str">
        <f t="shared" si="712"/>
        <v/>
      </c>
      <c r="ED582" s="26" t="str">
        <f t="shared" si="713" ref="ED582:FI585">IF(AND(ED594="",ED606=""),"",SUM(ED594)-SUM(ED606))</f>
        <v/>
      </c>
      <c r="EE582" s="26" t="str">
        <f t="shared" si="713"/>
        <v/>
      </c>
      <c r="EF582" s="26" t="str">
        <f t="shared" si="713"/>
        <v/>
      </c>
      <c r="EG582" s="26" t="str">
        <f t="shared" si="713"/>
        <v/>
      </c>
      <c r="EH582" s="26" t="str">
        <f t="shared" si="713"/>
        <v/>
      </c>
      <c r="EI582" s="26" t="str">
        <f t="shared" si="713"/>
        <v/>
      </c>
      <c r="EJ582" s="26" t="str">
        <f t="shared" si="713"/>
        <v/>
      </c>
      <c r="EK582" s="26" t="str">
        <f t="shared" si="713"/>
        <v/>
      </c>
      <c r="EL582" s="26" t="str">
        <f t="shared" si="713"/>
        <v/>
      </c>
      <c r="EM582" s="26" t="str">
        <f t="shared" si="713"/>
        <v/>
      </c>
      <c r="EN582" s="26" t="str">
        <f t="shared" si="713"/>
        <v/>
      </c>
      <c r="EO582" s="26" t="str">
        <f t="shared" si="713"/>
        <v/>
      </c>
      <c r="EP582" s="26" t="str">
        <f t="shared" si="713"/>
        <v/>
      </c>
      <c r="EQ582" s="26" t="str">
        <f t="shared" si="713"/>
        <v/>
      </c>
      <c r="ER582" s="26" t="str">
        <f t="shared" si="713"/>
        <v/>
      </c>
      <c r="ES582" s="26" t="str">
        <f t="shared" si="713"/>
        <v/>
      </c>
      <c r="ET582" s="26" t="str">
        <f t="shared" si="713"/>
        <v/>
      </c>
      <c r="EU582" s="26" t="str">
        <f t="shared" si="713"/>
        <v/>
      </c>
      <c r="EV582" s="26" t="str">
        <f t="shared" si="713"/>
        <v/>
      </c>
      <c r="EW582" s="26" t="str">
        <f t="shared" si="713"/>
        <v/>
      </c>
      <c r="EX582" s="26" t="str">
        <f t="shared" si="713"/>
        <v/>
      </c>
      <c r="EY582" s="26" t="str">
        <f t="shared" si="713"/>
        <v/>
      </c>
      <c r="EZ582" s="26" t="str">
        <f t="shared" si="713"/>
        <v/>
      </c>
      <c r="FA582" s="26" t="str">
        <f t="shared" si="713"/>
        <v/>
      </c>
      <c r="FB582" s="26" t="str">
        <f t="shared" si="713"/>
        <v/>
      </c>
      <c r="FC582" s="26" t="str">
        <f t="shared" si="713"/>
        <v/>
      </c>
      <c r="FD582" s="26" t="str">
        <f t="shared" si="713"/>
        <v/>
      </c>
      <c r="FE582" s="26" t="str">
        <f t="shared" si="713"/>
        <v/>
      </c>
      <c r="FF582" s="26" t="str">
        <f t="shared" si="713"/>
        <v/>
      </c>
      <c r="FG582" s="26" t="str">
        <f t="shared" si="713"/>
        <v/>
      </c>
      <c r="FH582" s="26" t="str">
        <f t="shared" si="713"/>
        <v/>
      </c>
      <c r="FI582" s="26" t="str">
        <f t="shared" si="713"/>
        <v/>
      </c>
    </row>
    <row r="583" spans="1:165" s="8" customFormat="1" ht="15" customHeight="1">
      <c r="A583" s="8" t="str">
        <f t="shared" si="639"/>
        <v>BFFO_BP6_XDC</v>
      </c>
      <c r="B583" s="12" t="s">
        <v>1380</v>
      </c>
      <c r="C583" s="13" t="s">
        <v>1381</v>
      </c>
      <c r="D583" s="13" t="s">
        <v>1382</v>
      </c>
      <c r="E583" s="14" t="str">
        <f>"BFFO_BP6_"&amp;C3</f>
        <v>BFFO_BP6_XDC</v>
      </c>
      <c r="F583" s="26" t="str">
        <f t="shared" si="706"/>
        <v/>
      </c>
      <c r="G583" s="26" t="str">
        <f t="shared" si="714" ref="G583:BR585">IF(AND(G595="",G607=""),"",SUM(G595)-SUM(G607))</f>
        <v/>
      </c>
      <c r="H583" s="26" t="str">
        <f t="shared" si="714"/>
        <v/>
      </c>
      <c r="I583" s="26" t="str">
        <f t="shared" si="714"/>
        <v/>
      </c>
      <c r="J583" s="26" t="str">
        <f t="shared" si="714"/>
        <v/>
      </c>
      <c r="K583" s="26" t="str">
        <f t="shared" si="714"/>
        <v/>
      </c>
      <c r="L583" s="26" t="str">
        <f t="shared" si="714"/>
        <v/>
      </c>
      <c r="M583" s="26" t="str">
        <f t="shared" si="714"/>
        <v/>
      </c>
      <c r="N583" s="26" t="str">
        <f t="shared" si="714"/>
        <v/>
      </c>
      <c r="O583" s="26" t="str">
        <f t="shared" si="714"/>
        <v/>
      </c>
      <c r="P583" s="26" t="str">
        <f t="shared" si="714"/>
        <v/>
      </c>
      <c r="Q583" s="26" t="str">
        <f t="shared" si="714"/>
        <v/>
      </c>
      <c r="R583" s="26" t="str">
        <f t="shared" si="714"/>
        <v/>
      </c>
      <c r="S583" s="26" t="str">
        <f t="shared" si="714"/>
        <v/>
      </c>
      <c r="T583" s="26" t="str">
        <f t="shared" si="714"/>
        <v/>
      </c>
      <c r="U583" s="26" t="str">
        <f t="shared" si="714"/>
        <v/>
      </c>
      <c r="V583" s="26" t="str">
        <f t="shared" si="714"/>
        <v/>
      </c>
      <c r="W583" s="26" t="str">
        <f t="shared" si="714"/>
        <v/>
      </c>
      <c r="X583" s="26" t="str">
        <f t="shared" si="714"/>
        <v/>
      </c>
      <c r="Y583" s="26" t="str">
        <f t="shared" si="714"/>
        <v/>
      </c>
      <c r="Z583" s="26" t="str">
        <f t="shared" si="714"/>
        <v/>
      </c>
      <c r="AA583" s="26" t="str">
        <f t="shared" si="714"/>
        <v/>
      </c>
      <c r="AB583" s="26" t="str">
        <f t="shared" si="714"/>
        <v/>
      </c>
      <c r="AC583" s="26" t="str">
        <f t="shared" si="714"/>
        <v/>
      </c>
      <c r="AD583" s="26" t="str">
        <f t="shared" si="714"/>
        <v/>
      </c>
      <c r="AE583" s="26" t="str">
        <f t="shared" si="714"/>
        <v/>
      </c>
      <c r="AF583" s="26" t="str">
        <f t="shared" si="714"/>
        <v/>
      </c>
      <c r="AG583" s="26" t="str">
        <f t="shared" si="714"/>
        <v/>
      </c>
      <c r="AH583" s="26" t="str">
        <f t="shared" si="714"/>
        <v/>
      </c>
      <c r="AI583" s="26" t="str">
        <f t="shared" si="714"/>
        <v/>
      </c>
      <c r="AJ583" s="26" t="str">
        <f t="shared" si="714"/>
        <v/>
      </c>
      <c r="AK583" s="26" t="str">
        <f t="shared" si="714"/>
        <v/>
      </c>
      <c r="AL583" s="26" t="str">
        <f t="shared" si="714"/>
        <v/>
      </c>
      <c r="AM583" s="26" t="str">
        <f t="shared" si="714"/>
        <v/>
      </c>
      <c r="AN583" s="26" t="str">
        <f t="shared" si="714"/>
        <v/>
      </c>
      <c r="AO583" s="26" t="str">
        <f t="shared" si="714"/>
        <v/>
      </c>
      <c r="AP583" s="26" t="str">
        <f t="shared" si="714"/>
        <v/>
      </c>
      <c r="AQ583" s="26" t="str">
        <f t="shared" si="714"/>
        <v/>
      </c>
      <c r="AR583" s="26" t="str">
        <f t="shared" si="714"/>
        <v/>
      </c>
      <c r="AS583" s="26" t="str">
        <f t="shared" si="714"/>
        <v/>
      </c>
      <c r="AT583" s="26" t="str">
        <f t="shared" si="714"/>
        <v/>
      </c>
      <c r="AU583" s="26" t="str">
        <f t="shared" si="714"/>
        <v/>
      </c>
      <c r="AV583" s="26" t="str">
        <f t="shared" si="714"/>
        <v/>
      </c>
      <c r="AW583" s="26" t="str">
        <f t="shared" si="714"/>
        <v/>
      </c>
      <c r="AX583" s="26" t="str">
        <f t="shared" si="714"/>
        <v/>
      </c>
      <c r="AY583" s="26" t="str">
        <f t="shared" si="714"/>
        <v/>
      </c>
      <c r="AZ583" s="26" t="str">
        <f t="shared" si="714"/>
        <v/>
      </c>
      <c r="BA583" s="26" t="str">
        <f t="shared" si="714"/>
        <v/>
      </c>
      <c r="BB583" s="26" t="str">
        <f t="shared" si="714"/>
        <v/>
      </c>
      <c r="BC583" s="26" t="str">
        <f t="shared" si="714"/>
        <v/>
      </c>
      <c r="BD583" s="26" t="str">
        <f t="shared" si="714"/>
        <v/>
      </c>
      <c r="BE583" s="26" t="str">
        <f t="shared" si="714"/>
        <v/>
      </c>
      <c r="BF583" s="26" t="str">
        <f t="shared" si="714"/>
        <v/>
      </c>
      <c r="BG583" s="26" t="str">
        <f t="shared" si="714"/>
        <v/>
      </c>
      <c r="BH583" s="26" t="str">
        <f t="shared" si="714"/>
        <v/>
      </c>
      <c r="BI583" s="26" t="str">
        <f t="shared" si="714"/>
        <v/>
      </c>
      <c r="BJ583" s="26" t="str">
        <f t="shared" si="714"/>
        <v/>
      </c>
      <c r="BK583" s="26" t="str">
        <f t="shared" si="714"/>
        <v/>
      </c>
      <c r="BL583" s="26" t="str">
        <f t="shared" si="714"/>
        <v/>
      </c>
      <c r="BM583" s="26" t="str">
        <f t="shared" si="714"/>
        <v/>
      </c>
      <c r="BN583" s="26" t="str">
        <f t="shared" si="714"/>
        <v/>
      </c>
      <c r="BO583" s="26" t="str">
        <f t="shared" si="714"/>
        <v/>
      </c>
      <c r="BP583" s="26" t="str">
        <f t="shared" si="714"/>
        <v/>
      </c>
      <c r="BQ583" s="26" t="str">
        <f t="shared" si="714"/>
        <v/>
      </c>
      <c r="BR583" s="26" t="str">
        <f t="shared" si="714"/>
        <v/>
      </c>
      <c r="BS583" s="26" t="str">
        <f t="shared" si="712"/>
        <v/>
      </c>
      <c r="BT583" s="26" t="str">
        <f t="shared" si="712"/>
        <v/>
      </c>
      <c r="BU583" s="26" t="str">
        <f t="shared" si="712"/>
        <v/>
      </c>
      <c r="BV583" s="26" t="str">
        <f t="shared" si="712"/>
        <v/>
      </c>
      <c r="BW583" s="26" t="str">
        <f t="shared" si="712"/>
        <v/>
      </c>
      <c r="BX583" s="26" t="str">
        <f t="shared" si="712"/>
        <v/>
      </c>
      <c r="BY583" s="26" t="str">
        <f t="shared" si="712"/>
        <v/>
      </c>
      <c r="BZ583" s="26" t="str">
        <f t="shared" si="712"/>
        <v/>
      </c>
      <c r="CA583" s="26" t="str">
        <f t="shared" si="712"/>
        <v/>
      </c>
      <c r="CB583" s="26" t="str">
        <f t="shared" si="712"/>
        <v/>
      </c>
      <c r="CC583" s="26" t="str">
        <f t="shared" si="712"/>
        <v/>
      </c>
      <c r="CD583" s="26" t="str">
        <f t="shared" si="712"/>
        <v/>
      </c>
      <c r="CE583" s="26" t="str">
        <f t="shared" si="712"/>
        <v/>
      </c>
      <c r="CF583" s="26" t="str">
        <f t="shared" si="712"/>
        <v/>
      </c>
      <c r="CG583" s="26" t="str">
        <f t="shared" si="712"/>
        <v/>
      </c>
      <c r="CH583" s="26" t="str">
        <f t="shared" si="712"/>
        <v/>
      </c>
      <c r="CI583" s="26" t="str">
        <f t="shared" si="712"/>
        <v/>
      </c>
      <c r="CJ583" s="26" t="str">
        <f t="shared" si="712"/>
        <v/>
      </c>
      <c r="CK583" s="26" t="str">
        <f t="shared" si="712"/>
        <v/>
      </c>
      <c r="CL583" s="26" t="str">
        <f t="shared" si="712"/>
        <v/>
      </c>
      <c r="CM583" s="26" t="str">
        <f t="shared" si="712"/>
        <v/>
      </c>
      <c r="CN583" s="26" t="str">
        <f t="shared" si="712"/>
        <v/>
      </c>
      <c r="CO583" s="26" t="str">
        <f t="shared" si="712"/>
        <v/>
      </c>
      <c r="CP583" s="26" t="str">
        <f t="shared" si="712"/>
        <v/>
      </c>
      <c r="CQ583" s="26" t="str">
        <f t="shared" si="712"/>
        <v/>
      </c>
      <c r="CR583" s="26" t="str">
        <f t="shared" si="712"/>
        <v/>
      </c>
      <c r="CS583" s="26" t="str">
        <f t="shared" si="712"/>
        <v/>
      </c>
      <c r="CT583" s="26" t="str">
        <f t="shared" si="712"/>
        <v/>
      </c>
      <c r="CU583" s="26" t="str">
        <f t="shared" si="712"/>
        <v/>
      </c>
      <c r="CV583" s="26" t="str">
        <f t="shared" si="712"/>
        <v/>
      </c>
      <c r="CW583" s="26" t="str">
        <f t="shared" si="712"/>
        <v/>
      </c>
      <c r="CX583" s="26" t="str">
        <f t="shared" si="712"/>
        <v/>
      </c>
      <c r="CY583" s="26" t="str">
        <f t="shared" si="712"/>
        <v/>
      </c>
      <c r="CZ583" s="26" t="str">
        <f t="shared" si="712"/>
        <v/>
      </c>
      <c r="DA583" s="26" t="str">
        <f t="shared" si="712"/>
        <v/>
      </c>
      <c r="DB583" s="26" t="str">
        <f t="shared" si="712"/>
        <v/>
      </c>
      <c r="DC583" s="26" t="str">
        <f t="shared" si="712"/>
        <v/>
      </c>
      <c r="DD583" s="26" t="str">
        <f t="shared" si="712"/>
        <v/>
      </c>
      <c r="DE583" s="26" t="str">
        <f t="shared" si="712"/>
        <v/>
      </c>
      <c r="DF583" s="26" t="str">
        <f t="shared" si="712"/>
        <v/>
      </c>
      <c r="DG583" s="26" t="str">
        <f t="shared" si="712"/>
        <v/>
      </c>
      <c r="DH583" s="26" t="str">
        <f t="shared" si="712"/>
        <v/>
      </c>
      <c r="DI583" s="26" t="str">
        <f t="shared" si="712"/>
        <v/>
      </c>
      <c r="DJ583" s="26" t="str">
        <f t="shared" si="712"/>
        <v/>
      </c>
      <c r="DK583" s="26" t="str">
        <f t="shared" si="712"/>
        <v/>
      </c>
      <c r="DL583" s="26" t="str">
        <f t="shared" si="712"/>
        <v/>
      </c>
      <c r="DM583" s="26" t="str">
        <f t="shared" si="712"/>
        <v/>
      </c>
      <c r="DN583" s="26" t="str">
        <f t="shared" si="712"/>
        <v/>
      </c>
      <c r="DO583" s="26" t="str">
        <f t="shared" si="712"/>
        <v/>
      </c>
      <c r="DP583" s="26" t="str">
        <f t="shared" si="712"/>
        <v/>
      </c>
      <c r="DQ583" s="26" t="str">
        <f t="shared" si="712"/>
        <v/>
      </c>
      <c r="DR583" s="26" t="str">
        <f t="shared" si="712"/>
        <v/>
      </c>
      <c r="DS583" s="26" t="str">
        <f t="shared" si="712"/>
        <v/>
      </c>
      <c r="DT583" s="26" t="str">
        <f t="shared" si="712"/>
        <v/>
      </c>
      <c r="DU583" s="26" t="str">
        <f t="shared" si="712"/>
        <v/>
      </c>
      <c r="DV583" s="26" t="str">
        <f t="shared" si="712"/>
        <v/>
      </c>
      <c r="DW583" s="26" t="str">
        <f t="shared" si="712"/>
        <v/>
      </c>
      <c r="DX583" s="26" t="str">
        <f t="shared" si="712"/>
        <v/>
      </c>
      <c r="DY583" s="26" t="str">
        <f t="shared" si="712"/>
        <v/>
      </c>
      <c r="DZ583" s="26" t="str">
        <f t="shared" si="712"/>
        <v/>
      </c>
      <c r="EA583" s="26" t="str">
        <f t="shared" si="712"/>
        <v/>
      </c>
      <c r="EB583" s="26" t="str">
        <f t="shared" si="712"/>
        <v/>
      </c>
      <c r="EC583" s="26" t="str">
        <f t="shared" si="712"/>
        <v/>
      </c>
      <c r="ED583" s="26" t="str">
        <f t="shared" si="713"/>
        <v/>
      </c>
      <c r="EE583" s="26" t="str">
        <f t="shared" si="713"/>
        <v/>
      </c>
      <c r="EF583" s="26" t="str">
        <f t="shared" si="713"/>
        <v/>
      </c>
      <c r="EG583" s="26" t="str">
        <f t="shared" si="713"/>
        <v/>
      </c>
      <c r="EH583" s="26" t="str">
        <f t="shared" si="713"/>
        <v/>
      </c>
      <c r="EI583" s="26" t="str">
        <f t="shared" si="713"/>
        <v/>
      </c>
      <c r="EJ583" s="26" t="str">
        <f t="shared" si="713"/>
        <v/>
      </c>
      <c r="EK583" s="26" t="str">
        <f t="shared" si="713"/>
        <v/>
      </c>
      <c r="EL583" s="26" t="str">
        <f t="shared" si="713"/>
        <v/>
      </c>
      <c r="EM583" s="26" t="str">
        <f t="shared" si="713"/>
        <v/>
      </c>
      <c r="EN583" s="26" t="str">
        <f t="shared" si="713"/>
        <v/>
      </c>
      <c r="EO583" s="26" t="str">
        <f t="shared" si="713"/>
        <v/>
      </c>
      <c r="EP583" s="26" t="str">
        <f t="shared" si="713"/>
        <v/>
      </c>
      <c r="EQ583" s="26" t="str">
        <f t="shared" si="713"/>
        <v/>
      </c>
      <c r="ER583" s="26" t="str">
        <f t="shared" si="713"/>
        <v/>
      </c>
      <c r="ES583" s="26" t="str">
        <f t="shared" si="713"/>
        <v/>
      </c>
      <c r="ET583" s="26" t="str">
        <f t="shared" si="713"/>
        <v/>
      </c>
      <c r="EU583" s="26" t="str">
        <f t="shared" si="713"/>
        <v/>
      </c>
      <c r="EV583" s="26" t="str">
        <f t="shared" si="713"/>
        <v/>
      </c>
      <c r="EW583" s="26" t="str">
        <f t="shared" si="713"/>
        <v/>
      </c>
      <c r="EX583" s="26" t="str">
        <f t="shared" si="713"/>
        <v/>
      </c>
      <c r="EY583" s="26" t="str">
        <f t="shared" si="713"/>
        <v/>
      </c>
      <c r="EZ583" s="26" t="str">
        <f t="shared" si="713"/>
        <v/>
      </c>
      <c r="FA583" s="26" t="str">
        <f t="shared" si="713"/>
        <v/>
      </c>
      <c r="FB583" s="26" t="str">
        <f t="shared" si="713"/>
        <v/>
      </c>
      <c r="FC583" s="26" t="str">
        <f t="shared" si="713"/>
        <v/>
      </c>
      <c r="FD583" s="26" t="str">
        <f t="shared" si="713"/>
        <v/>
      </c>
      <c r="FE583" s="26" t="str">
        <f t="shared" si="713"/>
        <v/>
      </c>
      <c r="FF583" s="26" t="str">
        <f t="shared" si="713"/>
        <v/>
      </c>
      <c r="FG583" s="26" t="str">
        <f t="shared" si="713"/>
        <v/>
      </c>
      <c r="FH583" s="26" t="str">
        <f t="shared" si="713"/>
        <v/>
      </c>
      <c r="FI583" s="26" t="str">
        <f t="shared" si="713"/>
        <v/>
      </c>
    </row>
    <row r="584" spans="1:165" s="8" customFormat="1" ht="15" customHeight="1">
      <c r="A584" s="8" t="str">
        <f t="shared" si="639"/>
        <v>BFFOF_BP6_XDC</v>
      </c>
      <c r="B584" s="12" t="s">
        <v>1383</v>
      </c>
      <c r="C584" s="13" t="s">
        <v>1384</v>
      </c>
      <c r="D584" s="13" t="s">
        <v>1385</v>
      </c>
      <c r="E584" s="14" t="str">
        <f>"BFFOF_BP6_"&amp;C3</f>
        <v>BFFOF_BP6_XDC</v>
      </c>
      <c r="F584" s="26" t="str">
        <f t="shared" si="706"/>
        <v/>
      </c>
      <c r="G584" s="26" t="str">
        <f t="shared" si="714"/>
        <v/>
      </c>
      <c r="H584" s="26" t="str">
        <f t="shared" si="714"/>
        <v/>
      </c>
      <c r="I584" s="26" t="str">
        <f t="shared" si="714"/>
        <v/>
      </c>
      <c r="J584" s="26" t="str">
        <f t="shared" si="714"/>
        <v/>
      </c>
      <c r="K584" s="26" t="str">
        <f t="shared" si="714"/>
        <v/>
      </c>
      <c r="L584" s="26" t="str">
        <f t="shared" si="714"/>
        <v/>
      </c>
      <c r="M584" s="26" t="str">
        <f t="shared" si="714"/>
        <v/>
      </c>
      <c r="N584" s="26" t="str">
        <f t="shared" si="714"/>
        <v/>
      </c>
      <c r="O584" s="26" t="str">
        <f t="shared" si="714"/>
        <v/>
      </c>
      <c r="P584" s="26" t="str">
        <f t="shared" si="714"/>
        <v/>
      </c>
      <c r="Q584" s="26" t="str">
        <f t="shared" si="714"/>
        <v/>
      </c>
      <c r="R584" s="26" t="str">
        <f t="shared" si="714"/>
        <v/>
      </c>
      <c r="S584" s="26" t="str">
        <f t="shared" si="714"/>
        <v/>
      </c>
      <c r="T584" s="26" t="str">
        <f t="shared" si="714"/>
        <v/>
      </c>
      <c r="U584" s="26" t="str">
        <f t="shared" si="714"/>
        <v/>
      </c>
      <c r="V584" s="26" t="str">
        <f t="shared" si="714"/>
        <v/>
      </c>
      <c r="W584" s="26" t="str">
        <f t="shared" si="714"/>
        <v/>
      </c>
      <c r="X584" s="26" t="str">
        <f t="shared" si="714"/>
        <v/>
      </c>
      <c r="Y584" s="26" t="str">
        <f t="shared" si="714"/>
        <v/>
      </c>
      <c r="Z584" s="26" t="str">
        <f t="shared" si="714"/>
        <v/>
      </c>
      <c r="AA584" s="26" t="str">
        <f t="shared" si="714"/>
        <v/>
      </c>
      <c r="AB584" s="26" t="str">
        <f t="shared" si="714"/>
        <v/>
      </c>
      <c r="AC584" s="26" t="str">
        <f t="shared" si="714"/>
        <v/>
      </c>
      <c r="AD584" s="26" t="str">
        <f t="shared" si="714"/>
        <v/>
      </c>
      <c r="AE584" s="26" t="str">
        <f t="shared" si="714"/>
        <v/>
      </c>
      <c r="AF584" s="26" t="str">
        <f t="shared" si="714"/>
        <v/>
      </c>
      <c r="AG584" s="26" t="str">
        <f t="shared" si="714"/>
        <v/>
      </c>
      <c r="AH584" s="26" t="str">
        <f t="shared" si="714"/>
        <v/>
      </c>
      <c r="AI584" s="26" t="str">
        <f t="shared" si="714"/>
        <v/>
      </c>
      <c r="AJ584" s="26" t="str">
        <f t="shared" si="714"/>
        <v/>
      </c>
      <c r="AK584" s="26" t="str">
        <f t="shared" si="714"/>
        <v/>
      </c>
      <c r="AL584" s="26" t="str">
        <f t="shared" si="714"/>
        <v/>
      </c>
      <c r="AM584" s="26" t="str">
        <f t="shared" si="714"/>
        <v/>
      </c>
      <c r="AN584" s="26" t="str">
        <f t="shared" si="714"/>
        <v/>
      </c>
      <c r="AO584" s="26" t="str">
        <f t="shared" si="714"/>
        <v/>
      </c>
      <c r="AP584" s="26" t="str">
        <f t="shared" si="714"/>
        <v/>
      </c>
      <c r="AQ584" s="26" t="str">
        <f t="shared" si="714"/>
        <v/>
      </c>
      <c r="AR584" s="26" t="str">
        <f t="shared" si="714"/>
        <v/>
      </c>
      <c r="AS584" s="26" t="str">
        <f t="shared" si="714"/>
        <v/>
      </c>
      <c r="AT584" s="26" t="str">
        <f t="shared" si="714"/>
        <v/>
      </c>
      <c r="AU584" s="26" t="str">
        <f t="shared" si="714"/>
        <v/>
      </c>
      <c r="AV584" s="26" t="str">
        <f t="shared" si="714"/>
        <v/>
      </c>
      <c r="AW584" s="26" t="str">
        <f t="shared" si="714"/>
        <v/>
      </c>
      <c r="AX584" s="26" t="str">
        <f t="shared" si="714"/>
        <v/>
      </c>
      <c r="AY584" s="26" t="str">
        <f t="shared" si="714"/>
        <v/>
      </c>
      <c r="AZ584" s="26" t="str">
        <f t="shared" si="714"/>
        <v/>
      </c>
      <c r="BA584" s="26" t="str">
        <f t="shared" si="714"/>
        <v/>
      </c>
      <c r="BB584" s="26" t="str">
        <f t="shared" si="714"/>
        <v/>
      </c>
      <c r="BC584" s="26" t="str">
        <f t="shared" si="714"/>
        <v/>
      </c>
      <c r="BD584" s="26" t="str">
        <f t="shared" si="714"/>
        <v/>
      </c>
      <c r="BE584" s="26" t="str">
        <f t="shared" si="714"/>
        <v/>
      </c>
      <c r="BF584" s="26" t="str">
        <f t="shared" si="714"/>
        <v/>
      </c>
      <c r="BG584" s="26" t="str">
        <f t="shared" si="714"/>
        <v/>
      </c>
      <c r="BH584" s="26" t="str">
        <f t="shared" si="714"/>
        <v/>
      </c>
      <c r="BI584" s="26" t="str">
        <f t="shared" si="714"/>
        <v/>
      </c>
      <c r="BJ584" s="26" t="str">
        <f t="shared" si="714"/>
        <v/>
      </c>
      <c r="BK584" s="26" t="str">
        <f t="shared" si="714"/>
        <v/>
      </c>
      <c r="BL584" s="26" t="str">
        <f t="shared" si="714"/>
        <v/>
      </c>
      <c r="BM584" s="26" t="str">
        <f t="shared" si="714"/>
        <v/>
      </c>
      <c r="BN584" s="26" t="str">
        <f t="shared" si="714"/>
        <v/>
      </c>
      <c r="BO584" s="26" t="str">
        <f t="shared" si="714"/>
        <v/>
      </c>
      <c r="BP584" s="26" t="str">
        <f t="shared" si="714"/>
        <v/>
      </c>
      <c r="BQ584" s="26" t="str">
        <f t="shared" si="714"/>
        <v/>
      </c>
      <c r="BR584" s="26" t="str">
        <f t="shared" si="714"/>
        <v/>
      </c>
      <c r="BS584" s="26" t="str">
        <f t="shared" si="712"/>
        <v/>
      </c>
      <c r="BT584" s="26" t="str">
        <f t="shared" si="712"/>
        <v/>
      </c>
      <c r="BU584" s="26" t="str">
        <f t="shared" si="712"/>
        <v/>
      </c>
      <c r="BV584" s="26" t="str">
        <f t="shared" si="712"/>
        <v/>
      </c>
      <c r="BW584" s="26" t="str">
        <f t="shared" si="712"/>
        <v/>
      </c>
      <c r="BX584" s="26" t="str">
        <f t="shared" si="712"/>
        <v/>
      </c>
      <c r="BY584" s="26" t="str">
        <f t="shared" si="712"/>
        <v/>
      </c>
      <c r="BZ584" s="26" t="str">
        <f t="shared" si="712"/>
        <v/>
      </c>
      <c r="CA584" s="26" t="str">
        <f t="shared" si="712"/>
        <v/>
      </c>
      <c r="CB584" s="26" t="str">
        <f t="shared" si="712"/>
        <v/>
      </c>
      <c r="CC584" s="26" t="str">
        <f t="shared" si="712"/>
        <v/>
      </c>
      <c r="CD584" s="26" t="str">
        <f t="shared" si="712"/>
        <v/>
      </c>
      <c r="CE584" s="26" t="str">
        <f t="shared" si="712"/>
        <v/>
      </c>
      <c r="CF584" s="26" t="str">
        <f t="shared" si="712"/>
        <v/>
      </c>
      <c r="CG584" s="26" t="str">
        <f t="shared" si="712"/>
        <v/>
      </c>
      <c r="CH584" s="26" t="str">
        <f t="shared" si="712"/>
        <v/>
      </c>
      <c r="CI584" s="26" t="str">
        <f t="shared" si="712"/>
        <v/>
      </c>
      <c r="CJ584" s="26" t="str">
        <f t="shared" si="712"/>
        <v/>
      </c>
      <c r="CK584" s="26" t="str">
        <f t="shared" si="712"/>
        <v/>
      </c>
      <c r="CL584" s="26" t="str">
        <f t="shared" si="712"/>
        <v/>
      </c>
      <c r="CM584" s="26" t="str">
        <f t="shared" si="712"/>
        <v/>
      </c>
      <c r="CN584" s="26" t="str">
        <f t="shared" si="712"/>
        <v/>
      </c>
      <c r="CO584" s="26" t="str">
        <f t="shared" si="712"/>
        <v/>
      </c>
      <c r="CP584" s="26" t="str">
        <f t="shared" si="712"/>
        <v/>
      </c>
      <c r="CQ584" s="26" t="str">
        <f t="shared" si="712"/>
        <v/>
      </c>
      <c r="CR584" s="26" t="str">
        <f t="shared" si="712"/>
        <v/>
      </c>
      <c r="CS584" s="26" t="str">
        <f t="shared" si="712"/>
        <v/>
      </c>
      <c r="CT584" s="26" t="str">
        <f t="shared" si="712"/>
        <v/>
      </c>
      <c r="CU584" s="26" t="str">
        <f t="shared" si="712"/>
        <v/>
      </c>
      <c r="CV584" s="26" t="str">
        <f t="shared" si="712"/>
        <v/>
      </c>
      <c r="CW584" s="26" t="str">
        <f t="shared" si="712"/>
        <v/>
      </c>
      <c r="CX584" s="26" t="str">
        <f t="shared" si="712"/>
        <v/>
      </c>
      <c r="CY584" s="26" t="str">
        <f t="shared" si="712"/>
        <v/>
      </c>
      <c r="CZ584" s="26" t="str">
        <f t="shared" si="712"/>
        <v/>
      </c>
      <c r="DA584" s="26" t="str">
        <f t="shared" si="712"/>
        <v/>
      </c>
      <c r="DB584" s="26" t="str">
        <f t="shared" si="712"/>
        <v/>
      </c>
      <c r="DC584" s="26" t="str">
        <f t="shared" si="712"/>
        <v/>
      </c>
      <c r="DD584" s="26" t="str">
        <f t="shared" si="712"/>
        <v/>
      </c>
      <c r="DE584" s="26" t="str">
        <f t="shared" si="712"/>
        <v/>
      </c>
      <c r="DF584" s="26" t="str">
        <f t="shared" si="712"/>
        <v/>
      </c>
      <c r="DG584" s="26" t="str">
        <f t="shared" si="712"/>
        <v/>
      </c>
      <c r="DH584" s="26" t="str">
        <f t="shared" si="712"/>
        <v/>
      </c>
      <c r="DI584" s="26" t="str">
        <f t="shared" si="712"/>
        <v/>
      </c>
      <c r="DJ584" s="26" t="str">
        <f t="shared" si="712"/>
        <v/>
      </c>
      <c r="DK584" s="26" t="str">
        <f t="shared" si="712"/>
        <v/>
      </c>
      <c r="DL584" s="26" t="str">
        <f t="shared" si="712"/>
        <v/>
      </c>
      <c r="DM584" s="26" t="str">
        <f t="shared" si="712"/>
        <v/>
      </c>
      <c r="DN584" s="26" t="str">
        <f t="shared" si="712"/>
        <v/>
      </c>
      <c r="DO584" s="26" t="str">
        <f t="shared" si="712"/>
        <v/>
      </c>
      <c r="DP584" s="26" t="str">
        <f t="shared" si="712"/>
        <v/>
      </c>
      <c r="DQ584" s="26" t="str">
        <f t="shared" si="712"/>
        <v/>
      </c>
      <c r="DR584" s="26" t="str">
        <f t="shared" si="712"/>
        <v/>
      </c>
      <c r="DS584" s="26" t="str">
        <f t="shared" si="712"/>
        <v/>
      </c>
      <c r="DT584" s="26" t="str">
        <f t="shared" si="712"/>
        <v/>
      </c>
      <c r="DU584" s="26" t="str">
        <f t="shared" si="712"/>
        <v/>
      </c>
      <c r="DV584" s="26" t="str">
        <f t="shared" si="712"/>
        <v/>
      </c>
      <c r="DW584" s="26" t="str">
        <f t="shared" si="712"/>
        <v/>
      </c>
      <c r="DX584" s="26" t="str">
        <f t="shared" si="712"/>
        <v/>
      </c>
      <c r="DY584" s="26" t="str">
        <f t="shared" si="712"/>
        <v/>
      </c>
      <c r="DZ584" s="26" t="str">
        <f t="shared" si="712"/>
        <v/>
      </c>
      <c r="EA584" s="26" t="str">
        <f t="shared" si="712"/>
        <v/>
      </c>
      <c r="EB584" s="26" t="str">
        <f t="shared" si="712"/>
        <v/>
      </c>
      <c r="EC584" s="26" t="str">
        <f t="shared" si="712"/>
        <v/>
      </c>
      <c r="ED584" s="26" t="str">
        <f t="shared" si="713"/>
        <v/>
      </c>
      <c r="EE584" s="26" t="str">
        <f t="shared" si="713"/>
        <v/>
      </c>
      <c r="EF584" s="26" t="str">
        <f t="shared" si="713"/>
        <v/>
      </c>
      <c r="EG584" s="26" t="str">
        <f t="shared" si="713"/>
        <v/>
      </c>
      <c r="EH584" s="26" t="str">
        <f t="shared" si="713"/>
        <v/>
      </c>
      <c r="EI584" s="26" t="str">
        <f t="shared" si="713"/>
        <v/>
      </c>
      <c r="EJ584" s="26" t="str">
        <f t="shared" si="713"/>
        <v/>
      </c>
      <c r="EK584" s="26" t="str">
        <f t="shared" si="713"/>
        <v/>
      </c>
      <c r="EL584" s="26" t="str">
        <f t="shared" si="713"/>
        <v/>
      </c>
      <c r="EM584" s="26" t="str">
        <f t="shared" si="713"/>
        <v/>
      </c>
      <c r="EN584" s="26" t="str">
        <f t="shared" si="713"/>
        <v/>
      </c>
      <c r="EO584" s="26" t="str">
        <f t="shared" si="713"/>
        <v/>
      </c>
      <c r="EP584" s="26" t="str">
        <f t="shared" si="713"/>
        <v/>
      </c>
      <c r="EQ584" s="26" t="str">
        <f t="shared" si="713"/>
        <v/>
      </c>
      <c r="ER584" s="26" t="str">
        <f t="shared" si="713"/>
        <v/>
      </c>
      <c r="ES584" s="26" t="str">
        <f t="shared" si="713"/>
        <v/>
      </c>
      <c r="ET584" s="26" t="str">
        <f t="shared" si="713"/>
        <v/>
      </c>
      <c r="EU584" s="26" t="str">
        <f t="shared" si="713"/>
        <v/>
      </c>
      <c r="EV584" s="26" t="str">
        <f t="shared" si="713"/>
        <v/>
      </c>
      <c r="EW584" s="26" t="str">
        <f t="shared" si="713"/>
        <v/>
      </c>
      <c r="EX584" s="26" t="str">
        <f t="shared" si="713"/>
        <v/>
      </c>
      <c r="EY584" s="26" t="str">
        <f t="shared" si="713"/>
        <v/>
      </c>
      <c r="EZ584" s="26" t="str">
        <f t="shared" si="713"/>
        <v/>
      </c>
      <c r="FA584" s="26" t="str">
        <f t="shared" si="713"/>
        <v/>
      </c>
      <c r="FB584" s="26" t="str">
        <f t="shared" si="713"/>
        <v/>
      </c>
      <c r="FC584" s="26" t="str">
        <f t="shared" si="713"/>
        <v/>
      </c>
      <c r="FD584" s="26" t="str">
        <f t="shared" si="713"/>
        <v/>
      </c>
      <c r="FE584" s="26" t="str">
        <f t="shared" si="713"/>
        <v/>
      </c>
      <c r="FF584" s="26" t="str">
        <f t="shared" si="713"/>
        <v/>
      </c>
      <c r="FG584" s="26" t="str">
        <f t="shared" si="713"/>
        <v/>
      </c>
      <c r="FH584" s="26" t="str">
        <f t="shared" si="713"/>
        <v/>
      </c>
      <c r="FI584" s="26" t="str">
        <f t="shared" si="713"/>
        <v/>
      </c>
    </row>
    <row r="585" spans="1:165" s="8" customFormat="1" ht="15" customHeight="1">
      <c r="A585" s="8" t="str">
        <f t="shared" si="639"/>
        <v>BFFONF_BP6_XDC</v>
      </c>
      <c r="B585" s="12" t="s">
        <v>1386</v>
      </c>
      <c r="C585" s="13" t="s">
        <v>1387</v>
      </c>
      <c r="D585" s="13" t="s">
        <v>1388</v>
      </c>
      <c r="E585" s="14" t="str">
        <f>"BFFONF_BP6_"&amp;C3</f>
        <v>BFFONF_BP6_XDC</v>
      </c>
      <c r="F585" s="26" t="str">
        <f t="shared" si="706"/>
        <v/>
      </c>
      <c r="G585" s="26" t="str">
        <f t="shared" si="714"/>
        <v/>
      </c>
      <c r="H585" s="26" t="str">
        <f t="shared" si="714"/>
        <v/>
      </c>
      <c r="I585" s="26" t="str">
        <f t="shared" si="714"/>
        <v/>
      </c>
      <c r="J585" s="26" t="str">
        <f t="shared" si="714"/>
        <v/>
      </c>
      <c r="K585" s="26" t="str">
        <f t="shared" si="714"/>
        <v/>
      </c>
      <c r="L585" s="26" t="str">
        <f t="shared" si="714"/>
        <v/>
      </c>
      <c r="M585" s="26" t="str">
        <f t="shared" si="714"/>
        <v/>
      </c>
      <c r="N585" s="26" t="str">
        <f t="shared" si="714"/>
        <v/>
      </c>
      <c r="O585" s="26" t="str">
        <f t="shared" si="714"/>
        <v/>
      </c>
      <c r="P585" s="26" t="str">
        <f t="shared" si="714"/>
        <v/>
      </c>
      <c r="Q585" s="26" t="str">
        <f t="shared" si="714"/>
        <v/>
      </c>
      <c r="R585" s="26" t="str">
        <f t="shared" si="714"/>
        <v/>
      </c>
      <c r="S585" s="26" t="str">
        <f t="shared" si="714"/>
        <v/>
      </c>
      <c r="T585" s="26" t="str">
        <f t="shared" si="714"/>
        <v/>
      </c>
      <c r="U585" s="26" t="str">
        <f t="shared" si="714"/>
        <v/>
      </c>
      <c r="V585" s="26" t="str">
        <f t="shared" si="714"/>
        <v/>
      </c>
      <c r="W585" s="26" t="str">
        <f t="shared" si="714"/>
        <v/>
      </c>
      <c r="X585" s="26" t="str">
        <f t="shared" si="714"/>
        <v/>
      </c>
      <c r="Y585" s="26" t="str">
        <f t="shared" si="714"/>
        <v/>
      </c>
      <c r="Z585" s="26" t="str">
        <f t="shared" si="714"/>
        <v/>
      </c>
      <c r="AA585" s="26" t="str">
        <f t="shared" si="714"/>
        <v/>
      </c>
      <c r="AB585" s="26" t="str">
        <f t="shared" si="714"/>
        <v/>
      </c>
      <c r="AC585" s="26" t="str">
        <f t="shared" si="714"/>
        <v/>
      </c>
      <c r="AD585" s="26" t="str">
        <f t="shared" si="714"/>
        <v/>
      </c>
      <c r="AE585" s="26" t="str">
        <f t="shared" si="714"/>
        <v/>
      </c>
      <c r="AF585" s="26" t="str">
        <f t="shared" si="714"/>
        <v/>
      </c>
      <c r="AG585" s="26" t="str">
        <f t="shared" si="714"/>
        <v/>
      </c>
      <c r="AH585" s="26" t="str">
        <f t="shared" si="714"/>
        <v/>
      </c>
      <c r="AI585" s="26" t="str">
        <f t="shared" si="714"/>
        <v/>
      </c>
      <c r="AJ585" s="26" t="str">
        <f t="shared" si="714"/>
        <v/>
      </c>
      <c r="AK585" s="26" t="str">
        <f t="shared" si="714"/>
        <v/>
      </c>
      <c r="AL585" s="26" t="str">
        <f t="shared" si="714"/>
        <v/>
      </c>
      <c r="AM585" s="26" t="str">
        <f t="shared" si="714"/>
        <v/>
      </c>
      <c r="AN585" s="26" t="str">
        <f t="shared" si="714"/>
        <v/>
      </c>
      <c r="AO585" s="26" t="str">
        <f t="shared" si="714"/>
        <v/>
      </c>
      <c r="AP585" s="26" t="str">
        <f t="shared" si="714"/>
        <v/>
      </c>
      <c r="AQ585" s="26" t="str">
        <f t="shared" si="714"/>
        <v/>
      </c>
      <c r="AR585" s="26" t="str">
        <f t="shared" si="714"/>
        <v/>
      </c>
      <c r="AS585" s="26" t="str">
        <f t="shared" si="714"/>
        <v/>
      </c>
      <c r="AT585" s="26" t="str">
        <f t="shared" si="714"/>
        <v/>
      </c>
      <c r="AU585" s="26" t="str">
        <f t="shared" si="714"/>
        <v/>
      </c>
      <c r="AV585" s="26" t="str">
        <f t="shared" si="714"/>
        <v/>
      </c>
      <c r="AW585" s="26" t="str">
        <f t="shared" si="714"/>
        <v/>
      </c>
      <c r="AX585" s="26" t="str">
        <f t="shared" si="714"/>
        <v/>
      </c>
      <c r="AY585" s="26" t="str">
        <f t="shared" si="714"/>
        <v/>
      </c>
      <c r="AZ585" s="26" t="str">
        <f t="shared" si="714"/>
        <v/>
      </c>
      <c r="BA585" s="26" t="str">
        <f t="shared" si="714"/>
        <v/>
      </c>
      <c r="BB585" s="26" t="str">
        <f t="shared" si="714"/>
        <v/>
      </c>
      <c r="BC585" s="26" t="str">
        <f t="shared" si="714"/>
        <v/>
      </c>
      <c r="BD585" s="26" t="str">
        <f t="shared" si="714"/>
        <v/>
      </c>
      <c r="BE585" s="26" t="str">
        <f t="shared" si="714"/>
        <v/>
      </c>
      <c r="BF585" s="26" t="str">
        <f t="shared" si="714"/>
        <v/>
      </c>
      <c r="BG585" s="26" t="str">
        <f t="shared" si="714"/>
        <v/>
      </c>
      <c r="BH585" s="26" t="str">
        <f t="shared" si="714"/>
        <v/>
      </c>
      <c r="BI585" s="26" t="str">
        <f t="shared" si="714"/>
        <v/>
      </c>
      <c r="BJ585" s="26" t="str">
        <f t="shared" si="714"/>
        <v/>
      </c>
      <c r="BK585" s="26" t="str">
        <f t="shared" si="714"/>
        <v/>
      </c>
      <c r="BL585" s="26" t="str">
        <f t="shared" si="714"/>
        <v/>
      </c>
      <c r="BM585" s="26" t="str">
        <f t="shared" si="714"/>
        <v/>
      </c>
      <c r="BN585" s="26" t="str">
        <f t="shared" si="714"/>
        <v/>
      </c>
      <c r="BO585" s="26" t="str">
        <f t="shared" si="714"/>
        <v/>
      </c>
      <c r="BP585" s="26" t="str">
        <f t="shared" si="714"/>
        <v/>
      </c>
      <c r="BQ585" s="26" t="str">
        <f t="shared" si="714"/>
        <v/>
      </c>
      <c r="BR585" s="26" t="str">
        <f t="shared" si="714"/>
        <v/>
      </c>
      <c r="BS585" s="26" t="str">
        <f t="shared" si="712"/>
        <v/>
      </c>
      <c r="BT585" s="26" t="str">
        <f t="shared" si="712"/>
        <v/>
      </c>
      <c r="BU585" s="26" t="str">
        <f t="shared" si="712"/>
        <v/>
      </c>
      <c r="BV585" s="26" t="str">
        <f t="shared" si="712"/>
        <v/>
      </c>
      <c r="BW585" s="26" t="str">
        <f t="shared" si="712"/>
        <v/>
      </c>
      <c r="BX585" s="26" t="str">
        <f t="shared" si="712"/>
        <v/>
      </c>
      <c r="BY585" s="26" t="str">
        <f t="shared" si="712"/>
        <v/>
      </c>
      <c r="BZ585" s="26" t="str">
        <f t="shared" si="712"/>
        <v/>
      </c>
      <c r="CA585" s="26" t="str">
        <f t="shared" si="712"/>
        <v/>
      </c>
      <c r="CB585" s="26" t="str">
        <f t="shared" si="712"/>
        <v/>
      </c>
      <c r="CC585" s="26" t="str">
        <f t="shared" si="712"/>
        <v/>
      </c>
      <c r="CD585" s="26" t="str">
        <f t="shared" si="712"/>
        <v/>
      </c>
      <c r="CE585" s="26" t="str">
        <f t="shared" si="712"/>
        <v/>
      </c>
      <c r="CF585" s="26" t="str">
        <f t="shared" si="712"/>
        <v/>
      </c>
      <c r="CG585" s="26" t="str">
        <f t="shared" si="712"/>
        <v/>
      </c>
      <c r="CH585" s="26" t="str">
        <f t="shared" si="712"/>
        <v/>
      </c>
      <c r="CI585" s="26" t="str">
        <f t="shared" si="712"/>
        <v/>
      </c>
      <c r="CJ585" s="26" t="str">
        <f t="shared" si="712"/>
        <v/>
      </c>
      <c r="CK585" s="26" t="str">
        <f t="shared" si="712"/>
        <v/>
      </c>
      <c r="CL585" s="26" t="str">
        <f t="shared" si="712"/>
        <v/>
      </c>
      <c r="CM585" s="26" t="str">
        <f t="shared" si="712"/>
        <v/>
      </c>
      <c r="CN585" s="26" t="str">
        <f t="shared" si="712"/>
        <v/>
      </c>
      <c r="CO585" s="26" t="str">
        <f t="shared" si="712"/>
        <v/>
      </c>
      <c r="CP585" s="26" t="str">
        <f t="shared" si="712"/>
        <v/>
      </c>
      <c r="CQ585" s="26" t="str">
        <f t="shared" si="712"/>
        <v/>
      </c>
      <c r="CR585" s="26" t="str">
        <f t="shared" si="712"/>
        <v/>
      </c>
      <c r="CS585" s="26" t="str">
        <f t="shared" si="712"/>
        <v/>
      </c>
      <c r="CT585" s="26" t="str">
        <f t="shared" si="712"/>
        <v/>
      </c>
      <c r="CU585" s="26" t="str">
        <f t="shared" si="712"/>
        <v/>
      </c>
      <c r="CV585" s="26" t="str">
        <f t="shared" si="712"/>
        <v/>
      </c>
      <c r="CW585" s="26" t="str">
        <f t="shared" si="712"/>
        <v/>
      </c>
      <c r="CX585" s="26" t="str">
        <f t="shared" si="712"/>
        <v/>
      </c>
      <c r="CY585" s="26" t="str">
        <f t="shared" si="712"/>
        <v/>
      </c>
      <c r="CZ585" s="26" t="str">
        <f t="shared" si="712"/>
        <v/>
      </c>
      <c r="DA585" s="26" t="str">
        <f t="shared" si="712"/>
        <v/>
      </c>
      <c r="DB585" s="26" t="str">
        <f t="shared" si="712"/>
        <v/>
      </c>
      <c r="DC585" s="26" t="str">
        <f t="shared" si="712"/>
        <v/>
      </c>
      <c r="DD585" s="26" t="str">
        <f t="shared" si="712"/>
        <v/>
      </c>
      <c r="DE585" s="26" t="str">
        <f t="shared" si="712"/>
        <v/>
      </c>
      <c r="DF585" s="26" t="str">
        <f t="shared" si="712"/>
        <v/>
      </c>
      <c r="DG585" s="26" t="str">
        <f t="shared" si="712"/>
        <v/>
      </c>
      <c r="DH585" s="26" t="str">
        <f t="shared" si="712"/>
        <v/>
      </c>
      <c r="DI585" s="26" t="str">
        <f t="shared" si="712"/>
        <v/>
      </c>
      <c r="DJ585" s="26" t="str">
        <f t="shared" si="712"/>
        <v/>
      </c>
      <c r="DK585" s="26" t="str">
        <f t="shared" si="712"/>
        <v/>
      </c>
      <c r="DL585" s="26" t="str">
        <f t="shared" si="712"/>
        <v/>
      </c>
      <c r="DM585" s="26" t="str">
        <f t="shared" si="712"/>
        <v/>
      </c>
      <c r="DN585" s="26" t="str">
        <f t="shared" si="712"/>
        <v/>
      </c>
      <c r="DO585" s="26" t="str">
        <f t="shared" si="712"/>
        <v/>
      </c>
      <c r="DP585" s="26" t="str">
        <f t="shared" si="712"/>
        <v/>
      </c>
      <c r="DQ585" s="26" t="str">
        <f t="shared" si="712"/>
        <v/>
      </c>
      <c r="DR585" s="26" t="str">
        <f t="shared" si="712"/>
        <v/>
      </c>
      <c r="DS585" s="26" t="str">
        <f t="shared" si="712"/>
        <v/>
      </c>
      <c r="DT585" s="26" t="str">
        <f t="shared" si="712"/>
        <v/>
      </c>
      <c r="DU585" s="26" t="str">
        <f t="shared" si="712"/>
        <v/>
      </c>
      <c r="DV585" s="26" t="str">
        <f t="shared" si="712"/>
        <v/>
      </c>
      <c r="DW585" s="26" t="str">
        <f t="shared" si="712"/>
        <v/>
      </c>
      <c r="DX585" s="26" t="str">
        <f t="shared" si="712"/>
        <v/>
      </c>
      <c r="DY585" s="26" t="str">
        <f t="shared" si="712"/>
        <v/>
      </c>
      <c r="DZ585" s="26" t="str">
        <f t="shared" si="712"/>
        <v/>
      </c>
      <c r="EA585" s="26" t="str">
        <f t="shared" si="712"/>
        <v/>
      </c>
      <c r="EB585" s="26" t="str">
        <f t="shared" si="712"/>
        <v/>
      </c>
      <c r="EC585" s="26" t="str">
        <f t="shared" si="712"/>
        <v/>
      </c>
      <c r="ED585" s="26" t="str">
        <f t="shared" si="713"/>
        <v/>
      </c>
      <c r="EE585" s="26" t="str">
        <f t="shared" si="713"/>
        <v/>
      </c>
      <c r="EF585" s="26" t="str">
        <f t="shared" si="713"/>
        <v/>
      </c>
      <c r="EG585" s="26" t="str">
        <f t="shared" si="713"/>
        <v/>
      </c>
      <c r="EH585" s="26" t="str">
        <f t="shared" si="713"/>
        <v/>
      </c>
      <c r="EI585" s="26" t="str">
        <f t="shared" si="713"/>
        <v/>
      </c>
      <c r="EJ585" s="26" t="str">
        <f t="shared" si="713"/>
        <v/>
      </c>
      <c r="EK585" s="26" t="str">
        <f t="shared" si="713"/>
        <v/>
      </c>
      <c r="EL585" s="26" t="str">
        <f t="shared" si="713"/>
        <v/>
      </c>
      <c r="EM585" s="26" t="str">
        <f t="shared" si="713"/>
        <v/>
      </c>
      <c r="EN585" s="26" t="str">
        <f t="shared" si="713"/>
        <v/>
      </c>
      <c r="EO585" s="26" t="str">
        <f t="shared" si="713"/>
        <v/>
      </c>
      <c r="EP585" s="26" t="str">
        <f t="shared" si="713"/>
        <v/>
      </c>
      <c r="EQ585" s="26" t="str">
        <f t="shared" si="713"/>
        <v/>
      </c>
      <c r="ER585" s="26" t="str">
        <f t="shared" si="713"/>
        <v/>
      </c>
      <c r="ES585" s="26" t="str">
        <f t="shared" si="713"/>
        <v/>
      </c>
      <c r="ET585" s="26" t="str">
        <f t="shared" si="713"/>
        <v/>
      </c>
      <c r="EU585" s="26" t="str">
        <f t="shared" si="713"/>
        <v/>
      </c>
      <c r="EV585" s="26" t="str">
        <f t="shared" si="713"/>
        <v/>
      </c>
      <c r="EW585" s="26" t="str">
        <f t="shared" si="713"/>
        <v/>
      </c>
      <c r="EX585" s="26" t="str">
        <f t="shared" si="713"/>
        <v/>
      </c>
      <c r="EY585" s="26" t="str">
        <f t="shared" si="713"/>
        <v/>
      </c>
      <c r="EZ585" s="26" t="str">
        <f t="shared" si="713"/>
        <v/>
      </c>
      <c r="FA585" s="26" t="str">
        <f t="shared" si="713"/>
        <v/>
      </c>
      <c r="FB585" s="26" t="str">
        <f t="shared" si="713"/>
        <v/>
      </c>
      <c r="FC585" s="26" t="str">
        <f t="shared" si="713"/>
        <v/>
      </c>
      <c r="FD585" s="26" t="str">
        <f t="shared" si="713"/>
        <v/>
      </c>
      <c r="FE585" s="26" t="str">
        <f t="shared" si="713"/>
        <v/>
      </c>
      <c r="FF585" s="26" t="str">
        <f t="shared" si="713"/>
        <v/>
      </c>
      <c r="FG585" s="26" t="str">
        <f t="shared" si="713"/>
        <v/>
      </c>
      <c r="FH585" s="26" t="str">
        <f t="shared" si="713"/>
        <v/>
      </c>
      <c r="FI585" s="26" t="str">
        <f t="shared" si="713"/>
        <v/>
      </c>
    </row>
    <row r="586" spans="1:165" s="8" customFormat="1" ht="15" customHeight="1">
      <c r="A586" s="8" t="str">
        <f t="shared" si="715" ref="A586:A649">E586</f>
        <v>BFFFD_BP6_XDC</v>
      </c>
      <c r="B586" s="15" t="s">
        <v>1389</v>
      </c>
      <c r="C586" s="13" t="s">
        <v>1390</v>
      </c>
      <c r="D586" s="13" t="s">
        <v>1391</v>
      </c>
      <c r="E586" s="14" t="str">
        <f>"BFFFD_BP6_"&amp;C3</f>
        <v>BFFFD_BP6_XDC</v>
      </c>
      <c r="F586" s="26" t="str">
        <f>IF(AND(F587="",F588=""),"",SUM(F587,F588))</f>
        <v/>
      </c>
      <c r="G586" s="26" t="str">
        <f t="shared" si="716" ref="G586:BR586">IF(AND(G587="",G588=""),"",SUM(G587,G588))</f>
        <v/>
      </c>
      <c r="H586" s="26" t="str">
        <f t="shared" si="716"/>
        <v/>
      </c>
      <c r="I586" s="26" t="str">
        <f t="shared" si="716"/>
        <v/>
      </c>
      <c r="J586" s="26" t="str">
        <f t="shared" si="716"/>
        <v/>
      </c>
      <c r="K586" s="26" t="str">
        <f t="shared" si="716"/>
        <v/>
      </c>
      <c r="L586" s="26" t="str">
        <f t="shared" si="716"/>
        <v/>
      </c>
      <c r="M586" s="26" t="str">
        <f t="shared" si="716"/>
        <v/>
      </c>
      <c r="N586" s="26" t="str">
        <f t="shared" si="716"/>
        <v/>
      </c>
      <c r="O586" s="26" t="str">
        <f t="shared" si="716"/>
        <v/>
      </c>
      <c r="P586" s="26" t="str">
        <f t="shared" si="716"/>
        <v/>
      </c>
      <c r="Q586" s="26" t="str">
        <f t="shared" si="716"/>
        <v/>
      </c>
      <c r="R586" s="26" t="str">
        <f t="shared" si="716"/>
        <v/>
      </c>
      <c r="S586" s="26" t="str">
        <f t="shared" si="716"/>
        <v/>
      </c>
      <c r="T586" s="26" t="str">
        <f t="shared" si="716"/>
        <v/>
      </c>
      <c r="U586" s="26" t="str">
        <f t="shared" si="716"/>
        <v/>
      </c>
      <c r="V586" s="26" t="str">
        <f t="shared" si="716"/>
        <v/>
      </c>
      <c r="W586" s="26" t="str">
        <f t="shared" si="716"/>
        <v/>
      </c>
      <c r="X586" s="26" t="str">
        <f t="shared" si="716"/>
        <v/>
      </c>
      <c r="Y586" s="26" t="str">
        <f t="shared" si="716"/>
        <v/>
      </c>
      <c r="Z586" s="26" t="str">
        <f t="shared" si="716"/>
        <v/>
      </c>
      <c r="AA586" s="26" t="str">
        <f t="shared" si="716"/>
        <v/>
      </c>
      <c r="AB586" s="26" t="str">
        <f t="shared" si="716"/>
        <v/>
      </c>
      <c r="AC586" s="26" t="str">
        <f t="shared" si="716"/>
        <v/>
      </c>
      <c r="AD586" s="26" t="str">
        <f t="shared" si="716"/>
        <v/>
      </c>
      <c r="AE586" s="26" t="str">
        <f t="shared" si="716"/>
        <v/>
      </c>
      <c r="AF586" s="26" t="str">
        <f t="shared" si="716"/>
        <v/>
      </c>
      <c r="AG586" s="26" t="str">
        <f t="shared" si="716"/>
        <v/>
      </c>
      <c r="AH586" s="26" t="str">
        <f t="shared" si="716"/>
        <v/>
      </c>
      <c r="AI586" s="26" t="str">
        <f t="shared" si="716"/>
        <v/>
      </c>
      <c r="AJ586" s="26" t="str">
        <f t="shared" si="716"/>
        <v/>
      </c>
      <c r="AK586" s="26" t="str">
        <f t="shared" si="716"/>
        <v/>
      </c>
      <c r="AL586" s="26" t="str">
        <f t="shared" si="716"/>
        <v/>
      </c>
      <c r="AM586" s="26" t="str">
        <f t="shared" si="716"/>
        <v/>
      </c>
      <c r="AN586" s="26" t="str">
        <f t="shared" si="716"/>
        <v/>
      </c>
      <c r="AO586" s="26" t="str">
        <f t="shared" si="716"/>
        <v/>
      </c>
      <c r="AP586" s="26" t="str">
        <f t="shared" si="716"/>
        <v/>
      </c>
      <c r="AQ586" s="26" t="str">
        <f t="shared" si="716"/>
        <v/>
      </c>
      <c r="AR586" s="26" t="str">
        <f t="shared" si="716"/>
        <v/>
      </c>
      <c r="AS586" s="26" t="str">
        <f t="shared" si="716"/>
        <v/>
      </c>
      <c r="AT586" s="26" t="str">
        <f t="shared" si="716"/>
        <v/>
      </c>
      <c r="AU586" s="26" t="str">
        <f t="shared" si="716"/>
        <v/>
      </c>
      <c r="AV586" s="26" t="str">
        <f t="shared" si="716"/>
        <v/>
      </c>
      <c r="AW586" s="26" t="str">
        <f t="shared" si="716"/>
        <v/>
      </c>
      <c r="AX586" s="26" t="str">
        <f t="shared" si="716"/>
        <v/>
      </c>
      <c r="AY586" s="26" t="str">
        <f t="shared" si="716"/>
        <v/>
      </c>
      <c r="AZ586" s="26" t="str">
        <f t="shared" si="716"/>
        <v/>
      </c>
      <c r="BA586" s="26" t="str">
        <f t="shared" si="716"/>
        <v/>
      </c>
      <c r="BB586" s="26" t="str">
        <f t="shared" si="716"/>
        <v/>
      </c>
      <c r="BC586" s="26" t="str">
        <f t="shared" si="716"/>
        <v/>
      </c>
      <c r="BD586" s="26" t="str">
        <f t="shared" si="716"/>
        <v/>
      </c>
      <c r="BE586" s="26" t="str">
        <f t="shared" si="716"/>
        <v/>
      </c>
      <c r="BF586" s="26" t="str">
        <f t="shared" si="716"/>
        <v/>
      </c>
      <c r="BG586" s="26" t="str">
        <f t="shared" si="716"/>
        <v/>
      </c>
      <c r="BH586" s="26" t="str">
        <f t="shared" si="716"/>
        <v/>
      </c>
      <c r="BI586" s="26" t="str">
        <f t="shared" si="716"/>
        <v/>
      </c>
      <c r="BJ586" s="26" t="str">
        <f t="shared" si="716"/>
        <v/>
      </c>
      <c r="BK586" s="26" t="str">
        <f t="shared" si="716"/>
        <v/>
      </c>
      <c r="BL586" s="26" t="str">
        <f t="shared" si="716"/>
        <v/>
      </c>
      <c r="BM586" s="26" t="str">
        <f t="shared" si="716"/>
        <v/>
      </c>
      <c r="BN586" s="26" t="str">
        <f t="shared" si="716"/>
        <v/>
      </c>
      <c r="BO586" s="26" t="str">
        <f t="shared" si="716"/>
        <v/>
      </c>
      <c r="BP586" s="26" t="str">
        <f t="shared" si="716"/>
        <v/>
      </c>
      <c r="BQ586" s="26" t="str">
        <f t="shared" si="716"/>
        <v/>
      </c>
      <c r="BR586" s="26" t="str">
        <f t="shared" si="716"/>
        <v/>
      </c>
      <c r="BS586" s="26" t="str">
        <f t="shared" si="717" ref="BS586:ED586">IF(AND(BS587="",BS588=""),"",SUM(BS587,BS588))</f>
        <v/>
      </c>
      <c r="BT586" s="26" t="str">
        <f t="shared" si="717"/>
        <v/>
      </c>
      <c r="BU586" s="26" t="str">
        <f t="shared" si="717"/>
        <v/>
      </c>
      <c r="BV586" s="26" t="str">
        <f t="shared" si="717"/>
        <v/>
      </c>
      <c r="BW586" s="26" t="str">
        <f t="shared" si="717"/>
        <v/>
      </c>
      <c r="BX586" s="26" t="str">
        <f t="shared" si="717"/>
        <v/>
      </c>
      <c r="BY586" s="26" t="str">
        <f t="shared" si="717"/>
        <v/>
      </c>
      <c r="BZ586" s="26" t="str">
        <f t="shared" si="717"/>
        <v/>
      </c>
      <c r="CA586" s="26" t="str">
        <f t="shared" si="717"/>
        <v/>
      </c>
      <c r="CB586" s="26" t="str">
        <f t="shared" si="717"/>
        <v/>
      </c>
      <c r="CC586" s="26" t="str">
        <f t="shared" si="717"/>
        <v/>
      </c>
      <c r="CD586" s="26" t="str">
        <f t="shared" si="717"/>
        <v/>
      </c>
      <c r="CE586" s="26" t="str">
        <f t="shared" si="717"/>
        <v/>
      </c>
      <c r="CF586" s="26" t="str">
        <f t="shared" si="717"/>
        <v/>
      </c>
      <c r="CG586" s="26" t="str">
        <f t="shared" si="717"/>
        <v/>
      </c>
      <c r="CH586" s="26" t="str">
        <f t="shared" si="717"/>
        <v/>
      </c>
      <c r="CI586" s="26" t="str">
        <f t="shared" si="717"/>
        <v/>
      </c>
      <c r="CJ586" s="26" t="str">
        <f t="shared" si="717"/>
        <v/>
      </c>
      <c r="CK586" s="26" t="str">
        <f t="shared" si="717"/>
        <v/>
      </c>
      <c r="CL586" s="26" t="str">
        <f t="shared" si="717"/>
        <v/>
      </c>
      <c r="CM586" s="26" t="str">
        <f t="shared" si="717"/>
        <v/>
      </c>
      <c r="CN586" s="26" t="str">
        <f t="shared" si="717"/>
        <v/>
      </c>
      <c r="CO586" s="26" t="str">
        <f t="shared" si="717"/>
        <v/>
      </c>
      <c r="CP586" s="26" t="str">
        <f t="shared" si="717"/>
        <v/>
      </c>
      <c r="CQ586" s="26" t="str">
        <f t="shared" si="717"/>
        <v/>
      </c>
      <c r="CR586" s="26" t="str">
        <f t="shared" si="717"/>
        <v/>
      </c>
      <c r="CS586" s="26" t="str">
        <f t="shared" si="717"/>
        <v/>
      </c>
      <c r="CT586" s="26" t="str">
        <f t="shared" si="717"/>
        <v/>
      </c>
      <c r="CU586" s="26" t="str">
        <f t="shared" si="717"/>
        <v/>
      </c>
      <c r="CV586" s="26" t="str">
        <f t="shared" si="717"/>
        <v/>
      </c>
      <c r="CW586" s="26" t="str">
        <f t="shared" si="717"/>
        <v/>
      </c>
      <c r="CX586" s="26" t="str">
        <f t="shared" si="717"/>
        <v/>
      </c>
      <c r="CY586" s="26" t="str">
        <f t="shared" si="717"/>
        <v/>
      </c>
      <c r="CZ586" s="26" t="str">
        <f t="shared" si="717"/>
        <v/>
      </c>
      <c r="DA586" s="26" t="str">
        <f t="shared" si="717"/>
        <v/>
      </c>
      <c r="DB586" s="26" t="str">
        <f t="shared" si="717"/>
        <v/>
      </c>
      <c r="DC586" s="26" t="str">
        <f t="shared" si="717"/>
        <v/>
      </c>
      <c r="DD586" s="26" t="str">
        <f t="shared" si="717"/>
        <v/>
      </c>
      <c r="DE586" s="26" t="str">
        <f t="shared" si="717"/>
        <v/>
      </c>
      <c r="DF586" s="26" t="str">
        <f t="shared" si="717"/>
        <v/>
      </c>
      <c r="DG586" s="26" t="str">
        <f t="shared" si="717"/>
        <v/>
      </c>
      <c r="DH586" s="26" t="str">
        <f t="shared" si="717"/>
        <v/>
      </c>
      <c r="DI586" s="26" t="str">
        <f t="shared" si="717"/>
        <v/>
      </c>
      <c r="DJ586" s="26" t="str">
        <f t="shared" si="717"/>
        <v/>
      </c>
      <c r="DK586" s="26" t="str">
        <f t="shared" si="717"/>
        <v/>
      </c>
      <c r="DL586" s="26" t="str">
        <f t="shared" si="717"/>
        <v/>
      </c>
      <c r="DM586" s="26" t="str">
        <f t="shared" si="717"/>
        <v/>
      </c>
      <c r="DN586" s="26" t="str">
        <f t="shared" si="717"/>
        <v/>
      </c>
      <c r="DO586" s="26" t="str">
        <f t="shared" si="717"/>
        <v/>
      </c>
      <c r="DP586" s="26" t="str">
        <f t="shared" si="717"/>
        <v/>
      </c>
      <c r="DQ586" s="26" t="str">
        <f t="shared" si="717"/>
        <v/>
      </c>
      <c r="DR586" s="26" t="str">
        <f t="shared" si="717"/>
        <v/>
      </c>
      <c r="DS586" s="26" t="str">
        <f t="shared" si="717"/>
        <v/>
      </c>
      <c r="DT586" s="26" t="str">
        <f t="shared" si="717"/>
        <v/>
      </c>
      <c r="DU586" s="26" t="str">
        <f t="shared" si="717"/>
        <v/>
      </c>
      <c r="DV586" s="26" t="str">
        <f t="shared" si="717"/>
        <v/>
      </c>
      <c r="DW586" s="26" t="str">
        <f t="shared" si="717"/>
        <v/>
      </c>
      <c r="DX586" s="26" t="str">
        <f t="shared" si="717"/>
        <v/>
      </c>
      <c r="DY586" s="26" t="str">
        <f t="shared" si="717"/>
        <v/>
      </c>
      <c r="DZ586" s="26" t="str">
        <f t="shared" si="717"/>
        <v/>
      </c>
      <c r="EA586" s="26" t="str">
        <f t="shared" si="717"/>
        <v/>
      </c>
      <c r="EB586" s="26" t="str">
        <f t="shared" si="717"/>
        <v/>
      </c>
      <c r="EC586" s="26" t="str">
        <f t="shared" si="717"/>
        <v/>
      </c>
      <c r="ED586" s="26" t="str">
        <f t="shared" si="717"/>
        <v/>
      </c>
      <c r="EE586" s="26" t="str">
        <f t="shared" si="718" ref="EE586:FI586">IF(AND(EE587="",EE588=""),"",SUM(EE587,EE588))</f>
        <v/>
      </c>
      <c r="EF586" s="26" t="str">
        <f t="shared" si="718"/>
        <v/>
      </c>
      <c r="EG586" s="26" t="str">
        <f t="shared" si="718"/>
        <v/>
      </c>
      <c r="EH586" s="26" t="str">
        <f t="shared" si="718"/>
        <v/>
      </c>
      <c r="EI586" s="26" t="str">
        <f t="shared" si="718"/>
        <v/>
      </c>
      <c r="EJ586" s="26" t="str">
        <f t="shared" si="718"/>
        <v/>
      </c>
      <c r="EK586" s="26" t="str">
        <f t="shared" si="718"/>
        <v/>
      </c>
      <c r="EL586" s="26" t="str">
        <f t="shared" si="718"/>
        <v/>
      </c>
      <c r="EM586" s="26" t="str">
        <f t="shared" si="718"/>
        <v/>
      </c>
      <c r="EN586" s="26" t="str">
        <f t="shared" si="718"/>
        <v/>
      </c>
      <c r="EO586" s="26" t="str">
        <f t="shared" si="718"/>
        <v/>
      </c>
      <c r="EP586" s="26" t="str">
        <f t="shared" si="718"/>
        <v/>
      </c>
      <c r="EQ586" s="26" t="str">
        <f t="shared" si="718"/>
        <v/>
      </c>
      <c r="ER586" s="26" t="str">
        <f t="shared" si="718"/>
        <v/>
      </c>
      <c r="ES586" s="26" t="str">
        <f t="shared" si="718"/>
        <v/>
      </c>
      <c r="ET586" s="26" t="str">
        <f t="shared" si="718"/>
        <v/>
      </c>
      <c r="EU586" s="26" t="str">
        <f t="shared" si="718"/>
        <v/>
      </c>
      <c r="EV586" s="26" t="str">
        <f t="shared" si="718"/>
        <v/>
      </c>
      <c r="EW586" s="26" t="str">
        <f t="shared" si="718"/>
        <v/>
      </c>
      <c r="EX586" s="26" t="str">
        <f t="shared" si="718"/>
        <v/>
      </c>
      <c r="EY586" s="26" t="str">
        <f t="shared" si="718"/>
        <v/>
      </c>
      <c r="EZ586" s="26" t="str">
        <f t="shared" si="718"/>
        <v/>
      </c>
      <c r="FA586" s="26" t="str">
        <f t="shared" si="718"/>
        <v/>
      </c>
      <c r="FB586" s="26" t="str">
        <f t="shared" si="718"/>
        <v/>
      </c>
      <c r="FC586" s="26" t="str">
        <f t="shared" si="718"/>
        <v/>
      </c>
      <c r="FD586" s="26" t="str">
        <f t="shared" si="718"/>
        <v/>
      </c>
      <c r="FE586" s="26" t="str">
        <f t="shared" si="718"/>
        <v/>
      </c>
      <c r="FF586" s="26" t="str">
        <f t="shared" si="718"/>
        <v/>
      </c>
      <c r="FG586" s="26" t="str">
        <f t="shared" si="718"/>
        <v/>
      </c>
      <c r="FH586" s="26" t="str">
        <f t="shared" si="718"/>
        <v/>
      </c>
      <c r="FI586" s="26" t="str">
        <f t="shared" si="718"/>
        <v/>
      </c>
    </row>
    <row r="587" spans="1:165" s="8" customFormat="1" ht="15" customHeight="1">
      <c r="A587" s="8" t="str">
        <f t="shared" si="715"/>
        <v>BFFFDOP_BP6_XDC</v>
      </c>
      <c r="B587" s="15" t="s">
        <v>1392</v>
      </c>
      <c r="C587" s="13" t="s">
        <v>1393</v>
      </c>
      <c r="D587" s="13" t="s">
        <v>1394</v>
      </c>
      <c r="E587" s="14" t="str">
        <f>"BFFFDOP_BP6_"&amp;C3</f>
        <v>BFFFDOP_BP6_XDC</v>
      </c>
      <c r="F587" s="26" t="str">
        <f>IF(AND(F599="",F611=""),"",SUM(F599)-SUM(F611))</f>
        <v/>
      </c>
      <c r="G587" s="26" t="str">
        <f t="shared" si="719" ref="G587:BR587">IF(AND(G599="",G611=""),"",SUM(G599)-SUM(G611))</f>
        <v/>
      </c>
      <c r="H587" s="26" t="str">
        <f t="shared" si="719"/>
        <v/>
      </c>
      <c r="I587" s="26" t="str">
        <f t="shared" si="719"/>
        <v/>
      </c>
      <c r="J587" s="26" t="str">
        <f t="shared" si="719"/>
        <v/>
      </c>
      <c r="K587" s="26" t="str">
        <f t="shared" si="719"/>
        <v/>
      </c>
      <c r="L587" s="26" t="str">
        <f t="shared" si="719"/>
        <v/>
      </c>
      <c r="M587" s="26" t="str">
        <f t="shared" si="719"/>
        <v/>
      </c>
      <c r="N587" s="26" t="str">
        <f t="shared" si="719"/>
        <v/>
      </c>
      <c r="O587" s="26" t="str">
        <f t="shared" si="719"/>
        <v/>
      </c>
      <c r="P587" s="26" t="str">
        <f t="shared" si="719"/>
        <v/>
      </c>
      <c r="Q587" s="26" t="str">
        <f t="shared" si="719"/>
        <v/>
      </c>
      <c r="R587" s="26" t="str">
        <f t="shared" si="719"/>
        <v/>
      </c>
      <c r="S587" s="26" t="str">
        <f t="shared" si="719"/>
        <v/>
      </c>
      <c r="T587" s="26" t="str">
        <f t="shared" si="719"/>
        <v/>
      </c>
      <c r="U587" s="26" t="str">
        <f t="shared" si="719"/>
        <v/>
      </c>
      <c r="V587" s="26" t="str">
        <f t="shared" si="719"/>
        <v/>
      </c>
      <c r="W587" s="26" t="str">
        <f t="shared" si="719"/>
        <v/>
      </c>
      <c r="X587" s="26" t="str">
        <f t="shared" si="719"/>
        <v/>
      </c>
      <c r="Y587" s="26" t="str">
        <f t="shared" si="719"/>
        <v/>
      </c>
      <c r="Z587" s="26" t="str">
        <f t="shared" si="719"/>
        <v/>
      </c>
      <c r="AA587" s="26" t="str">
        <f t="shared" si="719"/>
        <v/>
      </c>
      <c r="AB587" s="26" t="str">
        <f t="shared" si="719"/>
        <v/>
      </c>
      <c r="AC587" s="26" t="str">
        <f t="shared" si="719"/>
        <v/>
      </c>
      <c r="AD587" s="26" t="str">
        <f t="shared" si="719"/>
        <v/>
      </c>
      <c r="AE587" s="26" t="str">
        <f t="shared" si="719"/>
        <v/>
      </c>
      <c r="AF587" s="26" t="str">
        <f t="shared" si="719"/>
        <v/>
      </c>
      <c r="AG587" s="26" t="str">
        <f t="shared" si="719"/>
        <v/>
      </c>
      <c r="AH587" s="26" t="str">
        <f t="shared" si="719"/>
        <v/>
      </c>
      <c r="AI587" s="26" t="str">
        <f t="shared" si="719"/>
        <v/>
      </c>
      <c r="AJ587" s="26" t="str">
        <f t="shared" si="719"/>
        <v/>
      </c>
      <c r="AK587" s="26" t="str">
        <f t="shared" si="719"/>
        <v/>
      </c>
      <c r="AL587" s="26" t="str">
        <f t="shared" si="719"/>
        <v/>
      </c>
      <c r="AM587" s="26" t="str">
        <f t="shared" si="719"/>
        <v/>
      </c>
      <c r="AN587" s="26" t="str">
        <f t="shared" si="719"/>
        <v/>
      </c>
      <c r="AO587" s="26" t="str">
        <f t="shared" si="719"/>
        <v/>
      </c>
      <c r="AP587" s="26" t="str">
        <f t="shared" si="719"/>
        <v/>
      </c>
      <c r="AQ587" s="26" t="str">
        <f t="shared" si="719"/>
        <v/>
      </c>
      <c r="AR587" s="26" t="str">
        <f t="shared" si="719"/>
        <v/>
      </c>
      <c r="AS587" s="26" t="str">
        <f t="shared" si="719"/>
        <v/>
      </c>
      <c r="AT587" s="26" t="str">
        <f t="shared" si="719"/>
        <v/>
      </c>
      <c r="AU587" s="26" t="str">
        <f t="shared" si="719"/>
        <v/>
      </c>
      <c r="AV587" s="26" t="str">
        <f t="shared" si="719"/>
        <v/>
      </c>
      <c r="AW587" s="26" t="str">
        <f t="shared" si="719"/>
        <v/>
      </c>
      <c r="AX587" s="26" t="str">
        <f t="shared" si="719"/>
        <v/>
      </c>
      <c r="AY587" s="26" t="str">
        <f t="shared" si="719"/>
        <v/>
      </c>
      <c r="AZ587" s="26" t="str">
        <f t="shared" si="719"/>
        <v/>
      </c>
      <c r="BA587" s="26" t="str">
        <f t="shared" si="719"/>
        <v/>
      </c>
      <c r="BB587" s="26" t="str">
        <f t="shared" si="719"/>
        <v/>
      </c>
      <c r="BC587" s="26" t="str">
        <f t="shared" si="719"/>
        <v/>
      </c>
      <c r="BD587" s="26" t="str">
        <f t="shared" si="719"/>
        <v/>
      </c>
      <c r="BE587" s="26" t="str">
        <f t="shared" si="719"/>
        <v/>
      </c>
      <c r="BF587" s="26" t="str">
        <f t="shared" si="719"/>
        <v/>
      </c>
      <c r="BG587" s="26" t="str">
        <f t="shared" si="719"/>
        <v/>
      </c>
      <c r="BH587" s="26" t="str">
        <f t="shared" si="719"/>
        <v/>
      </c>
      <c r="BI587" s="26" t="str">
        <f t="shared" si="719"/>
        <v/>
      </c>
      <c r="BJ587" s="26" t="str">
        <f t="shared" si="719"/>
        <v/>
      </c>
      <c r="BK587" s="26" t="str">
        <f t="shared" si="719"/>
        <v/>
      </c>
      <c r="BL587" s="26" t="str">
        <f t="shared" si="719"/>
        <v/>
      </c>
      <c r="BM587" s="26" t="str">
        <f t="shared" si="719"/>
        <v/>
      </c>
      <c r="BN587" s="26" t="str">
        <f t="shared" si="719"/>
        <v/>
      </c>
      <c r="BO587" s="26" t="str">
        <f t="shared" si="719"/>
        <v/>
      </c>
      <c r="BP587" s="26" t="str">
        <f t="shared" si="719"/>
        <v/>
      </c>
      <c r="BQ587" s="26" t="str">
        <f t="shared" si="719"/>
        <v/>
      </c>
      <c r="BR587" s="26" t="str">
        <f t="shared" si="719"/>
        <v/>
      </c>
      <c r="BS587" s="26" t="str">
        <f t="shared" si="720" ref="BS587:ED587">IF(AND(BS599="",BS611=""),"",SUM(BS599)-SUM(BS611))</f>
        <v/>
      </c>
      <c r="BT587" s="26" t="str">
        <f t="shared" si="720"/>
        <v/>
      </c>
      <c r="BU587" s="26" t="str">
        <f t="shared" si="720"/>
        <v/>
      </c>
      <c r="BV587" s="26" t="str">
        <f t="shared" si="720"/>
        <v/>
      </c>
      <c r="BW587" s="26" t="str">
        <f t="shared" si="720"/>
        <v/>
      </c>
      <c r="BX587" s="26" t="str">
        <f t="shared" si="720"/>
        <v/>
      </c>
      <c r="BY587" s="26" t="str">
        <f t="shared" si="720"/>
        <v/>
      </c>
      <c r="BZ587" s="26" t="str">
        <f t="shared" si="720"/>
        <v/>
      </c>
      <c r="CA587" s="26" t="str">
        <f t="shared" si="720"/>
        <v/>
      </c>
      <c r="CB587" s="26" t="str">
        <f t="shared" si="720"/>
        <v/>
      </c>
      <c r="CC587" s="26" t="str">
        <f t="shared" si="720"/>
        <v/>
      </c>
      <c r="CD587" s="26" t="str">
        <f t="shared" si="720"/>
        <v/>
      </c>
      <c r="CE587" s="26" t="str">
        <f t="shared" si="720"/>
        <v/>
      </c>
      <c r="CF587" s="26" t="str">
        <f t="shared" si="720"/>
        <v/>
      </c>
      <c r="CG587" s="26" t="str">
        <f t="shared" si="720"/>
        <v/>
      </c>
      <c r="CH587" s="26" t="str">
        <f t="shared" si="720"/>
        <v/>
      </c>
      <c r="CI587" s="26" t="str">
        <f t="shared" si="720"/>
        <v/>
      </c>
      <c r="CJ587" s="26" t="str">
        <f t="shared" si="720"/>
        <v/>
      </c>
      <c r="CK587" s="26" t="str">
        <f t="shared" si="720"/>
        <v/>
      </c>
      <c r="CL587" s="26" t="str">
        <f t="shared" si="720"/>
        <v/>
      </c>
      <c r="CM587" s="26" t="str">
        <f t="shared" si="720"/>
        <v/>
      </c>
      <c r="CN587" s="26" t="str">
        <f t="shared" si="720"/>
        <v/>
      </c>
      <c r="CO587" s="26" t="str">
        <f t="shared" si="720"/>
        <v/>
      </c>
      <c r="CP587" s="26" t="str">
        <f t="shared" si="720"/>
        <v/>
      </c>
      <c r="CQ587" s="26" t="str">
        <f t="shared" si="720"/>
        <v/>
      </c>
      <c r="CR587" s="26" t="str">
        <f t="shared" si="720"/>
        <v/>
      </c>
      <c r="CS587" s="26" t="str">
        <f t="shared" si="720"/>
        <v/>
      </c>
      <c r="CT587" s="26" t="str">
        <f t="shared" si="720"/>
        <v/>
      </c>
      <c r="CU587" s="26" t="str">
        <f t="shared" si="720"/>
        <v/>
      </c>
      <c r="CV587" s="26" t="str">
        <f t="shared" si="720"/>
        <v/>
      </c>
      <c r="CW587" s="26" t="str">
        <f t="shared" si="720"/>
        <v/>
      </c>
      <c r="CX587" s="26" t="str">
        <f t="shared" si="720"/>
        <v/>
      </c>
      <c r="CY587" s="26" t="str">
        <f t="shared" si="720"/>
        <v/>
      </c>
      <c r="CZ587" s="26" t="str">
        <f t="shared" si="720"/>
        <v/>
      </c>
      <c r="DA587" s="26" t="str">
        <f t="shared" si="720"/>
        <v/>
      </c>
      <c r="DB587" s="26" t="str">
        <f t="shared" si="720"/>
        <v/>
      </c>
      <c r="DC587" s="26" t="str">
        <f t="shared" si="720"/>
        <v/>
      </c>
      <c r="DD587" s="26" t="str">
        <f t="shared" si="720"/>
        <v/>
      </c>
      <c r="DE587" s="26" t="str">
        <f t="shared" si="720"/>
        <v/>
      </c>
      <c r="DF587" s="26" t="str">
        <f t="shared" si="720"/>
        <v/>
      </c>
      <c r="DG587" s="26" t="str">
        <f t="shared" si="720"/>
        <v/>
      </c>
      <c r="DH587" s="26" t="str">
        <f t="shared" si="720"/>
        <v/>
      </c>
      <c r="DI587" s="26" t="str">
        <f t="shared" si="720"/>
        <v/>
      </c>
      <c r="DJ587" s="26" t="str">
        <f t="shared" si="720"/>
        <v/>
      </c>
      <c r="DK587" s="26" t="str">
        <f t="shared" si="720"/>
        <v/>
      </c>
      <c r="DL587" s="26" t="str">
        <f t="shared" si="720"/>
        <v/>
      </c>
      <c r="DM587" s="26" t="str">
        <f t="shared" si="720"/>
        <v/>
      </c>
      <c r="DN587" s="26" t="str">
        <f t="shared" si="720"/>
        <v/>
      </c>
      <c r="DO587" s="26" t="str">
        <f t="shared" si="720"/>
        <v/>
      </c>
      <c r="DP587" s="26" t="str">
        <f t="shared" si="720"/>
        <v/>
      </c>
      <c r="DQ587" s="26" t="str">
        <f t="shared" si="720"/>
        <v/>
      </c>
      <c r="DR587" s="26" t="str">
        <f t="shared" si="720"/>
        <v/>
      </c>
      <c r="DS587" s="26" t="str">
        <f t="shared" si="720"/>
        <v/>
      </c>
      <c r="DT587" s="26" t="str">
        <f t="shared" si="720"/>
        <v/>
      </c>
      <c r="DU587" s="26" t="str">
        <f t="shared" si="720"/>
        <v/>
      </c>
      <c r="DV587" s="26" t="str">
        <f t="shared" si="720"/>
        <v/>
      </c>
      <c r="DW587" s="26" t="str">
        <f t="shared" si="720"/>
        <v/>
      </c>
      <c r="DX587" s="26" t="str">
        <f t="shared" si="720"/>
        <v/>
      </c>
      <c r="DY587" s="26" t="str">
        <f t="shared" si="720"/>
        <v/>
      </c>
      <c r="DZ587" s="26" t="str">
        <f t="shared" si="720"/>
        <v/>
      </c>
      <c r="EA587" s="26" t="str">
        <f t="shared" si="720"/>
        <v/>
      </c>
      <c r="EB587" s="26" t="str">
        <f t="shared" si="720"/>
        <v/>
      </c>
      <c r="EC587" s="26" t="str">
        <f t="shared" si="720"/>
        <v/>
      </c>
      <c r="ED587" s="26" t="str">
        <f t="shared" si="720"/>
        <v/>
      </c>
      <c r="EE587" s="26" t="str">
        <f t="shared" si="721" ref="EE587:FI587">IF(AND(EE599="",EE611=""),"",SUM(EE599)-SUM(EE611))</f>
        <v/>
      </c>
      <c r="EF587" s="26" t="str">
        <f t="shared" si="721"/>
        <v/>
      </c>
      <c r="EG587" s="26" t="str">
        <f t="shared" si="721"/>
        <v/>
      </c>
      <c r="EH587" s="26" t="str">
        <f t="shared" si="721"/>
        <v/>
      </c>
      <c r="EI587" s="26" t="str">
        <f t="shared" si="721"/>
        <v/>
      </c>
      <c r="EJ587" s="26" t="str">
        <f t="shared" si="721"/>
        <v/>
      </c>
      <c r="EK587" s="26" t="str">
        <f t="shared" si="721"/>
        <v/>
      </c>
      <c r="EL587" s="26" t="str">
        <f t="shared" si="721"/>
        <v/>
      </c>
      <c r="EM587" s="26" t="str">
        <f t="shared" si="721"/>
        <v/>
      </c>
      <c r="EN587" s="26" t="str">
        <f t="shared" si="721"/>
        <v/>
      </c>
      <c r="EO587" s="26" t="str">
        <f t="shared" si="721"/>
        <v/>
      </c>
      <c r="EP587" s="26" t="str">
        <f t="shared" si="721"/>
        <v/>
      </c>
      <c r="EQ587" s="26" t="str">
        <f t="shared" si="721"/>
        <v/>
      </c>
      <c r="ER587" s="26" t="str">
        <f t="shared" si="721"/>
        <v/>
      </c>
      <c r="ES587" s="26" t="str">
        <f t="shared" si="721"/>
        <v/>
      </c>
      <c r="ET587" s="26" t="str">
        <f t="shared" si="721"/>
        <v/>
      </c>
      <c r="EU587" s="26" t="str">
        <f t="shared" si="721"/>
        <v/>
      </c>
      <c r="EV587" s="26" t="str">
        <f t="shared" si="721"/>
        <v/>
      </c>
      <c r="EW587" s="26" t="str">
        <f t="shared" si="721"/>
        <v/>
      </c>
      <c r="EX587" s="26" t="str">
        <f t="shared" si="721"/>
        <v/>
      </c>
      <c r="EY587" s="26" t="str">
        <f t="shared" si="721"/>
        <v/>
      </c>
      <c r="EZ587" s="26" t="str">
        <f t="shared" si="721"/>
        <v/>
      </c>
      <c r="FA587" s="26" t="str">
        <f t="shared" si="721"/>
        <v/>
      </c>
      <c r="FB587" s="26" t="str">
        <f t="shared" si="721"/>
        <v/>
      </c>
      <c r="FC587" s="26" t="str">
        <f t="shared" si="721"/>
        <v/>
      </c>
      <c r="FD587" s="26" t="str">
        <f t="shared" si="721"/>
        <v/>
      </c>
      <c r="FE587" s="26" t="str">
        <f t="shared" si="721"/>
        <v/>
      </c>
      <c r="FF587" s="26" t="str">
        <f t="shared" si="721"/>
        <v/>
      </c>
      <c r="FG587" s="26" t="str">
        <f t="shared" si="721"/>
        <v/>
      </c>
      <c r="FH587" s="26" t="str">
        <f t="shared" si="721"/>
        <v/>
      </c>
      <c r="FI587" s="26" t="str">
        <f t="shared" si="721"/>
        <v/>
      </c>
    </row>
    <row r="588" spans="1:165" s="8" customFormat="1" ht="15" customHeight="1">
      <c r="A588" s="8" t="str">
        <f t="shared" si="715"/>
        <v>BFFFDFC_BP6_XDC</v>
      </c>
      <c r="B588" s="15" t="s">
        <v>1395</v>
      </c>
      <c r="C588" s="13" t="s">
        <v>1396</v>
      </c>
      <c r="D588" s="13" t="s">
        <v>1397</v>
      </c>
      <c r="E588" s="14" t="str">
        <f>"BFFFDFC_BP6_"&amp;C3</f>
        <v>BFFFDFC_BP6_XDC</v>
      </c>
      <c r="F588" s="26" t="str">
        <f>IF(AND(F600="",F612=""),"",SUM(F600)-SUM(F612))</f>
        <v/>
      </c>
      <c r="G588" s="26" t="str">
        <f t="shared" si="722" ref="G588:BR588">IF(AND(G600="",G612=""),"",SUM(G600)-SUM(G612))</f>
        <v/>
      </c>
      <c r="H588" s="26" t="str">
        <f t="shared" si="722"/>
        <v/>
      </c>
      <c r="I588" s="26" t="str">
        <f t="shared" si="722"/>
        <v/>
      </c>
      <c r="J588" s="26" t="str">
        <f t="shared" si="722"/>
        <v/>
      </c>
      <c r="K588" s="26" t="str">
        <f t="shared" si="722"/>
        <v/>
      </c>
      <c r="L588" s="26" t="str">
        <f t="shared" si="722"/>
        <v/>
      </c>
      <c r="M588" s="26" t="str">
        <f t="shared" si="722"/>
        <v/>
      </c>
      <c r="N588" s="26" t="str">
        <f t="shared" si="722"/>
        <v/>
      </c>
      <c r="O588" s="26" t="str">
        <f t="shared" si="722"/>
        <v/>
      </c>
      <c r="P588" s="26" t="str">
        <f t="shared" si="722"/>
        <v/>
      </c>
      <c r="Q588" s="26" t="str">
        <f t="shared" si="722"/>
        <v/>
      </c>
      <c r="R588" s="26" t="str">
        <f t="shared" si="722"/>
        <v/>
      </c>
      <c r="S588" s="26" t="str">
        <f t="shared" si="722"/>
        <v/>
      </c>
      <c r="T588" s="26" t="str">
        <f t="shared" si="722"/>
        <v/>
      </c>
      <c r="U588" s="26" t="str">
        <f t="shared" si="722"/>
        <v/>
      </c>
      <c r="V588" s="26" t="str">
        <f t="shared" si="722"/>
        <v/>
      </c>
      <c r="W588" s="26" t="str">
        <f t="shared" si="722"/>
        <v/>
      </c>
      <c r="X588" s="26" t="str">
        <f t="shared" si="722"/>
        <v/>
      </c>
      <c r="Y588" s="26" t="str">
        <f t="shared" si="722"/>
        <v/>
      </c>
      <c r="Z588" s="26" t="str">
        <f t="shared" si="722"/>
        <v/>
      </c>
      <c r="AA588" s="26" t="str">
        <f t="shared" si="722"/>
        <v/>
      </c>
      <c r="AB588" s="26" t="str">
        <f t="shared" si="722"/>
        <v/>
      </c>
      <c r="AC588" s="26" t="str">
        <f t="shared" si="722"/>
        <v/>
      </c>
      <c r="AD588" s="26" t="str">
        <f t="shared" si="722"/>
        <v/>
      </c>
      <c r="AE588" s="26" t="str">
        <f t="shared" si="722"/>
        <v/>
      </c>
      <c r="AF588" s="26" t="str">
        <f t="shared" si="722"/>
        <v/>
      </c>
      <c r="AG588" s="26" t="str">
        <f t="shared" si="722"/>
        <v/>
      </c>
      <c r="AH588" s="26" t="str">
        <f t="shared" si="722"/>
        <v/>
      </c>
      <c r="AI588" s="26" t="str">
        <f t="shared" si="722"/>
        <v/>
      </c>
      <c r="AJ588" s="26" t="str">
        <f t="shared" si="722"/>
        <v/>
      </c>
      <c r="AK588" s="26" t="str">
        <f t="shared" si="722"/>
        <v/>
      </c>
      <c r="AL588" s="26" t="str">
        <f t="shared" si="722"/>
        <v/>
      </c>
      <c r="AM588" s="26" t="str">
        <f t="shared" si="722"/>
        <v/>
      </c>
      <c r="AN588" s="26" t="str">
        <f t="shared" si="722"/>
        <v/>
      </c>
      <c r="AO588" s="26" t="str">
        <f t="shared" si="722"/>
        <v/>
      </c>
      <c r="AP588" s="26" t="str">
        <f t="shared" si="722"/>
        <v/>
      </c>
      <c r="AQ588" s="26" t="str">
        <f t="shared" si="722"/>
        <v/>
      </c>
      <c r="AR588" s="26" t="str">
        <f t="shared" si="722"/>
        <v/>
      </c>
      <c r="AS588" s="26" t="str">
        <f t="shared" si="722"/>
        <v/>
      </c>
      <c r="AT588" s="26" t="str">
        <f t="shared" si="722"/>
        <v/>
      </c>
      <c r="AU588" s="26" t="str">
        <f t="shared" si="722"/>
        <v/>
      </c>
      <c r="AV588" s="26" t="str">
        <f t="shared" si="722"/>
        <v/>
      </c>
      <c r="AW588" s="26" t="str">
        <f t="shared" si="722"/>
        <v/>
      </c>
      <c r="AX588" s="26" t="str">
        <f t="shared" si="722"/>
        <v/>
      </c>
      <c r="AY588" s="26" t="str">
        <f t="shared" si="722"/>
        <v/>
      </c>
      <c r="AZ588" s="26" t="str">
        <f t="shared" si="722"/>
        <v/>
      </c>
      <c r="BA588" s="26" t="str">
        <f t="shared" si="722"/>
        <v/>
      </c>
      <c r="BB588" s="26" t="str">
        <f t="shared" si="722"/>
        <v/>
      </c>
      <c r="BC588" s="26" t="str">
        <f t="shared" si="722"/>
        <v/>
      </c>
      <c r="BD588" s="26" t="str">
        <f t="shared" si="722"/>
        <v/>
      </c>
      <c r="BE588" s="26" t="str">
        <f t="shared" si="722"/>
        <v/>
      </c>
      <c r="BF588" s="26" t="str">
        <f t="shared" si="722"/>
        <v/>
      </c>
      <c r="BG588" s="26" t="str">
        <f t="shared" si="722"/>
        <v/>
      </c>
      <c r="BH588" s="26" t="str">
        <f t="shared" si="722"/>
        <v/>
      </c>
      <c r="BI588" s="26" t="str">
        <f t="shared" si="722"/>
        <v/>
      </c>
      <c r="BJ588" s="26" t="str">
        <f t="shared" si="722"/>
        <v/>
      </c>
      <c r="BK588" s="26" t="str">
        <f t="shared" si="722"/>
        <v/>
      </c>
      <c r="BL588" s="26" t="str">
        <f t="shared" si="722"/>
        <v/>
      </c>
      <c r="BM588" s="26" t="str">
        <f t="shared" si="722"/>
        <v/>
      </c>
      <c r="BN588" s="26" t="str">
        <f t="shared" si="722"/>
        <v/>
      </c>
      <c r="BO588" s="26" t="str">
        <f t="shared" si="722"/>
        <v/>
      </c>
      <c r="BP588" s="26" t="str">
        <f t="shared" si="722"/>
        <v/>
      </c>
      <c r="BQ588" s="26" t="str">
        <f t="shared" si="722"/>
        <v/>
      </c>
      <c r="BR588" s="26" t="str">
        <f t="shared" si="722"/>
        <v/>
      </c>
      <c r="BS588" s="26" t="str">
        <f t="shared" si="723" ref="BS588:ED588">IF(AND(BS600="",BS612=""),"",SUM(BS600)-SUM(BS612))</f>
        <v/>
      </c>
      <c r="BT588" s="26" t="str">
        <f t="shared" si="723"/>
        <v/>
      </c>
      <c r="BU588" s="26" t="str">
        <f t="shared" si="723"/>
        <v/>
      </c>
      <c r="BV588" s="26" t="str">
        <f t="shared" si="723"/>
        <v/>
      </c>
      <c r="BW588" s="26" t="str">
        <f t="shared" si="723"/>
        <v/>
      </c>
      <c r="BX588" s="26" t="str">
        <f t="shared" si="723"/>
        <v/>
      </c>
      <c r="BY588" s="26" t="str">
        <f t="shared" si="723"/>
        <v/>
      </c>
      <c r="BZ588" s="26" t="str">
        <f t="shared" si="723"/>
        <v/>
      </c>
      <c r="CA588" s="26" t="str">
        <f t="shared" si="723"/>
        <v/>
      </c>
      <c r="CB588" s="26" t="str">
        <f t="shared" si="723"/>
        <v/>
      </c>
      <c r="CC588" s="26" t="str">
        <f t="shared" si="723"/>
        <v/>
      </c>
      <c r="CD588" s="26" t="str">
        <f t="shared" si="723"/>
        <v/>
      </c>
      <c r="CE588" s="26" t="str">
        <f t="shared" si="723"/>
        <v/>
      </c>
      <c r="CF588" s="26" t="str">
        <f t="shared" si="723"/>
        <v/>
      </c>
      <c r="CG588" s="26" t="str">
        <f t="shared" si="723"/>
        <v/>
      </c>
      <c r="CH588" s="26" t="str">
        <f t="shared" si="723"/>
        <v/>
      </c>
      <c r="CI588" s="26" t="str">
        <f t="shared" si="723"/>
        <v/>
      </c>
      <c r="CJ588" s="26" t="str">
        <f t="shared" si="723"/>
        <v/>
      </c>
      <c r="CK588" s="26" t="str">
        <f t="shared" si="723"/>
        <v/>
      </c>
      <c r="CL588" s="26" t="str">
        <f t="shared" si="723"/>
        <v/>
      </c>
      <c r="CM588" s="26" t="str">
        <f t="shared" si="723"/>
        <v/>
      </c>
      <c r="CN588" s="26" t="str">
        <f t="shared" si="723"/>
        <v/>
      </c>
      <c r="CO588" s="26" t="str">
        <f t="shared" si="723"/>
        <v/>
      </c>
      <c r="CP588" s="26" t="str">
        <f t="shared" si="723"/>
        <v/>
      </c>
      <c r="CQ588" s="26" t="str">
        <f t="shared" si="723"/>
        <v/>
      </c>
      <c r="CR588" s="26" t="str">
        <f t="shared" si="723"/>
        <v/>
      </c>
      <c r="CS588" s="26" t="str">
        <f t="shared" si="723"/>
        <v/>
      </c>
      <c r="CT588" s="26" t="str">
        <f t="shared" si="723"/>
        <v/>
      </c>
      <c r="CU588" s="26" t="str">
        <f t="shared" si="723"/>
        <v/>
      </c>
      <c r="CV588" s="26" t="str">
        <f t="shared" si="723"/>
        <v/>
      </c>
      <c r="CW588" s="26" t="str">
        <f t="shared" si="723"/>
        <v/>
      </c>
      <c r="CX588" s="26" t="str">
        <f t="shared" si="723"/>
        <v/>
      </c>
      <c r="CY588" s="26" t="str">
        <f t="shared" si="723"/>
        <v/>
      </c>
      <c r="CZ588" s="26" t="str">
        <f t="shared" si="723"/>
        <v/>
      </c>
      <c r="DA588" s="26" t="str">
        <f t="shared" si="723"/>
        <v/>
      </c>
      <c r="DB588" s="26" t="str">
        <f t="shared" si="723"/>
        <v/>
      </c>
      <c r="DC588" s="26" t="str">
        <f t="shared" si="723"/>
        <v/>
      </c>
      <c r="DD588" s="26" t="str">
        <f t="shared" si="723"/>
        <v/>
      </c>
      <c r="DE588" s="26" t="str">
        <f t="shared" si="723"/>
        <v/>
      </c>
      <c r="DF588" s="26" t="str">
        <f t="shared" si="723"/>
        <v/>
      </c>
      <c r="DG588" s="26" t="str">
        <f t="shared" si="723"/>
        <v/>
      </c>
      <c r="DH588" s="26" t="str">
        <f t="shared" si="723"/>
        <v/>
      </c>
      <c r="DI588" s="26" t="str">
        <f t="shared" si="723"/>
        <v/>
      </c>
      <c r="DJ588" s="26" t="str">
        <f t="shared" si="723"/>
        <v/>
      </c>
      <c r="DK588" s="26" t="str">
        <f t="shared" si="723"/>
        <v/>
      </c>
      <c r="DL588" s="26" t="str">
        <f t="shared" si="723"/>
        <v/>
      </c>
      <c r="DM588" s="26" t="str">
        <f t="shared" si="723"/>
        <v/>
      </c>
      <c r="DN588" s="26" t="str">
        <f t="shared" si="723"/>
        <v/>
      </c>
      <c r="DO588" s="26" t="str">
        <f t="shared" si="723"/>
        <v/>
      </c>
      <c r="DP588" s="26" t="str">
        <f t="shared" si="723"/>
        <v/>
      </c>
      <c r="DQ588" s="26" t="str">
        <f t="shared" si="723"/>
        <v/>
      </c>
      <c r="DR588" s="26" t="str">
        <f t="shared" si="723"/>
        <v/>
      </c>
      <c r="DS588" s="26" t="str">
        <f t="shared" si="723"/>
        <v/>
      </c>
      <c r="DT588" s="26" t="str">
        <f t="shared" si="723"/>
        <v/>
      </c>
      <c r="DU588" s="26" t="str">
        <f t="shared" si="723"/>
        <v/>
      </c>
      <c r="DV588" s="26" t="str">
        <f t="shared" si="723"/>
        <v/>
      </c>
      <c r="DW588" s="26" t="str">
        <f t="shared" si="723"/>
        <v/>
      </c>
      <c r="DX588" s="26" t="str">
        <f t="shared" si="723"/>
        <v/>
      </c>
      <c r="DY588" s="26" t="str">
        <f t="shared" si="723"/>
        <v/>
      </c>
      <c r="DZ588" s="26" t="str">
        <f t="shared" si="723"/>
        <v/>
      </c>
      <c r="EA588" s="26" t="str">
        <f t="shared" si="723"/>
        <v/>
      </c>
      <c r="EB588" s="26" t="str">
        <f t="shared" si="723"/>
        <v/>
      </c>
      <c r="EC588" s="26" t="str">
        <f t="shared" si="723"/>
        <v/>
      </c>
      <c r="ED588" s="26" t="str">
        <f t="shared" si="723"/>
        <v/>
      </c>
      <c r="EE588" s="26" t="str">
        <f t="shared" si="724" ref="EE588:FI588">IF(AND(EE600="",EE612=""),"",SUM(EE600)-SUM(EE612))</f>
        <v/>
      </c>
      <c r="EF588" s="26" t="str">
        <f t="shared" si="724"/>
        <v/>
      </c>
      <c r="EG588" s="26" t="str">
        <f t="shared" si="724"/>
        <v/>
      </c>
      <c r="EH588" s="26" t="str">
        <f t="shared" si="724"/>
        <v/>
      </c>
      <c r="EI588" s="26" t="str">
        <f t="shared" si="724"/>
        <v/>
      </c>
      <c r="EJ588" s="26" t="str">
        <f t="shared" si="724"/>
        <v/>
      </c>
      <c r="EK588" s="26" t="str">
        <f t="shared" si="724"/>
        <v/>
      </c>
      <c r="EL588" s="26" t="str">
        <f t="shared" si="724"/>
        <v/>
      </c>
      <c r="EM588" s="26" t="str">
        <f t="shared" si="724"/>
        <v/>
      </c>
      <c r="EN588" s="26" t="str">
        <f t="shared" si="724"/>
        <v/>
      </c>
      <c r="EO588" s="26" t="str">
        <f t="shared" si="724"/>
        <v/>
      </c>
      <c r="EP588" s="26" t="str">
        <f t="shared" si="724"/>
        <v/>
      </c>
      <c r="EQ588" s="26" t="str">
        <f t="shared" si="724"/>
        <v/>
      </c>
      <c r="ER588" s="26" t="str">
        <f t="shared" si="724"/>
        <v/>
      </c>
      <c r="ES588" s="26" t="str">
        <f t="shared" si="724"/>
        <v/>
      </c>
      <c r="ET588" s="26" t="str">
        <f t="shared" si="724"/>
        <v/>
      </c>
      <c r="EU588" s="26" t="str">
        <f t="shared" si="724"/>
        <v/>
      </c>
      <c r="EV588" s="26" t="str">
        <f t="shared" si="724"/>
        <v/>
      </c>
      <c r="EW588" s="26" t="str">
        <f t="shared" si="724"/>
        <v/>
      </c>
      <c r="EX588" s="26" t="str">
        <f t="shared" si="724"/>
        <v/>
      </c>
      <c r="EY588" s="26" t="str">
        <f t="shared" si="724"/>
        <v/>
      </c>
      <c r="EZ588" s="26" t="str">
        <f t="shared" si="724"/>
        <v/>
      </c>
      <c r="FA588" s="26" t="str">
        <f t="shared" si="724"/>
        <v/>
      </c>
      <c r="FB588" s="26" t="str">
        <f t="shared" si="724"/>
        <v/>
      </c>
      <c r="FC588" s="26" t="str">
        <f t="shared" si="724"/>
        <v/>
      </c>
      <c r="FD588" s="26" t="str">
        <f t="shared" si="724"/>
        <v/>
      </c>
      <c r="FE588" s="26" t="str">
        <f t="shared" si="724"/>
        <v/>
      </c>
      <c r="FF588" s="26" t="str">
        <f t="shared" si="724"/>
        <v/>
      </c>
      <c r="FG588" s="26" t="str">
        <f t="shared" si="724"/>
        <v/>
      </c>
      <c r="FH588" s="26" t="str">
        <f t="shared" si="724"/>
        <v/>
      </c>
      <c r="FI588" s="26" t="str">
        <f t="shared" si="724"/>
        <v/>
      </c>
    </row>
    <row r="589" spans="1:165" s="8" customFormat="1" ht="15" customHeight="1">
      <c r="A589" s="8" t="str">
        <f t="shared" si="715"/>
        <v>BFFESO_BP6_XDC</v>
      </c>
      <c r="B589" s="15" t="s">
        <v>1398</v>
      </c>
      <c r="C589" s="13" t="s">
        <v>1399</v>
      </c>
      <c r="D589" s="13" t="s">
        <v>1400</v>
      </c>
      <c r="E589" s="18" t="str">
        <f>"BFFESO_BP6_"&amp;C3</f>
        <v>BFFESO_BP6_XDC</v>
      </c>
      <c r="F589" s="26" t="str">
        <f>IF(AND(F601="",F613=""),"",SUM(F601)-SUM(F613))</f>
        <v/>
      </c>
      <c r="G589" s="26" t="str">
        <f t="shared" si="725" ref="G589:BR589">IF(AND(G601="",G613=""),"",SUM(G601)-SUM(G613))</f>
        <v/>
      </c>
      <c r="H589" s="26" t="str">
        <f t="shared" si="725"/>
        <v/>
      </c>
      <c r="I589" s="26" t="str">
        <f t="shared" si="725"/>
        <v/>
      </c>
      <c r="J589" s="26" t="str">
        <f t="shared" si="725"/>
        <v/>
      </c>
      <c r="K589" s="26" t="str">
        <f t="shared" si="725"/>
        <v/>
      </c>
      <c r="L589" s="26" t="str">
        <f t="shared" si="725"/>
        <v/>
      </c>
      <c r="M589" s="26" t="str">
        <f t="shared" si="725"/>
        <v/>
      </c>
      <c r="N589" s="26" t="str">
        <f t="shared" si="725"/>
        <v/>
      </c>
      <c r="O589" s="26" t="str">
        <f t="shared" si="725"/>
        <v/>
      </c>
      <c r="P589" s="26" t="str">
        <f t="shared" si="725"/>
        <v/>
      </c>
      <c r="Q589" s="26" t="str">
        <f t="shared" si="725"/>
        <v/>
      </c>
      <c r="R589" s="26" t="str">
        <f t="shared" si="725"/>
        <v/>
      </c>
      <c r="S589" s="26" t="str">
        <f t="shared" si="725"/>
        <v/>
      </c>
      <c r="T589" s="26" t="str">
        <f t="shared" si="725"/>
        <v/>
      </c>
      <c r="U589" s="26" t="str">
        <f t="shared" si="725"/>
        <v/>
      </c>
      <c r="V589" s="26" t="str">
        <f t="shared" si="725"/>
        <v/>
      </c>
      <c r="W589" s="26" t="str">
        <f t="shared" si="725"/>
        <v/>
      </c>
      <c r="X589" s="26" t="str">
        <f t="shared" si="725"/>
        <v/>
      </c>
      <c r="Y589" s="26" t="str">
        <f t="shared" si="725"/>
        <v/>
      </c>
      <c r="Z589" s="26" t="str">
        <f t="shared" si="725"/>
        <v/>
      </c>
      <c r="AA589" s="26" t="str">
        <f t="shared" si="725"/>
        <v/>
      </c>
      <c r="AB589" s="26" t="str">
        <f t="shared" si="725"/>
        <v/>
      </c>
      <c r="AC589" s="26" t="str">
        <f t="shared" si="725"/>
        <v/>
      </c>
      <c r="AD589" s="26" t="str">
        <f t="shared" si="725"/>
        <v/>
      </c>
      <c r="AE589" s="26" t="str">
        <f t="shared" si="725"/>
        <v/>
      </c>
      <c r="AF589" s="26" t="str">
        <f t="shared" si="725"/>
        <v/>
      </c>
      <c r="AG589" s="26" t="str">
        <f t="shared" si="725"/>
        <v/>
      </c>
      <c r="AH589" s="26" t="str">
        <f t="shared" si="725"/>
        <v/>
      </c>
      <c r="AI589" s="26" t="str">
        <f t="shared" si="725"/>
        <v/>
      </c>
      <c r="AJ589" s="26" t="str">
        <f t="shared" si="725"/>
        <v/>
      </c>
      <c r="AK589" s="26" t="str">
        <f t="shared" si="725"/>
        <v/>
      </c>
      <c r="AL589" s="26" t="str">
        <f t="shared" si="725"/>
        <v/>
      </c>
      <c r="AM589" s="26" t="str">
        <f t="shared" si="725"/>
        <v/>
      </c>
      <c r="AN589" s="26" t="str">
        <f t="shared" si="725"/>
        <v/>
      </c>
      <c r="AO589" s="26" t="str">
        <f t="shared" si="725"/>
        <v/>
      </c>
      <c r="AP589" s="26" t="str">
        <f t="shared" si="725"/>
        <v/>
      </c>
      <c r="AQ589" s="26" t="str">
        <f t="shared" si="725"/>
        <v/>
      </c>
      <c r="AR589" s="26" t="str">
        <f t="shared" si="725"/>
        <v/>
      </c>
      <c r="AS589" s="26" t="str">
        <f t="shared" si="725"/>
        <v/>
      </c>
      <c r="AT589" s="26" t="str">
        <f t="shared" si="725"/>
        <v/>
      </c>
      <c r="AU589" s="26" t="str">
        <f t="shared" si="725"/>
        <v/>
      </c>
      <c r="AV589" s="26" t="str">
        <f t="shared" si="725"/>
        <v/>
      </c>
      <c r="AW589" s="26" t="str">
        <f t="shared" si="725"/>
        <v/>
      </c>
      <c r="AX589" s="26" t="str">
        <f t="shared" si="725"/>
        <v/>
      </c>
      <c r="AY589" s="26" t="str">
        <f t="shared" si="725"/>
        <v/>
      </c>
      <c r="AZ589" s="26" t="str">
        <f t="shared" si="725"/>
        <v/>
      </c>
      <c r="BA589" s="26" t="str">
        <f t="shared" si="725"/>
        <v/>
      </c>
      <c r="BB589" s="26" t="str">
        <f t="shared" si="725"/>
        <v/>
      </c>
      <c r="BC589" s="26" t="str">
        <f t="shared" si="725"/>
        <v/>
      </c>
      <c r="BD589" s="26" t="str">
        <f t="shared" si="725"/>
        <v/>
      </c>
      <c r="BE589" s="26" t="str">
        <f t="shared" si="725"/>
        <v/>
      </c>
      <c r="BF589" s="26" t="str">
        <f t="shared" si="725"/>
        <v/>
      </c>
      <c r="BG589" s="26" t="str">
        <f t="shared" si="725"/>
        <v/>
      </c>
      <c r="BH589" s="26" t="str">
        <f t="shared" si="725"/>
        <v/>
      </c>
      <c r="BI589" s="26" t="str">
        <f t="shared" si="725"/>
        <v/>
      </c>
      <c r="BJ589" s="26" t="str">
        <f t="shared" si="725"/>
        <v/>
      </c>
      <c r="BK589" s="26" t="str">
        <f t="shared" si="725"/>
        <v/>
      </c>
      <c r="BL589" s="26" t="str">
        <f t="shared" si="725"/>
        <v/>
      </c>
      <c r="BM589" s="26" t="str">
        <f t="shared" si="725"/>
        <v/>
      </c>
      <c r="BN589" s="26" t="str">
        <f t="shared" si="725"/>
        <v/>
      </c>
      <c r="BO589" s="26" t="str">
        <f t="shared" si="725"/>
        <v/>
      </c>
      <c r="BP589" s="26" t="str">
        <f t="shared" si="725"/>
        <v/>
      </c>
      <c r="BQ589" s="26" t="str">
        <f t="shared" si="725"/>
        <v/>
      </c>
      <c r="BR589" s="26" t="str">
        <f t="shared" si="725"/>
        <v/>
      </c>
      <c r="BS589" s="26" t="str">
        <f t="shared" si="726" ref="BS589:ED589">IF(AND(BS601="",BS613=""),"",SUM(BS601)-SUM(BS613))</f>
        <v/>
      </c>
      <c r="BT589" s="26" t="str">
        <f t="shared" si="726"/>
        <v/>
      </c>
      <c r="BU589" s="26" t="str">
        <f t="shared" si="726"/>
        <v/>
      </c>
      <c r="BV589" s="26" t="str">
        <f t="shared" si="726"/>
        <v/>
      </c>
      <c r="BW589" s="26" t="str">
        <f t="shared" si="726"/>
        <v/>
      </c>
      <c r="BX589" s="26" t="str">
        <f t="shared" si="726"/>
        <v/>
      </c>
      <c r="BY589" s="26" t="str">
        <f t="shared" si="726"/>
        <v/>
      </c>
      <c r="BZ589" s="26" t="str">
        <f t="shared" si="726"/>
        <v/>
      </c>
      <c r="CA589" s="26" t="str">
        <f t="shared" si="726"/>
        <v/>
      </c>
      <c r="CB589" s="26" t="str">
        <f t="shared" si="726"/>
        <v/>
      </c>
      <c r="CC589" s="26" t="str">
        <f t="shared" si="726"/>
        <v/>
      </c>
      <c r="CD589" s="26" t="str">
        <f t="shared" si="726"/>
        <v/>
      </c>
      <c r="CE589" s="26" t="str">
        <f t="shared" si="726"/>
        <v/>
      </c>
      <c r="CF589" s="26" t="str">
        <f t="shared" si="726"/>
        <v/>
      </c>
      <c r="CG589" s="26" t="str">
        <f t="shared" si="726"/>
        <v/>
      </c>
      <c r="CH589" s="26" t="str">
        <f t="shared" si="726"/>
        <v/>
      </c>
      <c r="CI589" s="26" t="str">
        <f t="shared" si="726"/>
        <v/>
      </c>
      <c r="CJ589" s="26" t="str">
        <f t="shared" si="726"/>
        <v/>
      </c>
      <c r="CK589" s="26" t="str">
        <f t="shared" si="726"/>
        <v/>
      </c>
      <c r="CL589" s="26" t="str">
        <f t="shared" si="726"/>
        <v/>
      </c>
      <c r="CM589" s="26" t="str">
        <f t="shared" si="726"/>
        <v/>
      </c>
      <c r="CN589" s="26" t="str">
        <f t="shared" si="726"/>
        <v/>
      </c>
      <c r="CO589" s="26" t="str">
        <f t="shared" si="726"/>
        <v/>
      </c>
      <c r="CP589" s="26" t="str">
        <f t="shared" si="726"/>
        <v/>
      </c>
      <c r="CQ589" s="26" t="str">
        <f t="shared" si="726"/>
        <v/>
      </c>
      <c r="CR589" s="26" t="str">
        <f t="shared" si="726"/>
        <v/>
      </c>
      <c r="CS589" s="26" t="str">
        <f t="shared" si="726"/>
        <v/>
      </c>
      <c r="CT589" s="26" t="str">
        <f t="shared" si="726"/>
        <v/>
      </c>
      <c r="CU589" s="26" t="str">
        <f t="shared" si="726"/>
        <v/>
      </c>
      <c r="CV589" s="26" t="str">
        <f t="shared" si="726"/>
        <v/>
      </c>
      <c r="CW589" s="26" t="str">
        <f t="shared" si="726"/>
        <v/>
      </c>
      <c r="CX589" s="26" t="str">
        <f t="shared" si="726"/>
        <v/>
      </c>
      <c r="CY589" s="26" t="str">
        <f t="shared" si="726"/>
        <v/>
      </c>
      <c r="CZ589" s="26" t="str">
        <f t="shared" si="726"/>
        <v/>
      </c>
      <c r="DA589" s="26" t="str">
        <f t="shared" si="726"/>
        <v/>
      </c>
      <c r="DB589" s="26" t="str">
        <f t="shared" si="726"/>
        <v/>
      </c>
      <c r="DC589" s="26" t="str">
        <f t="shared" si="726"/>
        <v/>
      </c>
      <c r="DD589" s="26" t="str">
        <f t="shared" si="726"/>
        <v/>
      </c>
      <c r="DE589" s="26" t="str">
        <f t="shared" si="726"/>
        <v/>
      </c>
      <c r="DF589" s="26" t="str">
        <f t="shared" si="726"/>
        <v/>
      </c>
      <c r="DG589" s="26" t="str">
        <f t="shared" si="726"/>
        <v/>
      </c>
      <c r="DH589" s="26" t="str">
        <f t="shared" si="726"/>
        <v/>
      </c>
      <c r="DI589" s="26" t="str">
        <f t="shared" si="726"/>
        <v/>
      </c>
      <c r="DJ589" s="26" t="str">
        <f t="shared" si="726"/>
        <v/>
      </c>
      <c r="DK589" s="26" t="str">
        <f t="shared" si="726"/>
        <v/>
      </c>
      <c r="DL589" s="26" t="str">
        <f t="shared" si="726"/>
        <v/>
      </c>
      <c r="DM589" s="26" t="str">
        <f t="shared" si="726"/>
        <v/>
      </c>
      <c r="DN589" s="26" t="str">
        <f t="shared" si="726"/>
        <v/>
      </c>
      <c r="DO589" s="26" t="str">
        <f t="shared" si="726"/>
        <v/>
      </c>
      <c r="DP589" s="26" t="str">
        <f t="shared" si="726"/>
        <v/>
      </c>
      <c r="DQ589" s="26" t="str">
        <f t="shared" si="726"/>
        <v/>
      </c>
      <c r="DR589" s="26" t="str">
        <f t="shared" si="726"/>
        <v/>
      </c>
      <c r="DS589" s="26" t="str">
        <f t="shared" si="726"/>
        <v/>
      </c>
      <c r="DT589" s="26" t="str">
        <f t="shared" si="726"/>
        <v/>
      </c>
      <c r="DU589" s="26" t="str">
        <f t="shared" si="726"/>
        <v/>
      </c>
      <c r="DV589" s="26" t="str">
        <f t="shared" si="726"/>
        <v/>
      </c>
      <c r="DW589" s="26" t="str">
        <f t="shared" si="726"/>
        <v/>
      </c>
      <c r="DX589" s="26" t="str">
        <f t="shared" si="726"/>
        <v/>
      </c>
      <c r="DY589" s="26" t="str">
        <f t="shared" si="726"/>
        <v/>
      </c>
      <c r="DZ589" s="26" t="str">
        <f t="shared" si="726"/>
        <v/>
      </c>
      <c r="EA589" s="26" t="str">
        <f t="shared" si="726"/>
        <v/>
      </c>
      <c r="EB589" s="26" t="str">
        <f t="shared" si="726"/>
        <v/>
      </c>
      <c r="EC589" s="26" t="str">
        <f t="shared" si="726"/>
        <v/>
      </c>
      <c r="ED589" s="26" t="str">
        <f t="shared" si="726"/>
        <v/>
      </c>
      <c r="EE589" s="26" t="str">
        <f t="shared" si="727" ref="EE589:FI589">IF(AND(EE601="",EE613=""),"",SUM(EE601)-SUM(EE613))</f>
        <v/>
      </c>
      <c r="EF589" s="26" t="str">
        <f t="shared" si="727"/>
        <v/>
      </c>
      <c r="EG589" s="26" t="str">
        <f t="shared" si="727"/>
        <v/>
      </c>
      <c r="EH589" s="26" t="str">
        <f t="shared" si="727"/>
        <v/>
      </c>
      <c r="EI589" s="26" t="str">
        <f t="shared" si="727"/>
        <v/>
      </c>
      <c r="EJ589" s="26" t="str">
        <f t="shared" si="727"/>
        <v/>
      </c>
      <c r="EK589" s="26" t="str">
        <f t="shared" si="727"/>
        <v/>
      </c>
      <c r="EL589" s="26" t="str">
        <f t="shared" si="727"/>
        <v/>
      </c>
      <c r="EM589" s="26" t="str">
        <f t="shared" si="727"/>
        <v/>
      </c>
      <c r="EN589" s="26" t="str">
        <f t="shared" si="727"/>
        <v/>
      </c>
      <c r="EO589" s="26" t="str">
        <f t="shared" si="727"/>
        <v/>
      </c>
      <c r="EP589" s="26" t="str">
        <f t="shared" si="727"/>
        <v/>
      </c>
      <c r="EQ589" s="26" t="str">
        <f t="shared" si="727"/>
        <v/>
      </c>
      <c r="ER589" s="26" t="str">
        <f t="shared" si="727"/>
        <v/>
      </c>
      <c r="ES589" s="26" t="str">
        <f t="shared" si="727"/>
        <v/>
      </c>
      <c r="ET589" s="26" t="str">
        <f t="shared" si="727"/>
        <v/>
      </c>
      <c r="EU589" s="26" t="str">
        <f t="shared" si="727"/>
        <v/>
      </c>
      <c r="EV589" s="26" t="str">
        <f t="shared" si="727"/>
        <v/>
      </c>
      <c r="EW589" s="26" t="str">
        <f t="shared" si="727"/>
        <v/>
      </c>
      <c r="EX589" s="26" t="str">
        <f t="shared" si="727"/>
        <v/>
      </c>
      <c r="EY589" s="26" t="str">
        <f t="shared" si="727"/>
        <v/>
      </c>
      <c r="EZ589" s="26" t="str">
        <f t="shared" si="727"/>
        <v/>
      </c>
      <c r="FA589" s="26" t="str">
        <f t="shared" si="727"/>
        <v/>
      </c>
      <c r="FB589" s="26" t="str">
        <f t="shared" si="727"/>
        <v/>
      </c>
      <c r="FC589" s="26" t="str">
        <f t="shared" si="727"/>
        <v/>
      </c>
      <c r="FD589" s="26" t="str">
        <f t="shared" si="727"/>
        <v/>
      </c>
      <c r="FE589" s="26" t="str">
        <f t="shared" si="727"/>
        <v/>
      </c>
      <c r="FF589" s="26" t="str">
        <f t="shared" si="727"/>
        <v/>
      </c>
      <c r="FG589" s="26" t="str">
        <f t="shared" si="727"/>
        <v/>
      </c>
      <c r="FH589" s="26" t="str">
        <f t="shared" si="727"/>
        <v/>
      </c>
      <c r="FI589" s="26" t="str">
        <f t="shared" si="727"/>
        <v/>
      </c>
    </row>
    <row r="590" spans="1:165" s="8" customFormat="1" ht="15" customHeight="1">
      <c r="A590" s="8" t="str">
        <f t="shared" si="715"/>
        <v>BFFA_BP6_XDC</v>
      </c>
      <c r="B590" s="19" t="s">
        <v>1066</v>
      </c>
      <c r="C590" s="13" t="s">
        <v>1401</v>
      </c>
      <c r="D590" s="13" t="s">
        <v>1402</v>
      </c>
      <c r="E590" s="14" t="str">
        <f>"BFFA_BP6_"&amp;C3</f>
        <v>BFFA_BP6_XDC</v>
      </c>
      <c r="F590" s="26" t="str">
        <f>IF(AND(F591="",AND(F593="",AND(F594="",F595=""))),"",SUM(F591,F593,F594,F595))</f>
        <v/>
      </c>
      <c r="G590" s="26" t="str">
        <f t="shared" si="728" ref="G590:BR590">IF(AND(G591="",AND(G593="",AND(G594="",G595=""))),"",SUM(G591,G593,G594,G595))</f>
        <v/>
      </c>
      <c r="H590" s="26" t="str">
        <f t="shared" si="728"/>
        <v/>
      </c>
      <c r="I590" s="26" t="str">
        <f t="shared" si="728"/>
        <v/>
      </c>
      <c r="J590" s="26" t="str">
        <f t="shared" si="728"/>
        <v/>
      </c>
      <c r="K590" s="26" t="str">
        <f t="shared" si="728"/>
        <v/>
      </c>
      <c r="L590" s="26" t="str">
        <f t="shared" si="728"/>
        <v/>
      </c>
      <c r="M590" s="26" t="str">
        <f t="shared" si="728"/>
        <v/>
      </c>
      <c r="N590" s="26" t="str">
        <f t="shared" si="728"/>
        <v/>
      </c>
      <c r="O590" s="26" t="str">
        <f t="shared" si="728"/>
        <v/>
      </c>
      <c r="P590" s="26" t="str">
        <f t="shared" si="728"/>
        <v/>
      </c>
      <c r="Q590" s="26" t="str">
        <f t="shared" si="728"/>
        <v/>
      </c>
      <c r="R590" s="26" t="str">
        <f t="shared" si="728"/>
        <v/>
      </c>
      <c r="S590" s="26" t="str">
        <f t="shared" si="728"/>
        <v/>
      </c>
      <c r="T590" s="26" t="str">
        <f t="shared" si="728"/>
        <v/>
      </c>
      <c r="U590" s="26" t="str">
        <f t="shared" si="728"/>
        <v/>
      </c>
      <c r="V590" s="26" t="str">
        <f t="shared" si="728"/>
        <v/>
      </c>
      <c r="W590" s="26" t="str">
        <f t="shared" si="728"/>
        <v/>
      </c>
      <c r="X590" s="26" t="str">
        <f t="shared" si="728"/>
        <v/>
      </c>
      <c r="Y590" s="26" t="str">
        <f t="shared" si="728"/>
        <v/>
      </c>
      <c r="Z590" s="26" t="str">
        <f t="shared" si="728"/>
        <v/>
      </c>
      <c r="AA590" s="26" t="str">
        <f t="shared" si="728"/>
        <v/>
      </c>
      <c r="AB590" s="26" t="str">
        <f t="shared" si="728"/>
        <v/>
      </c>
      <c r="AC590" s="26" t="str">
        <f t="shared" si="728"/>
        <v/>
      </c>
      <c r="AD590" s="26" t="str">
        <f t="shared" si="728"/>
        <v/>
      </c>
      <c r="AE590" s="26" t="str">
        <f t="shared" si="728"/>
        <v/>
      </c>
      <c r="AF590" s="26" t="str">
        <f t="shared" si="728"/>
        <v/>
      </c>
      <c r="AG590" s="26" t="str">
        <f t="shared" si="728"/>
        <v/>
      </c>
      <c r="AH590" s="26" t="str">
        <f t="shared" si="728"/>
        <v/>
      </c>
      <c r="AI590" s="26" t="str">
        <f t="shared" si="728"/>
        <v/>
      </c>
      <c r="AJ590" s="26" t="str">
        <f t="shared" si="728"/>
        <v/>
      </c>
      <c r="AK590" s="26" t="str">
        <f t="shared" si="728"/>
        <v/>
      </c>
      <c r="AL590" s="26" t="str">
        <f t="shared" si="728"/>
        <v/>
      </c>
      <c r="AM590" s="26" t="str">
        <f t="shared" si="728"/>
        <v/>
      </c>
      <c r="AN590" s="26" t="str">
        <f t="shared" si="728"/>
        <v/>
      </c>
      <c r="AO590" s="26" t="str">
        <f t="shared" si="728"/>
        <v/>
      </c>
      <c r="AP590" s="26" t="str">
        <f t="shared" si="728"/>
        <v/>
      </c>
      <c r="AQ590" s="26" t="str">
        <f t="shared" si="728"/>
        <v/>
      </c>
      <c r="AR590" s="26" t="str">
        <f t="shared" si="728"/>
        <v/>
      </c>
      <c r="AS590" s="26" t="str">
        <f t="shared" si="728"/>
        <v/>
      </c>
      <c r="AT590" s="26" t="str">
        <f t="shared" si="728"/>
        <v/>
      </c>
      <c r="AU590" s="26" t="str">
        <f t="shared" si="728"/>
        <v/>
      </c>
      <c r="AV590" s="26" t="str">
        <f t="shared" si="728"/>
        <v/>
      </c>
      <c r="AW590" s="26" t="str">
        <f t="shared" si="728"/>
        <v/>
      </c>
      <c r="AX590" s="26" t="str">
        <f t="shared" si="728"/>
        <v/>
      </c>
      <c r="AY590" s="26" t="str">
        <f t="shared" si="728"/>
        <v/>
      </c>
      <c r="AZ590" s="26" t="str">
        <f t="shared" si="728"/>
        <v/>
      </c>
      <c r="BA590" s="26" t="str">
        <f t="shared" si="728"/>
        <v/>
      </c>
      <c r="BB590" s="26" t="str">
        <f t="shared" si="728"/>
        <v/>
      </c>
      <c r="BC590" s="26" t="str">
        <f t="shared" si="728"/>
        <v/>
      </c>
      <c r="BD590" s="26" t="str">
        <f t="shared" si="728"/>
        <v/>
      </c>
      <c r="BE590" s="26" t="str">
        <f t="shared" si="728"/>
        <v/>
      </c>
      <c r="BF590" s="26" t="str">
        <f t="shared" si="728"/>
        <v/>
      </c>
      <c r="BG590" s="26" t="str">
        <f t="shared" si="728"/>
        <v/>
      </c>
      <c r="BH590" s="26" t="str">
        <f t="shared" si="728"/>
        <v/>
      </c>
      <c r="BI590" s="26" t="str">
        <f t="shared" si="728"/>
        <v/>
      </c>
      <c r="BJ590" s="26" t="str">
        <f t="shared" si="728"/>
        <v/>
      </c>
      <c r="BK590" s="26" t="str">
        <f t="shared" si="728"/>
        <v/>
      </c>
      <c r="BL590" s="26" t="str">
        <f t="shared" si="728"/>
        <v/>
      </c>
      <c r="BM590" s="26" t="str">
        <f t="shared" si="728"/>
        <v/>
      </c>
      <c r="BN590" s="26" t="str">
        <f t="shared" si="728"/>
        <v/>
      </c>
      <c r="BO590" s="26" t="str">
        <f t="shared" si="728"/>
        <v/>
      </c>
      <c r="BP590" s="26" t="str">
        <f t="shared" si="728"/>
        <v/>
      </c>
      <c r="BQ590" s="26" t="str">
        <f t="shared" si="728"/>
        <v/>
      </c>
      <c r="BR590" s="26" t="str">
        <f t="shared" si="728"/>
        <v/>
      </c>
      <c r="BS590" s="26" t="str">
        <f t="shared" si="729" ref="BS590:ED590">IF(AND(BS591="",AND(BS593="",AND(BS594="",BS595=""))),"",SUM(BS591,BS593,BS594,BS595))</f>
        <v/>
      </c>
      <c r="BT590" s="26" t="str">
        <f t="shared" si="729"/>
        <v/>
      </c>
      <c r="BU590" s="26" t="str">
        <f t="shared" si="729"/>
        <v/>
      </c>
      <c r="BV590" s="26" t="str">
        <f t="shared" si="729"/>
        <v/>
      </c>
      <c r="BW590" s="26" t="str">
        <f t="shared" si="729"/>
        <v/>
      </c>
      <c r="BX590" s="26" t="str">
        <f t="shared" si="729"/>
        <v/>
      </c>
      <c r="BY590" s="26" t="str">
        <f t="shared" si="729"/>
        <v/>
      </c>
      <c r="BZ590" s="26" t="str">
        <f t="shared" si="729"/>
        <v/>
      </c>
      <c r="CA590" s="26" t="str">
        <f t="shared" si="729"/>
        <v/>
      </c>
      <c r="CB590" s="26" t="str">
        <f t="shared" si="729"/>
        <v/>
      </c>
      <c r="CC590" s="26" t="str">
        <f t="shared" si="729"/>
        <v/>
      </c>
      <c r="CD590" s="26" t="str">
        <f t="shared" si="729"/>
        <v/>
      </c>
      <c r="CE590" s="26" t="str">
        <f t="shared" si="729"/>
        <v/>
      </c>
      <c r="CF590" s="26" t="str">
        <f t="shared" si="729"/>
        <v/>
      </c>
      <c r="CG590" s="26" t="str">
        <f t="shared" si="729"/>
        <v/>
      </c>
      <c r="CH590" s="26" t="str">
        <f t="shared" si="729"/>
        <v/>
      </c>
      <c r="CI590" s="26" t="str">
        <f t="shared" si="729"/>
        <v/>
      </c>
      <c r="CJ590" s="26" t="str">
        <f t="shared" si="729"/>
        <v/>
      </c>
      <c r="CK590" s="26" t="str">
        <f t="shared" si="729"/>
        <v/>
      </c>
      <c r="CL590" s="26" t="str">
        <f t="shared" si="729"/>
        <v/>
      </c>
      <c r="CM590" s="26" t="str">
        <f t="shared" si="729"/>
        <v/>
      </c>
      <c r="CN590" s="26" t="str">
        <f t="shared" si="729"/>
        <v/>
      </c>
      <c r="CO590" s="26" t="str">
        <f t="shared" si="729"/>
        <v/>
      </c>
      <c r="CP590" s="26" t="str">
        <f t="shared" si="729"/>
        <v/>
      </c>
      <c r="CQ590" s="26" t="str">
        <f t="shared" si="729"/>
        <v/>
      </c>
      <c r="CR590" s="26" t="str">
        <f t="shared" si="729"/>
        <v/>
      </c>
      <c r="CS590" s="26" t="str">
        <f t="shared" si="729"/>
        <v/>
      </c>
      <c r="CT590" s="26" t="str">
        <f t="shared" si="729"/>
        <v/>
      </c>
      <c r="CU590" s="26" t="str">
        <f t="shared" si="729"/>
        <v/>
      </c>
      <c r="CV590" s="26" t="str">
        <f t="shared" si="729"/>
        <v/>
      </c>
      <c r="CW590" s="26" t="str">
        <f t="shared" si="729"/>
        <v/>
      </c>
      <c r="CX590" s="26" t="str">
        <f t="shared" si="729"/>
        <v/>
      </c>
      <c r="CY590" s="26" t="str">
        <f t="shared" si="729"/>
        <v/>
      </c>
      <c r="CZ590" s="26" t="str">
        <f t="shared" si="729"/>
        <v/>
      </c>
      <c r="DA590" s="26" t="str">
        <f t="shared" si="729"/>
        <v/>
      </c>
      <c r="DB590" s="26" t="str">
        <f t="shared" si="729"/>
        <v/>
      </c>
      <c r="DC590" s="26" t="str">
        <f t="shared" si="729"/>
        <v/>
      </c>
      <c r="DD590" s="26" t="str">
        <f t="shared" si="729"/>
        <v/>
      </c>
      <c r="DE590" s="26" t="str">
        <f t="shared" si="729"/>
        <v/>
      </c>
      <c r="DF590" s="26" t="str">
        <f t="shared" si="729"/>
        <v/>
      </c>
      <c r="DG590" s="26" t="str">
        <f t="shared" si="729"/>
        <v/>
      </c>
      <c r="DH590" s="26" t="str">
        <f t="shared" si="729"/>
        <v/>
      </c>
      <c r="DI590" s="26" t="str">
        <f t="shared" si="729"/>
        <v/>
      </c>
      <c r="DJ590" s="26" t="str">
        <f t="shared" si="729"/>
        <v/>
      </c>
      <c r="DK590" s="26" t="str">
        <f t="shared" si="729"/>
        <v/>
      </c>
      <c r="DL590" s="26" t="str">
        <f t="shared" si="729"/>
        <v/>
      </c>
      <c r="DM590" s="26" t="str">
        <f t="shared" si="729"/>
        <v/>
      </c>
      <c r="DN590" s="26" t="str">
        <f t="shared" si="729"/>
        <v/>
      </c>
      <c r="DO590" s="26" t="str">
        <f t="shared" si="729"/>
        <v/>
      </c>
      <c r="DP590" s="26" t="str">
        <f t="shared" si="729"/>
        <v/>
      </c>
      <c r="DQ590" s="26" t="str">
        <f t="shared" si="729"/>
        <v/>
      </c>
      <c r="DR590" s="26" t="str">
        <f t="shared" si="729"/>
        <v/>
      </c>
      <c r="DS590" s="26" t="str">
        <f t="shared" si="729"/>
        <v/>
      </c>
      <c r="DT590" s="26" t="str">
        <f t="shared" si="729"/>
        <v/>
      </c>
      <c r="DU590" s="26" t="str">
        <f t="shared" si="729"/>
        <v/>
      </c>
      <c r="DV590" s="26" t="str">
        <f t="shared" si="729"/>
        <v/>
      </c>
      <c r="DW590" s="26" t="str">
        <f t="shared" si="729"/>
        <v/>
      </c>
      <c r="DX590" s="26" t="str">
        <f t="shared" si="729"/>
        <v/>
      </c>
      <c r="DY590" s="26" t="str">
        <f t="shared" si="729"/>
        <v/>
      </c>
      <c r="DZ590" s="26" t="str">
        <f t="shared" si="729"/>
        <v/>
      </c>
      <c r="EA590" s="26" t="str">
        <f t="shared" si="729"/>
        <v/>
      </c>
      <c r="EB590" s="26" t="str">
        <f t="shared" si="729"/>
        <v/>
      </c>
      <c r="EC590" s="26" t="str">
        <f t="shared" si="729"/>
        <v/>
      </c>
      <c r="ED590" s="26" t="str">
        <f t="shared" si="729"/>
        <v/>
      </c>
      <c r="EE590" s="26" t="str">
        <f t="shared" si="730" ref="EE590:FI590">IF(AND(EE591="",AND(EE593="",AND(EE594="",EE595=""))),"",SUM(EE591,EE593,EE594,EE595))</f>
        <v/>
      </c>
      <c r="EF590" s="26" t="str">
        <f t="shared" si="730"/>
        <v/>
      </c>
      <c r="EG590" s="26" t="str">
        <f t="shared" si="730"/>
        <v/>
      </c>
      <c r="EH590" s="26" t="str">
        <f t="shared" si="730"/>
        <v/>
      </c>
      <c r="EI590" s="26" t="str">
        <f t="shared" si="730"/>
        <v/>
      </c>
      <c r="EJ590" s="26" t="str">
        <f t="shared" si="730"/>
        <v/>
      </c>
      <c r="EK590" s="26" t="str">
        <f t="shared" si="730"/>
        <v/>
      </c>
      <c r="EL590" s="26" t="str">
        <f t="shared" si="730"/>
        <v/>
      </c>
      <c r="EM590" s="26" t="str">
        <f t="shared" si="730"/>
        <v/>
      </c>
      <c r="EN590" s="26" t="str">
        <f t="shared" si="730"/>
        <v/>
      </c>
      <c r="EO590" s="26" t="str">
        <f t="shared" si="730"/>
        <v/>
      </c>
      <c r="EP590" s="26" t="str">
        <f t="shared" si="730"/>
        <v/>
      </c>
      <c r="EQ590" s="26" t="str">
        <f t="shared" si="730"/>
        <v/>
      </c>
      <c r="ER590" s="26" t="str">
        <f t="shared" si="730"/>
        <v/>
      </c>
      <c r="ES590" s="26" t="str">
        <f t="shared" si="730"/>
        <v/>
      </c>
      <c r="ET590" s="26" t="str">
        <f t="shared" si="730"/>
        <v/>
      </c>
      <c r="EU590" s="26" t="str">
        <f t="shared" si="730"/>
        <v/>
      </c>
      <c r="EV590" s="26" t="str">
        <f t="shared" si="730"/>
        <v/>
      </c>
      <c r="EW590" s="26" t="str">
        <f t="shared" si="730"/>
        <v/>
      </c>
      <c r="EX590" s="26" t="str">
        <f t="shared" si="730"/>
        <v/>
      </c>
      <c r="EY590" s="26" t="str">
        <f t="shared" si="730"/>
        <v/>
      </c>
      <c r="EZ590" s="26" t="str">
        <f t="shared" si="730"/>
        <v/>
      </c>
      <c r="FA590" s="26" t="str">
        <f t="shared" si="730"/>
        <v/>
      </c>
      <c r="FB590" s="26" t="str">
        <f t="shared" si="730"/>
        <v/>
      </c>
      <c r="FC590" s="26" t="str">
        <f t="shared" si="730"/>
        <v/>
      </c>
      <c r="FD590" s="26" t="str">
        <f t="shared" si="730"/>
        <v/>
      </c>
      <c r="FE590" s="26" t="str">
        <f t="shared" si="730"/>
        <v/>
      </c>
      <c r="FF590" s="26" t="str">
        <f t="shared" si="730"/>
        <v/>
      </c>
      <c r="FG590" s="26" t="str">
        <f t="shared" si="730"/>
        <v/>
      </c>
      <c r="FH590" s="26" t="str">
        <f t="shared" si="730"/>
        <v/>
      </c>
      <c r="FI590" s="26" t="str">
        <f t="shared" si="730"/>
        <v/>
      </c>
    </row>
    <row r="591" spans="1:165" s="8" customFormat="1" ht="15" customHeight="1">
      <c r="A591" s="8" t="str">
        <f t="shared" si="715"/>
        <v>BFFACB_BP6_XDC</v>
      </c>
      <c r="B591" s="12" t="s">
        <v>1403</v>
      </c>
      <c r="C591" s="13" t="s">
        <v>1404</v>
      </c>
      <c r="D591" s="13" t="s">
        <v>1405</v>
      </c>
      <c r="E591" s="14" t="str">
        <f>"BFFACB_BP6_"&amp;C3</f>
        <v>BFFACB_BP6_XDC</v>
      </c>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165" s="8" customFormat="1" ht="15" customHeight="1">
      <c r="A592" s="8" t="str">
        <f t="shared" si="715"/>
        <v>BFFAMA_BP6_XDC</v>
      </c>
      <c r="B592" s="15" t="s">
        <v>1406</v>
      </c>
      <c r="C592" s="13" t="s">
        <v>1407</v>
      </c>
      <c r="D592" s="13" t="s">
        <v>1408</v>
      </c>
      <c r="E592" s="18" t="str">
        <f>"BFFAMA_BP6_"&amp;C3</f>
        <v>BFFAMA_BP6_XDC</v>
      </c>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165" s="8" customFormat="1" ht="15" customHeight="1">
      <c r="A593" s="8" t="str">
        <f t="shared" si="715"/>
        <v>BFFADC_BP6_XDC</v>
      </c>
      <c r="B593" s="12" t="s">
        <v>1409</v>
      </c>
      <c r="C593" s="13" t="s">
        <v>1410</v>
      </c>
      <c r="D593" s="13" t="s">
        <v>1411</v>
      </c>
      <c r="E593" s="14" t="str">
        <f>"BFFADC_BP6_"&amp;C3</f>
        <v>BFFADC_BP6_XDC</v>
      </c>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165" s="8" customFormat="1" ht="15" customHeight="1">
      <c r="A594" s="8" t="str">
        <f t="shared" si="715"/>
        <v>BFFAG_BP6_XDC</v>
      </c>
      <c r="B594" s="12" t="s">
        <v>1412</v>
      </c>
      <c r="C594" s="13" t="s">
        <v>1413</v>
      </c>
      <c r="D594" s="13" t="s">
        <v>1414</v>
      </c>
      <c r="E594" s="14" t="str">
        <f>"BFFAG_BP6_"&amp;C3</f>
        <v>BFFAG_BP6_XDC</v>
      </c>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165" s="8" customFormat="1" ht="15" customHeight="1">
      <c r="A595" s="8" t="str">
        <f t="shared" si="715"/>
        <v>BFFAO_BP6_XDC</v>
      </c>
      <c r="B595" s="12" t="s">
        <v>1415</v>
      </c>
      <c r="C595" s="13" t="s">
        <v>1416</v>
      </c>
      <c r="D595" s="13" t="s">
        <v>1417</v>
      </c>
      <c r="E595" s="14" t="str">
        <f>"BFFAO_BP6_"&amp;C3</f>
        <v>BFFAO_BP6_XDC</v>
      </c>
      <c r="F595" s="26" t="str">
        <f>IF(AND(F596="",F597=""),"",SUM(F596,F597))</f>
        <v/>
      </c>
      <c r="G595" s="26" t="str">
        <f t="shared" si="731" ref="G595:BR595">IF(AND(G596="",G597=""),"",SUM(G596,G597))</f>
        <v/>
      </c>
      <c r="H595" s="26" t="str">
        <f t="shared" si="731"/>
        <v/>
      </c>
      <c r="I595" s="26" t="str">
        <f t="shared" si="731"/>
        <v/>
      </c>
      <c r="J595" s="26" t="str">
        <f t="shared" si="731"/>
        <v/>
      </c>
      <c r="K595" s="26" t="str">
        <f t="shared" si="731"/>
        <v/>
      </c>
      <c r="L595" s="26" t="str">
        <f t="shared" si="731"/>
        <v/>
      </c>
      <c r="M595" s="26" t="str">
        <f t="shared" si="731"/>
        <v/>
      </c>
      <c r="N595" s="26" t="str">
        <f t="shared" si="731"/>
        <v/>
      </c>
      <c r="O595" s="26" t="str">
        <f t="shared" si="731"/>
        <v/>
      </c>
      <c r="P595" s="26" t="str">
        <f t="shared" si="731"/>
        <v/>
      </c>
      <c r="Q595" s="26" t="str">
        <f t="shared" si="731"/>
        <v/>
      </c>
      <c r="R595" s="26" t="str">
        <f t="shared" si="731"/>
        <v/>
      </c>
      <c r="S595" s="26" t="str">
        <f t="shared" si="731"/>
        <v/>
      </c>
      <c r="T595" s="26" t="str">
        <f t="shared" si="731"/>
        <v/>
      </c>
      <c r="U595" s="26" t="str">
        <f t="shared" si="731"/>
        <v/>
      </c>
      <c r="V595" s="26" t="str">
        <f t="shared" si="731"/>
        <v/>
      </c>
      <c r="W595" s="26" t="str">
        <f t="shared" si="731"/>
        <v/>
      </c>
      <c r="X595" s="26" t="str">
        <f t="shared" si="731"/>
        <v/>
      </c>
      <c r="Y595" s="26" t="str">
        <f t="shared" si="731"/>
        <v/>
      </c>
      <c r="Z595" s="26" t="str">
        <f t="shared" si="731"/>
        <v/>
      </c>
      <c r="AA595" s="26" t="str">
        <f t="shared" si="731"/>
        <v/>
      </c>
      <c r="AB595" s="26" t="str">
        <f t="shared" si="731"/>
        <v/>
      </c>
      <c r="AC595" s="26" t="str">
        <f t="shared" si="731"/>
        <v/>
      </c>
      <c r="AD595" s="26" t="str">
        <f t="shared" si="731"/>
        <v/>
      </c>
      <c r="AE595" s="26" t="str">
        <f t="shared" si="731"/>
        <v/>
      </c>
      <c r="AF595" s="26" t="str">
        <f t="shared" si="731"/>
        <v/>
      </c>
      <c r="AG595" s="26" t="str">
        <f t="shared" si="731"/>
        <v/>
      </c>
      <c r="AH595" s="26" t="str">
        <f t="shared" si="731"/>
        <v/>
      </c>
      <c r="AI595" s="26" t="str">
        <f t="shared" si="731"/>
        <v/>
      </c>
      <c r="AJ595" s="26" t="str">
        <f t="shared" si="731"/>
        <v/>
      </c>
      <c r="AK595" s="26" t="str">
        <f t="shared" si="731"/>
        <v/>
      </c>
      <c r="AL595" s="26" t="str">
        <f t="shared" si="731"/>
        <v/>
      </c>
      <c r="AM595" s="26" t="str">
        <f t="shared" si="731"/>
        <v/>
      </c>
      <c r="AN595" s="26" t="str">
        <f t="shared" si="731"/>
        <v/>
      </c>
      <c r="AO595" s="26" t="str">
        <f t="shared" si="731"/>
        <v/>
      </c>
      <c r="AP595" s="26" t="str">
        <f t="shared" si="731"/>
        <v/>
      </c>
      <c r="AQ595" s="26" t="str">
        <f t="shared" si="731"/>
        <v/>
      </c>
      <c r="AR595" s="26" t="str">
        <f t="shared" si="731"/>
        <v/>
      </c>
      <c r="AS595" s="26" t="str">
        <f t="shared" si="731"/>
        <v/>
      </c>
      <c r="AT595" s="26" t="str">
        <f t="shared" si="731"/>
        <v/>
      </c>
      <c r="AU595" s="26" t="str">
        <f t="shared" si="731"/>
        <v/>
      </c>
      <c r="AV595" s="26" t="str">
        <f t="shared" si="731"/>
        <v/>
      </c>
      <c r="AW595" s="26" t="str">
        <f t="shared" si="731"/>
        <v/>
      </c>
      <c r="AX595" s="26" t="str">
        <f t="shared" si="731"/>
        <v/>
      </c>
      <c r="AY595" s="26" t="str">
        <f t="shared" si="731"/>
        <v/>
      </c>
      <c r="AZ595" s="26" t="str">
        <f t="shared" si="731"/>
        <v/>
      </c>
      <c r="BA595" s="26" t="str">
        <f t="shared" si="731"/>
        <v/>
      </c>
      <c r="BB595" s="26" t="str">
        <f t="shared" si="731"/>
        <v/>
      </c>
      <c r="BC595" s="26" t="str">
        <f t="shared" si="731"/>
        <v/>
      </c>
      <c r="BD595" s="26" t="str">
        <f t="shared" si="731"/>
        <v/>
      </c>
      <c r="BE595" s="26" t="str">
        <f t="shared" si="731"/>
        <v/>
      </c>
      <c r="BF595" s="26" t="str">
        <f t="shared" si="731"/>
        <v/>
      </c>
      <c r="BG595" s="26" t="str">
        <f t="shared" si="731"/>
        <v/>
      </c>
      <c r="BH595" s="26" t="str">
        <f t="shared" si="731"/>
        <v/>
      </c>
      <c r="BI595" s="26" t="str">
        <f t="shared" si="731"/>
        <v/>
      </c>
      <c r="BJ595" s="26" t="str">
        <f t="shared" si="731"/>
        <v/>
      </c>
      <c r="BK595" s="26" t="str">
        <f t="shared" si="731"/>
        <v/>
      </c>
      <c r="BL595" s="26" t="str">
        <f t="shared" si="731"/>
        <v/>
      </c>
      <c r="BM595" s="26" t="str">
        <f t="shared" si="731"/>
        <v/>
      </c>
      <c r="BN595" s="26" t="str">
        <f t="shared" si="731"/>
        <v/>
      </c>
      <c r="BO595" s="26" t="str">
        <f t="shared" si="731"/>
        <v/>
      </c>
      <c r="BP595" s="26" t="str">
        <f t="shared" si="731"/>
        <v/>
      </c>
      <c r="BQ595" s="26" t="str">
        <f t="shared" si="731"/>
        <v/>
      </c>
      <c r="BR595" s="26" t="str">
        <f t="shared" si="731"/>
        <v/>
      </c>
      <c r="BS595" s="26" t="str">
        <f t="shared" si="732" ref="BS595:ED595">IF(AND(BS596="",BS597=""),"",SUM(BS596,BS597))</f>
        <v/>
      </c>
      <c r="BT595" s="26" t="str">
        <f t="shared" si="732"/>
        <v/>
      </c>
      <c r="BU595" s="26" t="str">
        <f t="shared" si="732"/>
        <v/>
      </c>
      <c r="BV595" s="26" t="str">
        <f t="shared" si="732"/>
        <v/>
      </c>
      <c r="BW595" s="26" t="str">
        <f t="shared" si="732"/>
        <v/>
      </c>
      <c r="BX595" s="26" t="str">
        <f t="shared" si="732"/>
        <v/>
      </c>
      <c r="BY595" s="26" t="str">
        <f t="shared" si="732"/>
        <v/>
      </c>
      <c r="BZ595" s="26" t="str">
        <f t="shared" si="732"/>
        <v/>
      </c>
      <c r="CA595" s="26" t="str">
        <f t="shared" si="732"/>
        <v/>
      </c>
      <c r="CB595" s="26" t="str">
        <f t="shared" si="732"/>
        <v/>
      </c>
      <c r="CC595" s="26" t="str">
        <f t="shared" si="732"/>
        <v/>
      </c>
      <c r="CD595" s="26" t="str">
        <f t="shared" si="732"/>
        <v/>
      </c>
      <c r="CE595" s="26" t="str">
        <f t="shared" si="732"/>
        <v/>
      </c>
      <c r="CF595" s="26" t="str">
        <f t="shared" si="732"/>
        <v/>
      </c>
      <c r="CG595" s="26" t="str">
        <f t="shared" si="732"/>
        <v/>
      </c>
      <c r="CH595" s="26" t="str">
        <f t="shared" si="732"/>
        <v/>
      </c>
      <c r="CI595" s="26" t="str">
        <f t="shared" si="732"/>
        <v/>
      </c>
      <c r="CJ595" s="26" t="str">
        <f t="shared" si="732"/>
        <v/>
      </c>
      <c r="CK595" s="26" t="str">
        <f t="shared" si="732"/>
        <v/>
      </c>
      <c r="CL595" s="26" t="str">
        <f t="shared" si="732"/>
        <v/>
      </c>
      <c r="CM595" s="26" t="str">
        <f t="shared" si="732"/>
        <v/>
      </c>
      <c r="CN595" s="26" t="str">
        <f t="shared" si="732"/>
        <v/>
      </c>
      <c r="CO595" s="26" t="str">
        <f t="shared" si="732"/>
        <v/>
      </c>
      <c r="CP595" s="26" t="str">
        <f t="shared" si="732"/>
        <v/>
      </c>
      <c r="CQ595" s="26" t="str">
        <f t="shared" si="732"/>
        <v/>
      </c>
      <c r="CR595" s="26" t="str">
        <f t="shared" si="732"/>
        <v/>
      </c>
      <c r="CS595" s="26" t="str">
        <f t="shared" si="732"/>
        <v/>
      </c>
      <c r="CT595" s="26" t="str">
        <f t="shared" si="732"/>
        <v/>
      </c>
      <c r="CU595" s="26" t="str">
        <f t="shared" si="732"/>
        <v/>
      </c>
      <c r="CV595" s="26" t="str">
        <f t="shared" si="732"/>
        <v/>
      </c>
      <c r="CW595" s="26" t="str">
        <f t="shared" si="732"/>
        <v/>
      </c>
      <c r="CX595" s="26" t="str">
        <f t="shared" si="732"/>
        <v/>
      </c>
      <c r="CY595" s="26" t="str">
        <f t="shared" si="732"/>
        <v/>
      </c>
      <c r="CZ595" s="26" t="str">
        <f t="shared" si="732"/>
        <v/>
      </c>
      <c r="DA595" s="26" t="str">
        <f t="shared" si="732"/>
        <v/>
      </c>
      <c r="DB595" s="26" t="str">
        <f t="shared" si="732"/>
        <v/>
      </c>
      <c r="DC595" s="26" t="str">
        <f t="shared" si="732"/>
        <v/>
      </c>
      <c r="DD595" s="26" t="str">
        <f t="shared" si="732"/>
        <v/>
      </c>
      <c r="DE595" s="26" t="str">
        <f t="shared" si="732"/>
        <v/>
      </c>
      <c r="DF595" s="26" t="str">
        <f t="shared" si="732"/>
        <v/>
      </c>
      <c r="DG595" s="26" t="str">
        <f t="shared" si="732"/>
        <v/>
      </c>
      <c r="DH595" s="26" t="str">
        <f t="shared" si="732"/>
        <v/>
      </c>
      <c r="DI595" s="26" t="str">
        <f t="shared" si="732"/>
        <v/>
      </c>
      <c r="DJ595" s="26" t="str">
        <f t="shared" si="732"/>
        <v/>
      </c>
      <c r="DK595" s="26" t="str">
        <f t="shared" si="732"/>
        <v/>
      </c>
      <c r="DL595" s="26" t="str">
        <f t="shared" si="732"/>
        <v/>
      </c>
      <c r="DM595" s="26" t="str">
        <f t="shared" si="732"/>
        <v/>
      </c>
      <c r="DN595" s="26" t="str">
        <f t="shared" si="732"/>
        <v/>
      </c>
      <c r="DO595" s="26" t="str">
        <f t="shared" si="732"/>
        <v/>
      </c>
      <c r="DP595" s="26" t="str">
        <f t="shared" si="732"/>
        <v/>
      </c>
      <c r="DQ595" s="26" t="str">
        <f t="shared" si="732"/>
        <v/>
      </c>
      <c r="DR595" s="26" t="str">
        <f t="shared" si="732"/>
        <v/>
      </c>
      <c r="DS595" s="26" t="str">
        <f t="shared" si="732"/>
        <v/>
      </c>
      <c r="DT595" s="26" t="str">
        <f t="shared" si="732"/>
        <v/>
      </c>
      <c r="DU595" s="26" t="str">
        <f t="shared" si="732"/>
        <v/>
      </c>
      <c r="DV595" s="26" t="str">
        <f t="shared" si="732"/>
        <v/>
      </c>
      <c r="DW595" s="26" t="str">
        <f t="shared" si="732"/>
        <v/>
      </c>
      <c r="DX595" s="26" t="str">
        <f t="shared" si="732"/>
        <v/>
      </c>
      <c r="DY595" s="26" t="str">
        <f t="shared" si="732"/>
        <v/>
      </c>
      <c r="DZ595" s="26" t="str">
        <f t="shared" si="732"/>
        <v/>
      </c>
      <c r="EA595" s="26" t="str">
        <f t="shared" si="732"/>
        <v/>
      </c>
      <c r="EB595" s="26" t="str">
        <f t="shared" si="732"/>
        <v/>
      </c>
      <c r="EC595" s="26" t="str">
        <f t="shared" si="732"/>
        <v/>
      </c>
      <c r="ED595" s="26" t="str">
        <f t="shared" si="732"/>
        <v/>
      </c>
      <c r="EE595" s="26" t="str">
        <f t="shared" si="733" ref="EE595:FI595">IF(AND(EE596="",EE597=""),"",SUM(EE596,EE597))</f>
        <v/>
      </c>
      <c r="EF595" s="26" t="str">
        <f t="shared" si="733"/>
        <v/>
      </c>
      <c r="EG595" s="26" t="str">
        <f t="shared" si="733"/>
        <v/>
      </c>
      <c r="EH595" s="26" t="str">
        <f t="shared" si="733"/>
        <v/>
      </c>
      <c r="EI595" s="26" t="str">
        <f t="shared" si="733"/>
        <v/>
      </c>
      <c r="EJ595" s="26" t="str">
        <f t="shared" si="733"/>
        <v/>
      </c>
      <c r="EK595" s="26" t="str">
        <f t="shared" si="733"/>
        <v/>
      </c>
      <c r="EL595" s="26" t="str">
        <f t="shared" si="733"/>
        <v/>
      </c>
      <c r="EM595" s="26" t="str">
        <f t="shared" si="733"/>
        <v/>
      </c>
      <c r="EN595" s="26" t="str">
        <f t="shared" si="733"/>
        <v/>
      </c>
      <c r="EO595" s="26" t="str">
        <f t="shared" si="733"/>
        <v/>
      </c>
      <c r="EP595" s="26" t="str">
        <f t="shared" si="733"/>
        <v/>
      </c>
      <c r="EQ595" s="26" t="str">
        <f t="shared" si="733"/>
        <v/>
      </c>
      <c r="ER595" s="26" t="str">
        <f t="shared" si="733"/>
        <v/>
      </c>
      <c r="ES595" s="26" t="str">
        <f t="shared" si="733"/>
        <v/>
      </c>
      <c r="ET595" s="26" t="str">
        <f t="shared" si="733"/>
        <v/>
      </c>
      <c r="EU595" s="26" t="str">
        <f t="shared" si="733"/>
        <v/>
      </c>
      <c r="EV595" s="26" t="str">
        <f t="shared" si="733"/>
        <v/>
      </c>
      <c r="EW595" s="26" t="str">
        <f t="shared" si="733"/>
        <v/>
      </c>
      <c r="EX595" s="26" t="str">
        <f t="shared" si="733"/>
        <v/>
      </c>
      <c r="EY595" s="26" t="str">
        <f t="shared" si="733"/>
        <v/>
      </c>
      <c r="EZ595" s="26" t="str">
        <f t="shared" si="733"/>
        <v/>
      </c>
      <c r="FA595" s="26" t="str">
        <f t="shared" si="733"/>
        <v/>
      </c>
      <c r="FB595" s="26" t="str">
        <f t="shared" si="733"/>
        <v/>
      </c>
      <c r="FC595" s="26" t="str">
        <f t="shared" si="733"/>
        <v/>
      </c>
      <c r="FD595" s="26" t="str">
        <f t="shared" si="733"/>
        <v/>
      </c>
      <c r="FE595" s="26" t="str">
        <f t="shared" si="733"/>
        <v/>
      </c>
      <c r="FF595" s="26" t="str">
        <f t="shared" si="733"/>
        <v/>
      </c>
      <c r="FG595" s="26" t="str">
        <f t="shared" si="733"/>
        <v/>
      </c>
      <c r="FH595" s="26" t="str">
        <f t="shared" si="733"/>
        <v/>
      </c>
      <c r="FI595" s="26" t="str">
        <f t="shared" si="733"/>
        <v/>
      </c>
    </row>
    <row r="596" spans="1:165" s="8" customFormat="1" ht="15" customHeight="1">
      <c r="A596" s="8" t="str">
        <f t="shared" si="715"/>
        <v>BFFAOF_BP6_XDC</v>
      </c>
      <c r="B596" s="12" t="s">
        <v>1216</v>
      </c>
      <c r="C596" s="13" t="s">
        <v>1418</v>
      </c>
      <c r="D596" s="13" t="s">
        <v>1419</v>
      </c>
      <c r="E596" s="14" t="str">
        <f>"BFFAOF_BP6_"&amp;C3</f>
        <v>BFFAOF_BP6_XDC</v>
      </c>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165" s="8" customFormat="1" ht="15" customHeight="1">
      <c r="A597" s="8" t="str">
        <f t="shared" si="715"/>
        <v>BFFAONF_BP6_XDC</v>
      </c>
      <c r="B597" s="12" t="s">
        <v>1420</v>
      </c>
      <c r="C597" s="13" t="s">
        <v>1421</v>
      </c>
      <c r="D597" s="13" t="s">
        <v>1422</v>
      </c>
      <c r="E597" s="14" t="str">
        <f>"BFFAONF_BP6_"&amp;C3</f>
        <v>BFFAONF_BP6_XDC</v>
      </c>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165" s="8" customFormat="1" ht="15" customHeight="1">
      <c r="A598" s="8" t="str">
        <f t="shared" si="715"/>
        <v>BFFAFD_BP6_XDC</v>
      </c>
      <c r="B598" s="15" t="s">
        <v>1389</v>
      </c>
      <c r="C598" s="13" t="s">
        <v>1423</v>
      </c>
      <c r="D598" s="13" t="s">
        <v>1424</v>
      </c>
      <c r="E598" s="14" t="str">
        <f>"BFFAFD_BP6_"&amp;C3</f>
        <v>BFFAFD_BP6_XDC</v>
      </c>
      <c r="F598" s="26" t="str">
        <f>IF(AND(F599="",F600=""),"",SUM(F599,F600))</f>
        <v/>
      </c>
      <c r="G598" s="26" t="str">
        <f t="shared" si="734" ref="G598:BR598">IF(AND(G599="",G600=""),"",SUM(G599,G600))</f>
        <v/>
      </c>
      <c r="H598" s="26" t="str">
        <f t="shared" si="734"/>
        <v/>
      </c>
      <c r="I598" s="26" t="str">
        <f t="shared" si="734"/>
        <v/>
      </c>
      <c r="J598" s="26" t="str">
        <f t="shared" si="734"/>
        <v/>
      </c>
      <c r="K598" s="26" t="str">
        <f t="shared" si="734"/>
        <v/>
      </c>
      <c r="L598" s="26" t="str">
        <f t="shared" si="734"/>
        <v/>
      </c>
      <c r="M598" s="26" t="str">
        <f t="shared" si="734"/>
        <v/>
      </c>
      <c r="N598" s="26" t="str">
        <f t="shared" si="734"/>
        <v/>
      </c>
      <c r="O598" s="26" t="str">
        <f t="shared" si="734"/>
        <v/>
      </c>
      <c r="P598" s="26" t="str">
        <f t="shared" si="734"/>
        <v/>
      </c>
      <c r="Q598" s="26" t="str">
        <f t="shared" si="734"/>
        <v/>
      </c>
      <c r="R598" s="26" t="str">
        <f t="shared" si="734"/>
        <v/>
      </c>
      <c r="S598" s="26" t="str">
        <f t="shared" si="734"/>
        <v/>
      </c>
      <c r="T598" s="26" t="str">
        <f t="shared" si="734"/>
        <v/>
      </c>
      <c r="U598" s="26" t="str">
        <f t="shared" si="734"/>
        <v/>
      </c>
      <c r="V598" s="26" t="str">
        <f t="shared" si="734"/>
        <v/>
      </c>
      <c r="W598" s="26" t="str">
        <f t="shared" si="734"/>
        <v/>
      </c>
      <c r="X598" s="26" t="str">
        <f t="shared" si="734"/>
        <v/>
      </c>
      <c r="Y598" s="26" t="str">
        <f t="shared" si="734"/>
        <v/>
      </c>
      <c r="Z598" s="26" t="str">
        <f t="shared" si="734"/>
        <v/>
      </c>
      <c r="AA598" s="26" t="str">
        <f t="shared" si="734"/>
        <v/>
      </c>
      <c r="AB598" s="26" t="str">
        <f t="shared" si="734"/>
        <v/>
      </c>
      <c r="AC598" s="26" t="str">
        <f t="shared" si="734"/>
        <v/>
      </c>
      <c r="AD598" s="26" t="str">
        <f t="shared" si="734"/>
        <v/>
      </c>
      <c r="AE598" s="26" t="str">
        <f t="shared" si="734"/>
        <v/>
      </c>
      <c r="AF598" s="26" t="str">
        <f t="shared" si="734"/>
        <v/>
      </c>
      <c r="AG598" s="26" t="str">
        <f t="shared" si="734"/>
        <v/>
      </c>
      <c r="AH598" s="26" t="str">
        <f t="shared" si="734"/>
        <v/>
      </c>
      <c r="AI598" s="26" t="str">
        <f t="shared" si="734"/>
        <v/>
      </c>
      <c r="AJ598" s="26" t="str">
        <f t="shared" si="734"/>
        <v/>
      </c>
      <c r="AK598" s="26" t="str">
        <f t="shared" si="734"/>
        <v/>
      </c>
      <c r="AL598" s="26" t="str">
        <f t="shared" si="734"/>
        <v/>
      </c>
      <c r="AM598" s="26" t="str">
        <f t="shared" si="734"/>
        <v/>
      </c>
      <c r="AN598" s="26" t="str">
        <f t="shared" si="734"/>
        <v/>
      </c>
      <c r="AO598" s="26" t="str">
        <f t="shared" si="734"/>
        <v/>
      </c>
      <c r="AP598" s="26" t="str">
        <f t="shared" si="734"/>
        <v/>
      </c>
      <c r="AQ598" s="26" t="str">
        <f t="shared" si="734"/>
        <v/>
      </c>
      <c r="AR598" s="26" t="str">
        <f t="shared" si="734"/>
        <v/>
      </c>
      <c r="AS598" s="26" t="str">
        <f t="shared" si="734"/>
        <v/>
      </c>
      <c r="AT598" s="26" t="str">
        <f t="shared" si="734"/>
        <v/>
      </c>
      <c r="AU598" s="26" t="str">
        <f t="shared" si="734"/>
        <v/>
      </c>
      <c r="AV598" s="26" t="str">
        <f t="shared" si="734"/>
        <v/>
      </c>
      <c r="AW598" s="26" t="str">
        <f t="shared" si="734"/>
        <v/>
      </c>
      <c r="AX598" s="26" t="str">
        <f t="shared" si="734"/>
        <v/>
      </c>
      <c r="AY598" s="26" t="str">
        <f t="shared" si="734"/>
        <v/>
      </c>
      <c r="AZ598" s="26" t="str">
        <f t="shared" si="734"/>
        <v/>
      </c>
      <c r="BA598" s="26" t="str">
        <f t="shared" si="734"/>
        <v/>
      </c>
      <c r="BB598" s="26" t="str">
        <f t="shared" si="734"/>
        <v/>
      </c>
      <c r="BC598" s="26" t="str">
        <f t="shared" si="734"/>
        <v/>
      </c>
      <c r="BD598" s="26" t="str">
        <f t="shared" si="734"/>
        <v/>
      </c>
      <c r="BE598" s="26" t="str">
        <f t="shared" si="734"/>
        <v/>
      </c>
      <c r="BF598" s="26" t="str">
        <f t="shared" si="734"/>
        <v/>
      </c>
      <c r="BG598" s="26" t="str">
        <f t="shared" si="734"/>
        <v/>
      </c>
      <c r="BH598" s="26" t="str">
        <f t="shared" si="734"/>
        <v/>
      </c>
      <c r="BI598" s="26" t="str">
        <f t="shared" si="734"/>
        <v/>
      </c>
      <c r="BJ598" s="26" t="str">
        <f t="shared" si="734"/>
        <v/>
      </c>
      <c r="BK598" s="26" t="str">
        <f t="shared" si="734"/>
        <v/>
      </c>
      <c r="BL598" s="26" t="str">
        <f t="shared" si="734"/>
        <v/>
      </c>
      <c r="BM598" s="26" t="str">
        <f t="shared" si="734"/>
        <v/>
      </c>
      <c r="BN598" s="26" t="str">
        <f t="shared" si="734"/>
        <v/>
      </c>
      <c r="BO598" s="26" t="str">
        <f t="shared" si="734"/>
        <v/>
      </c>
      <c r="BP598" s="26" t="str">
        <f t="shared" si="734"/>
        <v/>
      </c>
      <c r="BQ598" s="26" t="str">
        <f t="shared" si="734"/>
        <v/>
      </c>
      <c r="BR598" s="26" t="str">
        <f t="shared" si="734"/>
        <v/>
      </c>
      <c r="BS598" s="26" t="str">
        <f t="shared" si="735" ref="BS598:ED598">IF(AND(BS599="",BS600=""),"",SUM(BS599,BS600))</f>
        <v/>
      </c>
      <c r="BT598" s="26" t="str">
        <f t="shared" si="735"/>
        <v/>
      </c>
      <c r="BU598" s="26" t="str">
        <f t="shared" si="735"/>
        <v/>
      </c>
      <c r="BV598" s="26" t="str">
        <f t="shared" si="735"/>
        <v/>
      </c>
      <c r="BW598" s="26" t="str">
        <f t="shared" si="735"/>
        <v/>
      </c>
      <c r="BX598" s="26" t="str">
        <f t="shared" si="735"/>
        <v/>
      </c>
      <c r="BY598" s="26" t="str">
        <f t="shared" si="735"/>
        <v/>
      </c>
      <c r="BZ598" s="26" t="str">
        <f t="shared" si="735"/>
        <v/>
      </c>
      <c r="CA598" s="26" t="str">
        <f t="shared" si="735"/>
        <v/>
      </c>
      <c r="CB598" s="26" t="str">
        <f t="shared" si="735"/>
        <v/>
      </c>
      <c r="CC598" s="26" t="str">
        <f t="shared" si="735"/>
        <v/>
      </c>
      <c r="CD598" s="26" t="str">
        <f t="shared" si="735"/>
        <v/>
      </c>
      <c r="CE598" s="26" t="str">
        <f t="shared" si="735"/>
        <v/>
      </c>
      <c r="CF598" s="26" t="str">
        <f t="shared" si="735"/>
        <v/>
      </c>
      <c r="CG598" s="26" t="str">
        <f t="shared" si="735"/>
        <v/>
      </c>
      <c r="CH598" s="26" t="str">
        <f t="shared" si="735"/>
        <v/>
      </c>
      <c r="CI598" s="26" t="str">
        <f t="shared" si="735"/>
        <v/>
      </c>
      <c r="CJ598" s="26" t="str">
        <f t="shared" si="735"/>
        <v/>
      </c>
      <c r="CK598" s="26" t="str">
        <f t="shared" si="735"/>
        <v/>
      </c>
      <c r="CL598" s="26" t="str">
        <f t="shared" si="735"/>
        <v/>
      </c>
      <c r="CM598" s="26" t="str">
        <f t="shared" si="735"/>
        <v/>
      </c>
      <c r="CN598" s="26" t="str">
        <f t="shared" si="735"/>
        <v/>
      </c>
      <c r="CO598" s="26" t="str">
        <f t="shared" si="735"/>
        <v/>
      </c>
      <c r="CP598" s="26" t="str">
        <f t="shared" si="735"/>
        <v/>
      </c>
      <c r="CQ598" s="26" t="str">
        <f t="shared" si="735"/>
        <v/>
      </c>
      <c r="CR598" s="26" t="str">
        <f t="shared" si="735"/>
        <v/>
      </c>
      <c r="CS598" s="26" t="str">
        <f t="shared" si="735"/>
        <v/>
      </c>
      <c r="CT598" s="26" t="str">
        <f t="shared" si="735"/>
        <v/>
      </c>
      <c r="CU598" s="26" t="str">
        <f t="shared" si="735"/>
        <v/>
      </c>
      <c r="CV598" s="26" t="str">
        <f t="shared" si="735"/>
        <v/>
      </c>
      <c r="CW598" s="26" t="str">
        <f t="shared" si="735"/>
        <v/>
      </c>
      <c r="CX598" s="26" t="str">
        <f t="shared" si="735"/>
        <v/>
      </c>
      <c r="CY598" s="26" t="str">
        <f t="shared" si="735"/>
        <v/>
      </c>
      <c r="CZ598" s="26" t="str">
        <f t="shared" si="735"/>
        <v/>
      </c>
      <c r="DA598" s="26" t="str">
        <f t="shared" si="735"/>
        <v/>
      </c>
      <c r="DB598" s="26" t="str">
        <f t="shared" si="735"/>
        <v/>
      </c>
      <c r="DC598" s="26" t="str">
        <f t="shared" si="735"/>
        <v/>
      </c>
      <c r="DD598" s="26" t="str">
        <f t="shared" si="735"/>
        <v/>
      </c>
      <c r="DE598" s="26" t="str">
        <f t="shared" si="735"/>
        <v/>
      </c>
      <c r="DF598" s="26" t="str">
        <f t="shared" si="735"/>
        <v/>
      </c>
      <c r="DG598" s="26" t="str">
        <f t="shared" si="735"/>
        <v/>
      </c>
      <c r="DH598" s="26" t="str">
        <f t="shared" si="735"/>
        <v/>
      </c>
      <c r="DI598" s="26" t="str">
        <f t="shared" si="735"/>
        <v/>
      </c>
      <c r="DJ598" s="26" t="str">
        <f t="shared" si="735"/>
        <v/>
      </c>
      <c r="DK598" s="26" t="str">
        <f t="shared" si="735"/>
        <v/>
      </c>
      <c r="DL598" s="26" t="str">
        <f t="shared" si="735"/>
        <v/>
      </c>
      <c r="DM598" s="26" t="str">
        <f t="shared" si="735"/>
        <v/>
      </c>
      <c r="DN598" s="26" t="str">
        <f t="shared" si="735"/>
        <v/>
      </c>
      <c r="DO598" s="26" t="str">
        <f t="shared" si="735"/>
        <v/>
      </c>
      <c r="DP598" s="26" t="str">
        <f t="shared" si="735"/>
        <v/>
      </c>
      <c r="DQ598" s="26" t="str">
        <f t="shared" si="735"/>
        <v/>
      </c>
      <c r="DR598" s="26" t="str">
        <f t="shared" si="735"/>
        <v/>
      </c>
      <c r="DS598" s="26" t="str">
        <f t="shared" si="735"/>
        <v/>
      </c>
      <c r="DT598" s="26" t="str">
        <f t="shared" si="735"/>
        <v/>
      </c>
      <c r="DU598" s="26" t="str">
        <f t="shared" si="735"/>
        <v/>
      </c>
      <c r="DV598" s="26" t="str">
        <f t="shared" si="735"/>
        <v/>
      </c>
      <c r="DW598" s="26" t="str">
        <f t="shared" si="735"/>
        <v/>
      </c>
      <c r="DX598" s="26" t="str">
        <f t="shared" si="735"/>
        <v/>
      </c>
      <c r="DY598" s="26" t="str">
        <f t="shared" si="735"/>
        <v/>
      </c>
      <c r="DZ598" s="26" t="str">
        <f t="shared" si="735"/>
        <v/>
      </c>
      <c r="EA598" s="26" t="str">
        <f t="shared" si="735"/>
        <v/>
      </c>
      <c r="EB598" s="26" t="str">
        <f t="shared" si="735"/>
        <v/>
      </c>
      <c r="EC598" s="26" t="str">
        <f t="shared" si="735"/>
        <v/>
      </c>
      <c r="ED598" s="26" t="str">
        <f t="shared" si="735"/>
        <v/>
      </c>
      <c r="EE598" s="26" t="str">
        <f t="shared" si="736" ref="EE598:FI598">IF(AND(EE599="",EE600=""),"",SUM(EE599,EE600))</f>
        <v/>
      </c>
      <c r="EF598" s="26" t="str">
        <f t="shared" si="736"/>
        <v/>
      </c>
      <c r="EG598" s="26" t="str">
        <f t="shared" si="736"/>
        <v/>
      </c>
      <c r="EH598" s="26" t="str">
        <f t="shared" si="736"/>
        <v/>
      </c>
      <c r="EI598" s="26" t="str">
        <f t="shared" si="736"/>
        <v/>
      </c>
      <c r="EJ598" s="26" t="str">
        <f t="shared" si="736"/>
        <v/>
      </c>
      <c r="EK598" s="26" t="str">
        <f t="shared" si="736"/>
        <v/>
      </c>
      <c r="EL598" s="26" t="str">
        <f t="shared" si="736"/>
        <v/>
      </c>
      <c r="EM598" s="26" t="str">
        <f t="shared" si="736"/>
        <v/>
      </c>
      <c r="EN598" s="26" t="str">
        <f t="shared" si="736"/>
        <v/>
      </c>
      <c r="EO598" s="26" t="str">
        <f t="shared" si="736"/>
        <v/>
      </c>
      <c r="EP598" s="26" t="str">
        <f t="shared" si="736"/>
        <v/>
      </c>
      <c r="EQ598" s="26" t="str">
        <f t="shared" si="736"/>
        <v/>
      </c>
      <c r="ER598" s="26" t="str">
        <f t="shared" si="736"/>
        <v/>
      </c>
      <c r="ES598" s="26" t="str">
        <f t="shared" si="736"/>
        <v/>
      </c>
      <c r="ET598" s="26" t="str">
        <f t="shared" si="736"/>
        <v/>
      </c>
      <c r="EU598" s="26" t="str">
        <f t="shared" si="736"/>
        <v/>
      </c>
      <c r="EV598" s="26" t="str">
        <f t="shared" si="736"/>
        <v/>
      </c>
      <c r="EW598" s="26" t="str">
        <f t="shared" si="736"/>
        <v/>
      </c>
      <c r="EX598" s="26" t="str">
        <f t="shared" si="736"/>
        <v/>
      </c>
      <c r="EY598" s="26" t="str">
        <f t="shared" si="736"/>
        <v/>
      </c>
      <c r="EZ598" s="26" t="str">
        <f t="shared" si="736"/>
        <v/>
      </c>
      <c r="FA598" s="26" t="str">
        <f t="shared" si="736"/>
        <v/>
      </c>
      <c r="FB598" s="26" t="str">
        <f t="shared" si="736"/>
        <v/>
      </c>
      <c r="FC598" s="26" t="str">
        <f t="shared" si="736"/>
        <v/>
      </c>
      <c r="FD598" s="26" t="str">
        <f t="shared" si="736"/>
        <v/>
      </c>
      <c r="FE598" s="26" t="str">
        <f t="shared" si="736"/>
        <v/>
      </c>
      <c r="FF598" s="26" t="str">
        <f t="shared" si="736"/>
        <v/>
      </c>
      <c r="FG598" s="26" t="str">
        <f t="shared" si="736"/>
        <v/>
      </c>
      <c r="FH598" s="26" t="str">
        <f t="shared" si="736"/>
        <v/>
      </c>
      <c r="FI598" s="26" t="str">
        <f t="shared" si="736"/>
        <v/>
      </c>
    </row>
    <row r="599" spans="1:165" s="8" customFormat="1" ht="15" customHeight="1">
      <c r="A599" s="8" t="str">
        <f t="shared" si="715"/>
        <v>BFFAFDOP_BP6_XDC</v>
      </c>
      <c r="B599" s="15" t="s">
        <v>1392</v>
      </c>
      <c r="C599" s="13" t="s">
        <v>1425</v>
      </c>
      <c r="D599" s="13" t="s">
        <v>1426</v>
      </c>
      <c r="E599" s="14" t="str">
        <f>"BFFAFDOP_BP6_"&amp;C3</f>
        <v>BFFAFDOP_BP6_XDC</v>
      </c>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165" s="8" customFormat="1" ht="15" customHeight="1">
      <c r="A600" s="8" t="str">
        <f t="shared" si="715"/>
        <v>BFFAFDFC_BP6_XDC</v>
      </c>
      <c r="B600" s="15" t="s">
        <v>1395</v>
      </c>
      <c r="C600" s="13" t="s">
        <v>1427</v>
      </c>
      <c r="D600" s="13" t="s">
        <v>1428</v>
      </c>
      <c r="E600" s="14" t="str">
        <f>"BFFAFDFC_BP6_"&amp;C3</f>
        <v>BFFAFDFC_BP6_XDC</v>
      </c>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165" s="8" customFormat="1" ht="15" customHeight="1">
      <c r="A601" s="8" t="str">
        <f t="shared" si="715"/>
        <v>BFFAESO_BP6_XDC</v>
      </c>
      <c r="B601" s="15" t="s">
        <v>1398</v>
      </c>
      <c r="C601" s="13" t="s">
        <v>1429</v>
      </c>
      <c r="D601" s="13" t="s">
        <v>1430</v>
      </c>
      <c r="E601" s="14" t="str">
        <f>"BFFAESO_BP6_"&amp;C3</f>
        <v>BFFAESO_BP6_XDC</v>
      </c>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165" s="8" customFormat="1" ht="15" customHeight="1">
      <c r="A602" s="8" t="str">
        <f t="shared" si="715"/>
        <v>BFFL_BP6_XDC</v>
      </c>
      <c r="B602" s="19" t="s">
        <v>1141</v>
      </c>
      <c r="C602" s="13" t="s">
        <v>1431</v>
      </c>
      <c r="D602" s="13" t="s">
        <v>1432</v>
      </c>
      <c r="E602" s="14" t="str">
        <f>"BFFL_BP6_"&amp;C3</f>
        <v>BFFL_BP6_XDC</v>
      </c>
      <c r="F602" s="26" t="str">
        <f>IF(AND(F603="",AND(F605="",AND(F606="",F607=""))),"",SUM(F603,F605,F606,F607))</f>
        <v/>
      </c>
      <c r="G602" s="26" t="str">
        <f t="shared" si="737" ref="G602:BR602">IF(AND(G603="",AND(G605="",AND(G606="",G607=""))),"",SUM(G603,G605,G606,G607))</f>
        <v/>
      </c>
      <c r="H602" s="26" t="str">
        <f t="shared" si="737"/>
        <v/>
      </c>
      <c r="I602" s="26" t="str">
        <f t="shared" si="737"/>
        <v/>
      </c>
      <c r="J602" s="26" t="str">
        <f t="shared" si="737"/>
        <v/>
      </c>
      <c r="K602" s="26" t="str">
        <f t="shared" si="737"/>
        <v/>
      </c>
      <c r="L602" s="26" t="str">
        <f t="shared" si="737"/>
        <v/>
      </c>
      <c r="M602" s="26" t="str">
        <f t="shared" si="737"/>
        <v/>
      </c>
      <c r="N602" s="26" t="str">
        <f t="shared" si="737"/>
        <v/>
      </c>
      <c r="O602" s="26" t="str">
        <f t="shared" si="737"/>
        <v/>
      </c>
      <c r="P602" s="26" t="str">
        <f t="shared" si="737"/>
        <v/>
      </c>
      <c r="Q602" s="26" t="str">
        <f t="shared" si="737"/>
        <v/>
      </c>
      <c r="R602" s="26" t="str">
        <f t="shared" si="737"/>
        <v/>
      </c>
      <c r="S602" s="26" t="str">
        <f t="shared" si="737"/>
        <v/>
      </c>
      <c r="T602" s="26" t="str">
        <f t="shared" si="737"/>
        <v/>
      </c>
      <c r="U602" s="26" t="str">
        <f t="shared" si="737"/>
        <v/>
      </c>
      <c r="V602" s="26" t="str">
        <f t="shared" si="737"/>
        <v/>
      </c>
      <c r="W602" s="26" t="str">
        <f t="shared" si="737"/>
        <v/>
      </c>
      <c r="X602" s="26" t="str">
        <f t="shared" si="737"/>
        <v/>
      </c>
      <c r="Y602" s="26" t="str">
        <f t="shared" si="737"/>
        <v/>
      </c>
      <c r="Z602" s="26" t="str">
        <f t="shared" si="737"/>
        <v/>
      </c>
      <c r="AA602" s="26" t="str">
        <f t="shared" si="737"/>
        <v/>
      </c>
      <c r="AB602" s="26" t="str">
        <f t="shared" si="737"/>
        <v/>
      </c>
      <c r="AC602" s="26" t="str">
        <f t="shared" si="737"/>
        <v/>
      </c>
      <c r="AD602" s="26" t="str">
        <f t="shared" si="737"/>
        <v/>
      </c>
      <c r="AE602" s="26" t="str">
        <f t="shared" si="737"/>
        <v/>
      </c>
      <c r="AF602" s="26" t="str">
        <f t="shared" si="737"/>
        <v/>
      </c>
      <c r="AG602" s="26" t="str">
        <f t="shared" si="737"/>
        <v/>
      </c>
      <c r="AH602" s="26" t="str">
        <f t="shared" si="737"/>
        <v/>
      </c>
      <c r="AI602" s="26" t="str">
        <f t="shared" si="737"/>
        <v/>
      </c>
      <c r="AJ602" s="26" t="str">
        <f t="shared" si="737"/>
        <v/>
      </c>
      <c r="AK602" s="26" t="str">
        <f t="shared" si="737"/>
        <v/>
      </c>
      <c r="AL602" s="26" t="str">
        <f t="shared" si="737"/>
        <v/>
      </c>
      <c r="AM602" s="26" t="str">
        <f t="shared" si="737"/>
        <v/>
      </c>
      <c r="AN602" s="26" t="str">
        <f t="shared" si="737"/>
        <v/>
      </c>
      <c r="AO602" s="26" t="str">
        <f t="shared" si="737"/>
        <v/>
      </c>
      <c r="AP602" s="26" t="str">
        <f t="shared" si="737"/>
        <v/>
      </c>
      <c r="AQ602" s="26" t="str">
        <f t="shared" si="737"/>
        <v/>
      </c>
      <c r="AR602" s="26" t="str">
        <f t="shared" si="737"/>
        <v/>
      </c>
      <c r="AS602" s="26" t="str">
        <f t="shared" si="737"/>
        <v/>
      </c>
      <c r="AT602" s="26" t="str">
        <f t="shared" si="737"/>
        <v/>
      </c>
      <c r="AU602" s="26" t="str">
        <f t="shared" si="737"/>
        <v/>
      </c>
      <c r="AV602" s="26" t="str">
        <f t="shared" si="737"/>
        <v/>
      </c>
      <c r="AW602" s="26" t="str">
        <f t="shared" si="737"/>
        <v/>
      </c>
      <c r="AX602" s="26" t="str">
        <f t="shared" si="737"/>
        <v/>
      </c>
      <c r="AY602" s="26" t="str">
        <f t="shared" si="737"/>
        <v/>
      </c>
      <c r="AZ602" s="26" t="str">
        <f t="shared" si="737"/>
        <v/>
      </c>
      <c r="BA602" s="26" t="str">
        <f t="shared" si="737"/>
        <v/>
      </c>
      <c r="BB602" s="26" t="str">
        <f t="shared" si="737"/>
        <v/>
      </c>
      <c r="BC602" s="26" t="str">
        <f t="shared" si="737"/>
        <v/>
      </c>
      <c r="BD602" s="26" t="str">
        <f t="shared" si="737"/>
        <v/>
      </c>
      <c r="BE602" s="26" t="str">
        <f t="shared" si="737"/>
        <v/>
      </c>
      <c r="BF602" s="26" t="str">
        <f t="shared" si="737"/>
        <v/>
      </c>
      <c r="BG602" s="26" t="str">
        <f t="shared" si="737"/>
        <v/>
      </c>
      <c r="BH602" s="26" t="str">
        <f t="shared" si="737"/>
        <v/>
      </c>
      <c r="BI602" s="26" t="str">
        <f t="shared" si="737"/>
        <v/>
      </c>
      <c r="BJ602" s="26" t="str">
        <f t="shared" si="737"/>
        <v/>
      </c>
      <c r="BK602" s="26" t="str">
        <f t="shared" si="737"/>
        <v/>
      </c>
      <c r="BL602" s="26" t="str">
        <f t="shared" si="737"/>
        <v/>
      </c>
      <c r="BM602" s="26" t="str">
        <f t="shared" si="737"/>
        <v/>
      </c>
      <c r="BN602" s="26" t="str">
        <f t="shared" si="737"/>
        <v/>
      </c>
      <c r="BO602" s="26" t="str">
        <f t="shared" si="737"/>
        <v/>
      </c>
      <c r="BP602" s="26" t="str">
        <f t="shared" si="737"/>
        <v/>
      </c>
      <c r="BQ602" s="26" t="str">
        <f t="shared" si="737"/>
        <v/>
      </c>
      <c r="BR602" s="26" t="str">
        <f t="shared" si="737"/>
        <v/>
      </c>
      <c r="BS602" s="26" t="str">
        <f t="shared" si="738" ref="BS602:ED602">IF(AND(BS603="",AND(BS605="",AND(BS606="",BS607=""))),"",SUM(BS603,BS605,BS606,BS607))</f>
        <v/>
      </c>
      <c r="BT602" s="26" t="str">
        <f t="shared" si="738"/>
        <v/>
      </c>
      <c r="BU602" s="26" t="str">
        <f t="shared" si="738"/>
        <v/>
      </c>
      <c r="BV602" s="26" t="str">
        <f t="shared" si="738"/>
        <v/>
      </c>
      <c r="BW602" s="26" t="str">
        <f t="shared" si="738"/>
        <v/>
      </c>
      <c r="BX602" s="26" t="str">
        <f t="shared" si="738"/>
        <v/>
      </c>
      <c r="BY602" s="26" t="str">
        <f t="shared" si="738"/>
        <v/>
      </c>
      <c r="BZ602" s="26" t="str">
        <f t="shared" si="738"/>
        <v/>
      </c>
      <c r="CA602" s="26" t="str">
        <f t="shared" si="738"/>
        <v/>
      </c>
      <c r="CB602" s="26" t="str">
        <f t="shared" si="738"/>
        <v/>
      </c>
      <c r="CC602" s="26" t="str">
        <f t="shared" si="738"/>
        <v/>
      </c>
      <c r="CD602" s="26" t="str">
        <f t="shared" si="738"/>
        <v/>
      </c>
      <c r="CE602" s="26" t="str">
        <f t="shared" si="738"/>
        <v/>
      </c>
      <c r="CF602" s="26" t="str">
        <f t="shared" si="738"/>
        <v/>
      </c>
      <c r="CG602" s="26" t="str">
        <f t="shared" si="738"/>
        <v/>
      </c>
      <c r="CH602" s="26" t="str">
        <f t="shared" si="738"/>
        <v/>
      </c>
      <c r="CI602" s="26" t="str">
        <f t="shared" si="738"/>
        <v/>
      </c>
      <c r="CJ602" s="26" t="str">
        <f t="shared" si="738"/>
        <v/>
      </c>
      <c r="CK602" s="26" t="str">
        <f t="shared" si="738"/>
        <v/>
      </c>
      <c r="CL602" s="26" t="str">
        <f t="shared" si="738"/>
        <v/>
      </c>
      <c r="CM602" s="26" t="str">
        <f t="shared" si="738"/>
        <v/>
      </c>
      <c r="CN602" s="26" t="str">
        <f t="shared" si="738"/>
        <v/>
      </c>
      <c r="CO602" s="26" t="str">
        <f t="shared" si="738"/>
        <v/>
      </c>
      <c r="CP602" s="26" t="str">
        <f t="shared" si="738"/>
        <v/>
      </c>
      <c r="CQ602" s="26" t="str">
        <f t="shared" si="738"/>
        <v/>
      </c>
      <c r="CR602" s="26" t="str">
        <f t="shared" si="738"/>
        <v/>
      </c>
      <c r="CS602" s="26" t="str">
        <f t="shared" si="738"/>
        <v/>
      </c>
      <c r="CT602" s="26" t="str">
        <f t="shared" si="738"/>
        <v/>
      </c>
      <c r="CU602" s="26" t="str">
        <f t="shared" si="738"/>
        <v/>
      </c>
      <c r="CV602" s="26" t="str">
        <f t="shared" si="738"/>
        <v/>
      </c>
      <c r="CW602" s="26" t="str">
        <f t="shared" si="738"/>
        <v/>
      </c>
      <c r="CX602" s="26" t="str">
        <f t="shared" si="738"/>
        <v/>
      </c>
      <c r="CY602" s="26" t="str">
        <f t="shared" si="738"/>
        <v/>
      </c>
      <c r="CZ602" s="26" t="str">
        <f t="shared" si="738"/>
        <v/>
      </c>
      <c r="DA602" s="26" t="str">
        <f t="shared" si="738"/>
        <v/>
      </c>
      <c r="DB602" s="26" t="str">
        <f t="shared" si="738"/>
        <v/>
      </c>
      <c r="DC602" s="26" t="str">
        <f t="shared" si="738"/>
        <v/>
      </c>
      <c r="DD602" s="26" t="str">
        <f t="shared" si="738"/>
        <v/>
      </c>
      <c r="DE602" s="26" t="str">
        <f t="shared" si="738"/>
        <v/>
      </c>
      <c r="DF602" s="26" t="str">
        <f t="shared" si="738"/>
        <v/>
      </c>
      <c r="DG602" s="26" t="str">
        <f t="shared" si="738"/>
        <v/>
      </c>
      <c r="DH602" s="26" t="str">
        <f t="shared" si="738"/>
        <v/>
      </c>
      <c r="DI602" s="26" t="str">
        <f t="shared" si="738"/>
        <v/>
      </c>
      <c r="DJ602" s="26" t="str">
        <f t="shared" si="738"/>
        <v/>
      </c>
      <c r="DK602" s="26" t="str">
        <f t="shared" si="738"/>
        <v/>
      </c>
      <c r="DL602" s="26" t="str">
        <f t="shared" si="738"/>
        <v/>
      </c>
      <c r="DM602" s="26" t="str">
        <f t="shared" si="738"/>
        <v/>
      </c>
      <c r="DN602" s="26" t="str">
        <f t="shared" si="738"/>
        <v/>
      </c>
      <c r="DO602" s="26" t="str">
        <f t="shared" si="738"/>
        <v/>
      </c>
      <c r="DP602" s="26" t="str">
        <f t="shared" si="738"/>
        <v/>
      </c>
      <c r="DQ602" s="26" t="str">
        <f t="shared" si="738"/>
        <v/>
      </c>
      <c r="DR602" s="26" t="str">
        <f t="shared" si="738"/>
        <v/>
      </c>
      <c r="DS602" s="26" t="str">
        <f t="shared" si="738"/>
        <v/>
      </c>
      <c r="DT602" s="26" t="str">
        <f t="shared" si="738"/>
        <v/>
      </c>
      <c r="DU602" s="26" t="str">
        <f t="shared" si="738"/>
        <v/>
      </c>
      <c r="DV602" s="26" t="str">
        <f t="shared" si="738"/>
        <v/>
      </c>
      <c r="DW602" s="26" t="str">
        <f t="shared" si="738"/>
        <v/>
      </c>
      <c r="DX602" s="26" t="str">
        <f t="shared" si="738"/>
        <v/>
      </c>
      <c r="DY602" s="26" t="str">
        <f t="shared" si="738"/>
        <v/>
      </c>
      <c r="DZ602" s="26" t="str">
        <f t="shared" si="738"/>
        <v/>
      </c>
      <c r="EA602" s="26" t="str">
        <f t="shared" si="738"/>
        <v/>
      </c>
      <c r="EB602" s="26" t="str">
        <f t="shared" si="738"/>
        <v/>
      </c>
      <c r="EC602" s="26" t="str">
        <f t="shared" si="738"/>
        <v/>
      </c>
      <c r="ED602" s="26" t="str">
        <f t="shared" si="738"/>
        <v/>
      </c>
      <c r="EE602" s="26" t="str">
        <f t="shared" si="739" ref="EE602:FI602">IF(AND(EE603="",AND(EE605="",AND(EE606="",EE607=""))),"",SUM(EE603,EE605,EE606,EE607))</f>
        <v/>
      </c>
      <c r="EF602" s="26" t="str">
        <f t="shared" si="739"/>
        <v/>
      </c>
      <c r="EG602" s="26" t="str">
        <f t="shared" si="739"/>
        <v/>
      </c>
      <c r="EH602" s="26" t="str">
        <f t="shared" si="739"/>
        <v/>
      </c>
      <c r="EI602" s="26" t="str">
        <f t="shared" si="739"/>
        <v/>
      </c>
      <c r="EJ602" s="26" t="str">
        <f t="shared" si="739"/>
        <v/>
      </c>
      <c r="EK602" s="26" t="str">
        <f t="shared" si="739"/>
        <v/>
      </c>
      <c r="EL602" s="26" t="str">
        <f t="shared" si="739"/>
        <v/>
      </c>
      <c r="EM602" s="26" t="str">
        <f t="shared" si="739"/>
        <v/>
      </c>
      <c r="EN602" s="26" t="str">
        <f t="shared" si="739"/>
        <v/>
      </c>
      <c r="EO602" s="26" t="str">
        <f t="shared" si="739"/>
        <v/>
      </c>
      <c r="EP602" s="26" t="str">
        <f t="shared" si="739"/>
        <v/>
      </c>
      <c r="EQ602" s="26" t="str">
        <f t="shared" si="739"/>
        <v/>
      </c>
      <c r="ER602" s="26" t="str">
        <f t="shared" si="739"/>
        <v/>
      </c>
      <c r="ES602" s="26" t="str">
        <f t="shared" si="739"/>
        <v/>
      </c>
      <c r="ET602" s="26" t="str">
        <f t="shared" si="739"/>
        <v/>
      </c>
      <c r="EU602" s="26" t="str">
        <f t="shared" si="739"/>
        <v/>
      </c>
      <c r="EV602" s="26" t="str">
        <f t="shared" si="739"/>
        <v/>
      </c>
      <c r="EW602" s="26" t="str">
        <f t="shared" si="739"/>
        <v/>
      </c>
      <c r="EX602" s="26" t="str">
        <f t="shared" si="739"/>
        <v/>
      </c>
      <c r="EY602" s="26" t="str">
        <f t="shared" si="739"/>
        <v/>
      </c>
      <c r="EZ602" s="26" t="str">
        <f t="shared" si="739"/>
        <v/>
      </c>
      <c r="FA602" s="26" t="str">
        <f t="shared" si="739"/>
        <v/>
      </c>
      <c r="FB602" s="26" t="str">
        <f t="shared" si="739"/>
        <v/>
      </c>
      <c r="FC602" s="26" t="str">
        <f t="shared" si="739"/>
        <v/>
      </c>
      <c r="FD602" s="26" t="str">
        <f t="shared" si="739"/>
        <v/>
      </c>
      <c r="FE602" s="26" t="str">
        <f t="shared" si="739"/>
        <v/>
      </c>
      <c r="FF602" s="26" t="str">
        <f t="shared" si="739"/>
        <v/>
      </c>
      <c r="FG602" s="26" t="str">
        <f t="shared" si="739"/>
        <v/>
      </c>
      <c r="FH602" s="26" t="str">
        <f t="shared" si="739"/>
        <v/>
      </c>
      <c r="FI602" s="26" t="str">
        <f t="shared" si="739"/>
        <v/>
      </c>
    </row>
    <row r="603" spans="1:165" s="8" customFormat="1" ht="15" customHeight="1">
      <c r="A603" s="8" t="str">
        <f t="shared" si="715"/>
        <v>BFFLCB_BP6_XDC</v>
      </c>
      <c r="B603" s="12" t="s">
        <v>1403</v>
      </c>
      <c r="C603" s="13" t="s">
        <v>1433</v>
      </c>
      <c r="D603" s="13" t="s">
        <v>1434</v>
      </c>
      <c r="E603" s="14" t="str">
        <f>"BFFLCB_BP6_"&amp;C3</f>
        <v>BFFLCB_BP6_XDC</v>
      </c>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165" s="8" customFormat="1" ht="15" customHeight="1">
      <c r="A604" s="8" t="str">
        <f t="shared" si="715"/>
        <v>BFFLMA_BP6_XDC</v>
      </c>
      <c r="B604" s="15" t="s">
        <v>1406</v>
      </c>
      <c r="C604" s="13" t="s">
        <v>1435</v>
      </c>
      <c r="D604" s="13" t="s">
        <v>1436</v>
      </c>
      <c r="E604" s="18" t="str">
        <f>"BFFLMA_BP6_"&amp;C3</f>
        <v>BFFLMA_BP6_XDC</v>
      </c>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165" s="8" customFormat="1" ht="15" customHeight="1">
      <c r="A605" s="8" t="str">
        <f t="shared" si="715"/>
        <v>BFFLDC_BP6_XDC</v>
      </c>
      <c r="B605" s="12" t="s">
        <v>1409</v>
      </c>
      <c r="C605" s="13" t="s">
        <v>1437</v>
      </c>
      <c r="D605" s="13" t="s">
        <v>1438</v>
      </c>
      <c r="E605" s="14" t="str">
        <f>"BFFLDC_BP6_"&amp;C3</f>
        <v>BFFLDC_BP6_XDC</v>
      </c>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165" s="8" customFormat="1" ht="15" customHeight="1">
      <c r="A606" s="8" t="str">
        <f t="shared" si="715"/>
        <v>BFFLG_BP6_XDC</v>
      </c>
      <c r="B606" s="12" t="s">
        <v>1412</v>
      </c>
      <c r="C606" s="13" t="s">
        <v>1439</v>
      </c>
      <c r="D606" s="13" t="s">
        <v>1440</v>
      </c>
      <c r="E606" s="14" t="str">
        <f>"BFFLG_BP6_"&amp;C3</f>
        <v>BFFLG_BP6_XDC</v>
      </c>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165" s="8" customFormat="1" ht="15" customHeight="1">
      <c r="A607" s="8" t="str">
        <f t="shared" si="715"/>
        <v>BFFLO_BP6_XDC</v>
      </c>
      <c r="B607" s="12" t="s">
        <v>1415</v>
      </c>
      <c r="C607" s="13" t="s">
        <v>1441</v>
      </c>
      <c r="D607" s="13" t="s">
        <v>1442</v>
      </c>
      <c r="E607" s="14" t="str">
        <f>"BFFLO_BP6_"&amp;C3</f>
        <v>BFFLO_BP6_XDC</v>
      </c>
      <c r="F607" s="26" t="str">
        <f>IF(AND(F608="",F609=""),"",SUM(F608,F609))</f>
        <v/>
      </c>
      <c r="G607" s="26" t="str">
        <f t="shared" si="740" ref="G607:BR607">IF(AND(G608="",G609=""),"",SUM(G608,G609))</f>
        <v/>
      </c>
      <c r="H607" s="26" t="str">
        <f t="shared" si="740"/>
        <v/>
      </c>
      <c r="I607" s="26" t="str">
        <f t="shared" si="740"/>
        <v/>
      </c>
      <c r="J607" s="26" t="str">
        <f t="shared" si="740"/>
        <v/>
      </c>
      <c r="K607" s="26" t="str">
        <f t="shared" si="740"/>
        <v/>
      </c>
      <c r="L607" s="26" t="str">
        <f t="shared" si="740"/>
        <v/>
      </c>
      <c r="M607" s="26" t="str">
        <f t="shared" si="740"/>
        <v/>
      </c>
      <c r="N607" s="26" t="str">
        <f t="shared" si="740"/>
        <v/>
      </c>
      <c r="O607" s="26" t="str">
        <f t="shared" si="740"/>
        <v/>
      </c>
      <c r="P607" s="26" t="str">
        <f t="shared" si="740"/>
        <v/>
      </c>
      <c r="Q607" s="26" t="str">
        <f t="shared" si="740"/>
        <v/>
      </c>
      <c r="R607" s="26" t="str">
        <f t="shared" si="740"/>
        <v/>
      </c>
      <c r="S607" s="26" t="str">
        <f t="shared" si="740"/>
        <v/>
      </c>
      <c r="T607" s="26" t="str">
        <f t="shared" si="740"/>
        <v/>
      </c>
      <c r="U607" s="26" t="str">
        <f t="shared" si="740"/>
        <v/>
      </c>
      <c r="V607" s="26" t="str">
        <f t="shared" si="740"/>
        <v/>
      </c>
      <c r="W607" s="26" t="str">
        <f t="shared" si="740"/>
        <v/>
      </c>
      <c r="X607" s="26" t="str">
        <f t="shared" si="740"/>
        <v/>
      </c>
      <c r="Y607" s="26" t="str">
        <f t="shared" si="740"/>
        <v/>
      </c>
      <c r="Z607" s="26" t="str">
        <f t="shared" si="740"/>
        <v/>
      </c>
      <c r="AA607" s="26" t="str">
        <f t="shared" si="740"/>
        <v/>
      </c>
      <c r="AB607" s="26" t="str">
        <f t="shared" si="740"/>
        <v/>
      </c>
      <c r="AC607" s="26" t="str">
        <f t="shared" si="740"/>
        <v/>
      </c>
      <c r="AD607" s="26" t="str">
        <f t="shared" si="740"/>
        <v/>
      </c>
      <c r="AE607" s="26" t="str">
        <f t="shared" si="740"/>
        <v/>
      </c>
      <c r="AF607" s="26" t="str">
        <f t="shared" si="740"/>
        <v/>
      </c>
      <c r="AG607" s="26" t="str">
        <f t="shared" si="740"/>
        <v/>
      </c>
      <c r="AH607" s="26" t="str">
        <f t="shared" si="740"/>
        <v/>
      </c>
      <c r="AI607" s="26" t="str">
        <f t="shared" si="740"/>
        <v/>
      </c>
      <c r="AJ607" s="26" t="str">
        <f t="shared" si="740"/>
        <v/>
      </c>
      <c r="AK607" s="26" t="str">
        <f t="shared" si="740"/>
        <v/>
      </c>
      <c r="AL607" s="26" t="str">
        <f t="shared" si="740"/>
        <v/>
      </c>
      <c r="AM607" s="26" t="str">
        <f t="shared" si="740"/>
        <v/>
      </c>
      <c r="AN607" s="26" t="str">
        <f t="shared" si="740"/>
        <v/>
      </c>
      <c r="AO607" s="26" t="str">
        <f t="shared" si="740"/>
        <v/>
      </c>
      <c r="AP607" s="26" t="str">
        <f t="shared" si="740"/>
        <v/>
      </c>
      <c r="AQ607" s="26" t="str">
        <f t="shared" si="740"/>
        <v/>
      </c>
      <c r="AR607" s="26" t="str">
        <f t="shared" si="740"/>
        <v/>
      </c>
      <c r="AS607" s="26" t="str">
        <f t="shared" si="740"/>
        <v/>
      </c>
      <c r="AT607" s="26" t="str">
        <f t="shared" si="740"/>
        <v/>
      </c>
      <c r="AU607" s="26" t="str">
        <f t="shared" si="740"/>
        <v/>
      </c>
      <c r="AV607" s="26" t="str">
        <f t="shared" si="740"/>
        <v/>
      </c>
      <c r="AW607" s="26" t="str">
        <f t="shared" si="740"/>
        <v/>
      </c>
      <c r="AX607" s="26" t="str">
        <f t="shared" si="740"/>
        <v/>
      </c>
      <c r="AY607" s="26" t="str">
        <f t="shared" si="740"/>
        <v/>
      </c>
      <c r="AZ607" s="26" t="str">
        <f t="shared" si="740"/>
        <v/>
      </c>
      <c r="BA607" s="26" t="str">
        <f t="shared" si="740"/>
        <v/>
      </c>
      <c r="BB607" s="26" t="str">
        <f t="shared" si="740"/>
        <v/>
      </c>
      <c r="BC607" s="26" t="str">
        <f t="shared" si="740"/>
        <v/>
      </c>
      <c r="BD607" s="26" t="str">
        <f t="shared" si="740"/>
        <v/>
      </c>
      <c r="BE607" s="26" t="str">
        <f t="shared" si="740"/>
        <v/>
      </c>
      <c r="BF607" s="26" t="str">
        <f t="shared" si="740"/>
        <v/>
      </c>
      <c r="BG607" s="26" t="str">
        <f t="shared" si="740"/>
        <v/>
      </c>
      <c r="BH607" s="26" t="str">
        <f t="shared" si="740"/>
        <v/>
      </c>
      <c r="BI607" s="26" t="str">
        <f t="shared" si="740"/>
        <v/>
      </c>
      <c r="BJ607" s="26" t="str">
        <f t="shared" si="740"/>
        <v/>
      </c>
      <c r="BK607" s="26" t="str">
        <f t="shared" si="740"/>
        <v/>
      </c>
      <c r="BL607" s="26" t="str">
        <f t="shared" si="740"/>
        <v/>
      </c>
      <c r="BM607" s="26" t="str">
        <f t="shared" si="740"/>
        <v/>
      </c>
      <c r="BN607" s="26" t="str">
        <f t="shared" si="740"/>
        <v/>
      </c>
      <c r="BO607" s="26" t="str">
        <f t="shared" si="740"/>
        <v/>
      </c>
      <c r="BP607" s="26" t="str">
        <f t="shared" si="740"/>
        <v/>
      </c>
      <c r="BQ607" s="26" t="str">
        <f t="shared" si="740"/>
        <v/>
      </c>
      <c r="BR607" s="26" t="str">
        <f t="shared" si="740"/>
        <v/>
      </c>
      <c r="BS607" s="26" t="str">
        <f t="shared" si="741" ref="BS607:ED607">IF(AND(BS608="",BS609=""),"",SUM(BS608,BS609))</f>
        <v/>
      </c>
      <c r="BT607" s="26" t="str">
        <f t="shared" si="741"/>
        <v/>
      </c>
      <c r="BU607" s="26" t="str">
        <f t="shared" si="741"/>
        <v/>
      </c>
      <c r="BV607" s="26" t="str">
        <f t="shared" si="741"/>
        <v/>
      </c>
      <c r="BW607" s="26" t="str">
        <f t="shared" si="741"/>
        <v/>
      </c>
      <c r="BX607" s="26" t="str">
        <f t="shared" si="741"/>
        <v/>
      </c>
      <c r="BY607" s="26" t="str">
        <f t="shared" si="741"/>
        <v/>
      </c>
      <c r="BZ607" s="26" t="str">
        <f t="shared" si="741"/>
        <v/>
      </c>
      <c r="CA607" s="26" t="str">
        <f t="shared" si="741"/>
        <v/>
      </c>
      <c r="CB607" s="26" t="str">
        <f t="shared" si="741"/>
        <v/>
      </c>
      <c r="CC607" s="26" t="str">
        <f t="shared" si="741"/>
        <v/>
      </c>
      <c r="CD607" s="26" t="str">
        <f t="shared" si="741"/>
        <v/>
      </c>
      <c r="CE607" s="26" t="str">
        <f t="shared" si="741"/>
        <v/>
      </c>
      <c r="CF607" s="26" t="str">
        <f t="shared" si="741"/>
        <v/>
      </c>
      <c r="CG607" s="26" t="str">
        <f t="shared" si="741"/>
        <v/>
      </c>
      <c r="CH607" s="26" t="str">
        <f t="shared" si="741"/>
        <v/>
      </c>
      <c r="CI607" s="26" t="str">
        <f t="shared" si="741"/>
        <v/>
      </c>
      <c r="CJ607" s="26" t="str">
        <f t="shared" si="741"/>
        <v/>
      </c>
      <c r="CK607" s="26" t="str">
        <f t="shared" si="741"/>
        <v/>
      </c>
      <c r="CL607" s="26" t="str">
        <f t="shared" si="741"/>
        <v/>
      </c>
      <c r="CM607" s="26" t="str">
        <f t="shared" si="741"/>
        <v/>
      </c>
      <c r="CN607" s="26" t="str">
        <f t="shared" si="741"/>
        <v/>
      </c>
      <c r="CO607" s="26" t="str">
        <f t="shared" si="741"/>
        <v/>
      </c>
      <c r="CP607" s="26" t="str">
        <f t="shared" si="741"/>
        <v/>
      </c>
      <c r="CQ607" s="26" t="str">
        <f t="shared" si="741"/>
        <v/>
      </c>
      <c r="CR607" s="26" t="str">
        <f t="shared" si="741"/>
        <v/>
      </c>
      <c r="CS607" s="26" t="str">
        <f t="shared" si="741"/>
        <v/>
      </c>
      <c r="CT607" s="26" t="str">
        <f t="shared" si="741"/>
        <v/>
      </c>
      <c r="CU607" s="26" t="str">
        <f t="shared" si="741"/>
        <v/>
      </c>
      <c r="CV607" s="26" t="str">
        <f t="shared" si="741"/>
        <v/>
      </c>
      <c r="CW607" s="26" t="str">
        <f t="shared" si="741"/>
        <v/>
      </c>
      <c r="CX607" s="26" t="str">
        <f t="shared" si="741"/>
        <v/>
      </c>
      <c r="CY607" s="26" t="str">
        <f t="shared" si="741"/>
        <v/>
      </c>
      <c r="CZ607" s="26" t="str">
        <f t="shared" si="741"/>
        <v/>
      </c>
      <c r="DA607" s="26" t="str">
        <f t="shared" si="741"/>
        <v/>
      </c>
      <c r="DB607" s="26" t="str">
        <f t="shared" si="741"/>
        <v/>
      </c>
      <c r="DC607" s="26" t="str">
        <f t="shared" si="741"/>
        <v/>
      </c>
      <c r="DD607" s="26" t="str">
        <f t="shared" si="741"/>
        <v/>
      </c>
      <c r="DE607" s="26" t="str">
        <f t="shared" si="741"/>
        <v/>
      </c>
      <c r="DF607" s="26" t="str">
        <f t="shared" si="741"/>
        <v/>
      </c>
      <c r="DG607" s="26" t="str">
        <f t="shared" si="741"/>
        <v/>
      </c>
      <c r="DH607" s="26" t="str">
        <f t="shared" si="741"/>
        <v/>
      </c>
      <c r="DI607" s="26" t="str">
        <f t="shared" si="741"/>
        <v/>
      </c>
      <c r="DJ607" s="26" t="str">
        <f t="shared" si="741"/>
        <v/>
      </c>
      <c r="DK607" s="26" t="str">
        <f t="shared" si="741"/>
        <v/>
      </c>
      <c r="DL607" s="26" t="str">
        <f t="shared" si="741"/>
        <v/>
      </c>
      <c r="DM607" s="26" t="str">
        <f t="shared" si="741"/>
        <v/>
      </c>
      <c r="DN607" s="26" t="str">
        <f t="shared" si="741"/>
        <v/>
      </c>
      <c r="DO607" s="26" t="str">
        <f t="shared" si="741"/>
        <v/>
      </c>
      <c r="DP607" s="26" t="str">
        <f t="shared" si="741"/>
        <v/>
      </c>
      <c r="DQ607" s="26" t="str">
        <f t="shared" si="741"/>
        <v/>
      </c>
      <c r="DR607" s="26" t="str">
        <f t="shared" si="741"/>
        <v/>
      </c>
      <c r="DS607" s="26" t="str">
        <f t="shared" si="741"/>
        <v/>
      </c>
      <c r="DT607" s="26" t="str">
        <f t="shared" si="741"/>
        <v/>
      </c>
      <c r="DU607" s="26" t="str">
        <f t="shared" si="741"/>
        <v/>
      </c>
      <c r="DV607" s="26" t="str">
        <f t="shared" si="741"/>
        <v/>
      </c>
      <c r="DW607" s="26" t="str">
        <f t="shared" si="741"/>
        <v/>
      </c>
      <c r="DX607" s="26" t="str">
        <f t="shared" si="741"/>
        <v/>
      </c>
      <c r="DY607" s="26" t="str">
        <f t="shared" si="741"/>
        <v/>
      </c>
      <c r="DZ607" s="26" t="str">
        <f t="shared" si="741"/>
        <v/>
      </c>
      <c r="EA607" s="26" t="str">
        <f t="shared" si="741"/>
        <v/>
      </c>
      <c r="EB607" s="26" t="str">
        <f t="shared" si="741"/>
        <v/>
      </c>
      <c r="EC607" s="26" t="str">
        <f t="shared" si="741"/>
        <v/>
      </c>
      <c r="ED607" s="26" t="str">
        <f t="shared" si="741"/>
        <v/>
      </c>
      <c r="EE607" s="26" t="str">
        <f t="shared" si="742" ref="EE607:FI607">IF(AND(EE608="",EE609=""),"",SUM(EE608,EE609))</f>
        <v/>
      </c>
      <c r="EF607" s="26" t="str">
        <f t="shared" si="742"/>
        <v/>
      </c>
      <c r="EG607" s="26" t="str">
        <f t="shared" si="742"/>
        <v/>
      </c>
      <c r="EH607" s="26" t="str">
        <f t="shared" si="742"/>
        <v/>
      </c>
      <c r="EI607" s="26" t="str">
        <f t="shared" si="742"/>
        <v/>
      </c>
      <c r="EJ607" s="26" t="str">
        <f t="shared" si="742"/>
        <v/>
      </c>
      <c r="EK607" s="26" t="str">
        <f t="shared" si="742"/>
        <v/>
      </c>
      <c r="EL607" s="26" t="str">
        <f t="shared" si="742"/>
        <v/>
      </c>
      <c r="EM607" s="26" t="str">
        <f t="shared" si="742"/>
        <v/>
      </c>
      <c r="EN607" s="26" t="str">
        <f t="shared" si="742"/>
        <v/>
      </c>
      <c r="EO607" s="26" t="str">
        <f t="shared" si="742"/>
        <v/>
      </c>
      <c r="EP607" s="26" t="str">
        <f t="shared" si="742"/>
        <v/>
      </c>
      <c r="EQ607" s="26" t="str">
        <f t="shared" si="742"/>
        <v/>
      </c>
      <c r="ER607" s="26" t="str">
        <f t="shared" si="742"/>
        <v/>
      </c>
      <c r="ES607" s="26" t="str">
        <f t="shared" si="742"/>
        <v/>
      </c>
      <c r="ET607" s="26" t="str">
        <f t="shared" si="742"/>
        <v/>
      </c>
      <c r="EU607" s="26" t="str">
        <f t="shared" si="742"/>
        <v/>
      </c>
      <c r="EV607" s="26" t="str">
        <f t="shared" si="742"/>
        <v/>
      </c>
      <c r="EW607" s="26" t="str">
        <f t="shared" si="742"/>
        <v/>
      </c>
      <c r="EX607" s="26" t="str">
        <f t="shared" si="742"/>
        <v/>
      </c>
      <c r="EY607" s="26" t="str">
        <f t="shared" si="742"/>
        <v/>
      </c>
      <c r="EZ607" s="26" t="str">
        <f t="shared" si="742"/>
        <v/>
      </c>
      <c r="FA607" s="26" t="str">
        <f t="shared" si="742"/>
        <v/>
      </c>
      <c r="FB607" s="26" t="str">
        <f t="shared" si="742"/>
        <v/>
      </c>
      <c r="FC607" s="26" t="str">
        <f t="shared" si="742"/>
        <v/>
      </c>
      <c r="FD607" s="26" t="str">
        <f t="shared" si="742"/>
        <v/>
      </c>
      <c r="FE607" s="26" t="str">
        <f t="shared" si="742"/>
        <v/>
      </c>
      <c r="FF607" s="26" t="str">
        <f t="shared" si="742"/>
        <v/>
      </c>
      <c r="FG607" s="26" t="str">
        <f t="shared" si="742"/>
        <v/>
      </c>
      <c r="FH607" s="26" t="str">
        <f t="shared" si="742"/>
        <v/>
      </c>
      <c r="FI607" s="26" t="str">
        <f t="shared" si="742"/>
        <v/>
      </c>
    </row>
    <row r="608" spans="1:165" s="8" customFormat="1" ht="15" customHeight="1">
      <c r="A608" s="8" t="str">
        <f t="shared" si="715"/>
        <v>BFFLOF_BP6_XDC</v>
      </c>
      <c r="B608" s="12" t="s">
        <v>1216</v>
      </c>
      <c r="C608" s="13" t="s">
        <v>1443</v>
      </c>
      <c r="D608" s="13" t="s">
        <v>1444</v>
      </c>
      <c r="E608" s="14" t="str">
        <f>"BFFLOF_BP6_"&amp;C3</f>
        <v>BFFLOF_BP6_XDC</v>
      </c>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165" s="8" customFormat="1" ht="15" customHeight="1">
      <c r="A609" s="8" t="str">
        <f t="shared" si="715"/>
        <v>BFFLONF_BP6_XDC</v>
      </c>
      <c r="B609" s="12" t="s">
        <v>1420</v>
      </c>
      <c r="C609" s="13" t="s">
        <v>1445</v>
      </c>
      <c r="D609" s="13" t="s">
        <v>1446</v>
      </c>
      <c r="E609" s="14" t="str">
        <f>"BFFLONF_BP6_"&amp;C3</f>
        <v>BFFLONF_BP6_XDC</v>
      </c>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165" s="8" customFormat="1" ht="15" customHeight="1">
      <c r="A610" s="8" t="str">
        <f t="shared" si="715"/>
        <v>BFFLFD_BP6_XDC</v>
      </c>
      <c r="B610" s="15" t="s">
        <v>1447</v>
      </c>
      <c r="C610" s="13" t="s">
        <v>1448</v>
      </c>
      <c r="D610" s="13" t="s">
        <v>1449</v>
      </c>
      <c r="E610" s="14" t="str">
        <f>"BFFLFD_BP6_"&amp;C3</f>
        <v>BFFLFD_BP6_XDC</v>
      </c>
      <c r="F610" s="26" t="str">
        <f>IF(AND(F611="",F612=""),"",SUM(F611,F612))</f>
        <v/>
      </c>
      <c r="G610" s="26" t="str">
        <f t="shared" si="743" ref="G610:BR610">IF(AND(G611="",G612=""),"",SUM(G611,G612))</f>
        <v/>
      </c>
      <c r="H610" s="26" t="str">
        <f t="shared" si="743"/>
        <v/>
      </c>
      <c r="I610" s="26" t="str">
        <f t="shared" si="743"/>
        <v/>
      </c>
      <c r="J610" s="26" t="str">
        <f t="shared" si="743"/>
        <v/>
      </c>
      <c r="K610" s="26" t="str">
        <f t="shared" si="743"/>
        <v/>
      </c>
      <c r="L610" s="26" t="str">
        <f t="shared" si="743"/>
        <v/>
      </c>
      <c r="M610" s="26" t="str">
        <f t="shared" si="743"/>
        <v/>
      </c>
      <c r="N610" s="26" t="str">
        <f t="shared" si="743"/>
        <v/>
      </c>
      <c r="O610" s="26" t="str">
        <f t="shared" si="743"/>
        <v/>
      </c>
      <c r="P610" s="26" t="str">
        <f t="shared" si="743"/>
        <v/>
      </c>
      <c r="Q610" s="26" t="str">
        <f t="shared" si="743"/>
        <v/>
      </c>
      <c r="R610" s="26" t="str">
        <f t="shared" si="743"/>
        <v/>
      </c>
      <c r="S610" s="26" t="str">
        <f t="shared" si="743"/>
        <v/>
      </c>
      <c r="T610" s="26" t="str">
        <f t="shared" si="743"/>
        <v/>
      </c>
      <c r="U610" s="26" t="str">
        <f t="shared" si="743"/>
        <v/>
      </c>
      <c r="V610" s="26" t="str">
        <f t="shared" si="743"/>
        <v/>
      </c>
      <c r="W610" s="26" t="str">
        <f t="shared" si="743"/>
        <v/>
      </c>
      <c r="X610" s="26" t="str">
        <f t="shared" si="743"/>
        <v/>
      </c>
      <c r="Y610" s="26" t="str">
        <f t="shared" si="743"/>
        <v/>
      </c>
      <c r="Z610" s="26" t="str">
        <f t="shared" si="743"/>
        <v/>
      </c>
      <c r="AA610" s="26" t="str">
        <f t="shared" si="743"/>
        <v/>
      </c>
      <c r="AB610" s="26" t="str">
        <f t="shared" si="743"/>
        <v/>
      </c>
      <c r="AC610" s="26" t="str">
        <f t="shared" si="743"/>
        <v/>
      </c>
      <c r="AD610" s="26" t="str">
        <f t="shared" si="743"/>
        <v/>
      </c>
      <c r="AE610" s="26" t="str">
        <f t="shared" si="743"/>
        <v/>
      </c>
      <c r="AF610" s="26" t="str">
        <f t="shared" si="743"/>
        <v/>
      </c>
      <c r="AG610" s="26" t="str">
        <f t="shared" si="743"/>
        <v/>
      </c>
      <c r="AH610" s="26" t="str">
        <f t="shared" si="743"/>
        <v/>
      </c>
      <c r="AI610" s="26" t="str">
        <f t="shared" si="743"/>
        <v/>
      </c>
      <c r="AJ610" s="26" t="str">
        <f t="shared" si="743"/>
        <v/>
      </c>
      <c r="AK610" s="26" t="str">
        <f t="shared" si="743"/>
        <v/>
      </c>
      <c r="AL610" s="26" t="str">
        <f t="shared" si="743"/>
        <v/>
      </c>
      <c r="AM610" s="26" t="str">
        <f t="shared" si="743"/>
        <v/>
      </c>
      <c r="AN610" s="26" t="str">
        <f t="shared" si="743"/>
        <v/>
      </c>
      <c r="AO610" s="26" t="str">
        <f t="shared" si="743"/>
        <v/>
      </c>
      <c r="AP610" s="26" t="str">
        <f t="shared" si="743"/>
        <v/>
      </c>
      <c r="AQ610" s="26" t="str">
        <f t="shared" si="743"/>
        <v/>
      </c>
      <c r="AR610" s="26" t="str">
        <f t="shared" si="743"/>
        <v/>
      </c>
      <c r="AS610" s="26" t="str">
        <f t="shared" si="743"/>
        <v/>
      </c>
      <c r="AT610" s="26" t="str">
        <f t="shared" si="743"/>
        <v/>
      </c>
      <c r="AU610" s="26" t="str">
        <f t="shared" si="743"/>
        <v/>
      </c>
      <c r="AV610" s="26" t="str">
        <f t="shared" si="743"/>
        <v/>
      </c>
      <c r="AW610" s="26" t="str">
        <f t="shared" si="743"/>
        <v/>
      </c>
      <c r="AX610" s="26" t="str">
        <f t="shared" si="743"/>
        <v/>
      </c>
      <c r="AY610" s="26" t="str">
        <f t="shared" si="743"/>
        <v/>
      </c>
      <c r="AZ610" s="26" t="str">
        <f t="shared" si="743"/>
        <v/>
      </c>
      <c r="BA610" s="26" t="str">
        <f t="shared" si="743"/>
        <v/>
      </c>
      <c r="BB610" s="26" t="str">
        <f t="shared" si="743"/>
        <v/>
      </c>
      <c r="BC610" s="26" t="str">
        <f t="shared" si="743"/>
        <v/>
      </c>
      <c r="BD610" s="26" t="str">
        <f t="shared" si="743"/>
        <v/>
      </c>
      <c r="BE610" s="26" t="str">
        <f t="shared" si="743"/>
        <v/>
      </c>
      <c r="BF610" s="26" t="str">
        <f t="shared" si="743"/>
        <v/>
      </c>
      <c r="BG610" s="26" t="str">
        <f t="shared" si="743"/>
        <v/>
      </c>
      <c r="BH610" s="26" t="str">
        <f t="shared" si="743"/>
        <v/>
      </c>
      <c r="BI610" s="26" t="str">
        <f t="shared" si="743"/>
        <v/>
      </c>
      <c r="BJ610" s="26" t="str">
        <f t="shared" si="743"/>
        <v/>
      </c>
      <c r="BK610" s="26" t="str">
        <f t="shared" si="743"/>
        <v/>
      </c>
      <c r="BL610" s="26" t="str">
        <f t="shared" si="743"/>
        <v/>
      </c>
      <c r="BM610" s="26" t="str">
        <f t="shared" si="743"/>
        <v/>
      </c>
      <c r="BN610" s="26" t="str">
        <f t="shared" si="743"/>
        <v/>
      </c>
      <c r="BO610" s="26" t="str">
        <f t="shared" si="743"/>
        <v/>
      </c>
      <c r="BP610" s="26" t="str">
        <f t="shared" si="743"/>
        <v/>
      </c>
      <c r="BQ610" s="26" t="str">
        <f t="shared" si="743"/>
        <v/>
      </c>
      <c r="BR610" s="26" t="str">
        <f t="shared" si="743"/>
        <v/>
      </c>
      <c r="BS610" s="26" t="str">
        <f t="shared" si="744" ref="BS610:ED610">IF(AND(BS611="",BS612=""),"",SUM(BS611,BS612))</f>
        <v/>
      </c>
      <c r="BT610" s="26" t="str">
        <f t="shared" si="744"/>
        <v/>
      </c>
      <c r="BU610" s="26" t="str">
        <f t="shared" si="744"/>
        <v/>
      </c>
      <c r="BV610" s="26" t="str">
        <f t="shared" si="744"/>
        <v/>
      </c>
      <c r="BW610" s="26" t="str">
        <f t="shared" si="744"/>
        <v/>
      </c>
      <c r="BX610" s="26" t="str">
        <f t="shared" si="744"/>
        <v/>
      </c>
      <c r="BY610" s="26" t="str">
        <f t="shared" si="744"/>
        <v/>
      </c>
      <c r="BZ610" s="26" t="str">
        <f t="shared" si="744"/>
        <v/>
      </c>
      <c r="CA610" s="26" t="str">
        <f t="shared" si="744"/>
        <v/>
      </c>
      <c r="CB610" s="26" t="str">
        <f t="shared" si="744"/>
        <v/>
      </c>
      <c r="CC610" s="26" t="str">
        <f t="shared" si="744"/>
        <v/>
      </c>
      <c r="CD610" s="26" t="str">
        <f t="shared" si="744"/>
        <v/>
      </c>
      <c r="CE610" s="26" t="str">
        <f t="shared" si="744"/>
        <v/>
      </c>
      <c r="CF610" s="26" t="str">
        <f t="shared" si="744"/>
        <v/>
      </c>
      <c r="CG610" s="26" t="str">
        <f t="shared" si="744"/>
        <v/>
      </c>
      <c r="CH610" s="26" t="str">
        <f t="shared" si="744"/>
        <v/>
      </c>
      <c r="CI610" s="26" t="str">
        <f t="shared" si="744"/>
        <v/>
      </c>
      <c r="CJ610" s="26" t="str">
        <f t="shared" si="744"/>
        <v/>
      </c>
      <c r="CK610" s="26" t="str">
        <f t="shared" si="744"/>
        <v/>
      </c>
      <c r="CL610" s="26" t="str">
        <f t="shared" si="744"/>
        <v/>
      </c>
      <c r="CM610" s="26" t="str">
        <f t="shared" si="744"/>
        <v/>
      </c>
      <c r="CN610" s="26" t="str">
        <f t="shared" si="744"/>
        <v/>
      </c>
      <c r="CO610" s="26" t="str">
        <f t="shared" si="744"/>
        <v/>
      </c>
      <c r="CP610" s="26" t="str">
        <f t="shared" si="744"/>
        <v/>
      </c>
      <c r="CQ610" s="26" t="str">
        <f t="shared" si="744"/>
        <v/>
      </c>
      <c r="CR610" s="26" t="str">
        <f t="shared" si="744"/>
        <v/>
      </c>
      <c r="CS610" s="26" t="str">
        <f t="shared" si="744"/>
        <v/>
      </c>
      <c r="CT610" s="26" t="str">
        <f t="shared" si="744"/>
        <v/>
      </c>
      <c r="CU610" s="26" t="str">
        <f t="shared" si="744"/>
        <v/>
      </c>
      <c r="CV610" s="26" t="str">
        <f t="shared" si="744"/>
        <v/>
      </c>
      <c r="CW610" s="26" t="str">
        <f t="shared" si="744"/>
        <v/>
      </c>
      <c r="CX610" s="26" t="str">
        <f t="shared" si="744"/>
        <v/>
      </c>
      <c r="CY610" s="26" t="str">
        <f t="shared" si="744"/>
        <v/>
      </c>
      <c r="CZ610" s="26" t="str">
        <f t="shared" si="744"/>
        <v/>
      </c>
      <c r="DA610" s="26" t="str">
        <f t="shared" si="744"/>
        <v/>
      </c>
      <c r="DB610" s="26" t="str">
        <f t="shared" si="744"/>
        <v/>
      </c>
      <c r="DC610" s="26" t="str">
        <f t="shared" si="744"/>
        <v/>
      </c>
      <c r="DD610" s="26" t="str">
        <f t="shared" si="744"/>
        <v/>
      </c>
      <c r="DE610" s="26" t="str">
        <f t="shared" si="744"/>
        <v/>
      </c>
      <c r="DF610" s="26" t="str">
        <f t="shared" si="744"/>
        <v/>
      </c>
      <c r="DG610" s="26" t="str">
        <f t="shared" si="744"/>
        <v/>
      </c>
      <c r="DH610" s="26" t="str">
        <f t="shared" si="744"/>
        <v/>
      </c>
      <c r="DI610" s="26" t="str">
        <f t="shared" si="744"/>
        <v/>
      </c>
      <c r="DJ610" s="26" t="str">
        <f t="shared" si="744"/>
        <v/>
      </c>
      <c r="DK610" s="26" t="str">
        <f t="shared" si="744"/>
        <v/>
      </c>
      <c r="DL610" s="26" t="str">
        <f t="shared" si="744"/>
        <v/>
      </c>
      <c r="DM610" s="26" t="str">
        <f t="shared" si="744"/>
        <v/>
      </c>
      <c r="DN610" s="26" t="str">
        <f t="shared" si="744"/>
        <v/>
      </c>
      <c r="DO610" s="26" t="str">
        <f t="shared" si="744"/>
        <v/>
      </c>
      <c r="DP610" s="26" t="str">
        <f t="shared" si="744"/>
        <v/>
      </c>
      <c r="DQ610" s="26" t="str">
        <f t="shared" si="744"/>
        <v/>
      </c>
      <c r="DR610" s="26" t="str">
        <f t="shared" si="744"/>
        <v/>
      </c>
      <c r="DS610" s="26" t="str">
        <f t="shared" si="744"/>
        <v/>
      </c>
      <c r="DT610" s="26" t="str">
        <f t="shared" si="744"/>
        <v/>
      </c>
      <c r="DU610" s="26" t="str">
        <f t="shared" si="744"/>
        <v/>
      </c>
      <c r="DV610" s="26" t="str">
        <f t="shared" si="744"/>
        <v/>
      </c>
      <c r="DW610" s="26" t="str">
        <f t="shared" si="744"/>
        <v/>
      </c>
      <c r="DX610" s="26" t="str">
        <f t="shared" si="744"/>
        <v/>
      </c>
      <c r="DY610" s="26" t="str">
        <f t="shared" si="744"/>
        <v/>
      </c>
      <c r="DZ610" s="26" t="str">
        <f t="shared" si="744"/>
        <v/>
      </c>
      <c r="EA610" s="26" t="str">
        <f t="shared" si="744"/>
        <v/>
      </c>
      <c r="EB610" s="26" t="str">
        <f t="shared" si="744"/>
        <v/>
      </c>
      <c r="EC610" s="26" t="str">
        <f t="shared" si="744"/>
        <v/>
      </c>
      <c r="ED610" s="26" t="str">
        <f t="shared" si="744"/>
        <v/>
      </c>
      <c r="EE610" s="26" t="str">
        <f t="shared" si="745" ref="EE610:FI610">IF(AND(EE611="",EE612=""),"",SUM(EE611,EE612))</f>
        <v/>
      </c>
      <c r="EF610" s="26" t="str">
        <f t="shared" si="745"/>
        <v/>
      </c>
      <c r="EG610" s="26" t="str">
        <f t="shared" si="745"/>
        <v/>
      </c>
      <c r="EH610" s="26" t="str">
        <f t="shared" si="745"/>
        <v/>
      </c>
      <c r="EI610" s="26" t="str">
        <f t="shared" si="745"/>
        <v/>
      </c>
      <c r="EJ610" s="26" t="str">
        <f t="shared" si="745"/>
        <v/>
      </c>
      <c r="EK610" s="26" t="str">
        <f t="shared" si="745"/>
        <v/>
      </c>
      <c r="EL610" s="26" t="str">
        <f t="shared" si="745"/>
        <v/>
      </c>
      <c r="EM610" s="26" t="str">
        <f t="shared" si="745"/>
        <v/>
      </c>
      <c r="EN610" s="26" t="str">
        <f t="shared" si="745"/>
        <v/>
      </c>
      <c r="EO610" s="26" t="str">
        <f t="shared" si="745"/>
        <v/>
      </c>
      <c r="EP610" s="26" t="str">
        <f t="shared" si="745"/>
        <v/>
      </c>
      <c r="EQ610" s="26" t="str">
        <f t="shared" si="745"/>
        <v/>
      </c>
      <c r="ER610" s="26" t="str">
        <f t="shared" si="745"/>
        <v/>
      </c>
      <c r="ES610" s="26" t="str">
        <f t="shared" si="745"/>
        <v/>
      </c>
      <c r="ET610" s="26" t="str">
        <f t="shared" si="745"/>
        <v/>
      </c>
      <c r="EU610" s="26" t="str">
        <f t="shared" si="745"/>
        <v/>
      </c>
      <c r="EV610" s="26" t="str">
        <f t="shared" si="745"/>
        <v/>
      </c>
      <c r="EW610" s="26" t="str">
        <f t="shared" si="745"/>
        <v/>
      </c>
      <c r="EX610" s="26" t="str">
        <f t="shared" si="745"/>
        <v/>
      </c>
      <c r="EY610" s="26" t="str">
        <f t="shared" si="745"/>
        <v/>
      </c>
      <c r="EZ610" s="26" t="str">
        <f t="shared" si="745"/>
        <v/>
      </c>
      <c r="FA610" s="26" t="str">
        <f t="shared" si="745"/>
        <v/>
      </c>
      <c r="FB610" s="26" t="str">
        <f t="shared" si="745"/>
        <v/>
      </c>
      <c r="FC610" s="26" t="str">
        <f t="shared" si="745"/>
        <v/>
      </c>
      <c r="FD610" s="26" t="str">
        <f t="shared" si="745"/>
        <v/>
      </c>
      <c r="FE610" s="26" t="str">
        <f t="shared" si="745"/>
        <v/>
      </c>
      <c r="FF610" s="26" t="str">
        <f t="shared" si="745"/>
        <v/>
      </c>
      <c r="FG610" s="26" t="str">
        <f t="shared" si="745"/>
        <v/>
      </c>
      <c r="FH610" s="26" t="str">
        <f t="shared" si="745"/>
        <v/>
      </c>
      <c r="FI610" s="26" t="str">
        <f t="shared" si="745"/>
        <v/>
      </c>
    </row>
    <row r="611" spans="1:165" s="8" customFormat="1" ht="15" customHeight="1">
      <c r="A611" s="8" t="str">
        <f t="shared" si="715"/>
        <v>BFFLFDOP_BP6_XDC</v>
      </c>
      <c r="B611" s="15" t="s">
        <v>1450</v>
      </c>
      <c r="C611" s="13" t="s">
        <v>1451</v>
      </c>
      <c r="D611" s="13" t="s">
        <v>1452</v>
      </c>
      <c r="E611" s="14" t="str">
        <f>"BFFLFDOP_BP6_"&amp;C3</f>
        <v>BFFLFDOP_BP6_XDC</v>
      </c>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165" s="8" customFormat="1" ht="15" customHeight="1">
      <c r="A612" s="8" t="str">
        <f t="shared" si="715"/>
        <v>BFFLFDFC_BP6_XDC</v>
      </c>
      <c r="B612" s="15" t="s">
        <v>1453</v>
      </c>
      <c r="C612" s="13" t="s">
        <v>1454</v>
      </c>
      <c r="D612" s="13" t="s">
        <v>1455</v>
      </c>
      <c r="E612" s="14" t="str">
        <f>"BFFLFDFC_BP6_"&amp;C3</f>
        <v>BFFLFDFC_BP6_XDC</v>
      </c>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165" s="8" customFormat="1" ht="15" customHeight="1">
      <c r="A613" s="8" t="str">
        <f t="shared" si="715"/>
        <v>BFFLESO_BP6_XDC</v>
      </c>
      <c r="B613" s="15" t="s">
        <v>1456</v>
      </c>
      <c r="C613" s="13" t="s">
        <v>1457</v>
      </c>
      <c r="D613" s="13" t="s">
        <v>1458</v>
      </c>
      <c r="E613" s="18" t="str">
        <f>"BFFLESO_BP6_"&amp;C3</f>
        <v>BFFLESO_BP6_XDC</v>
      </c>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165" s="8" customFormat="1" ht="15" customHeight="1">
      <c r="A614" s="8" t="str">
        <f t="shared" si="715"/>
        <v>BFO_BP6_XDC</v>
      </c>
      <c r="B614" s="19" t="s">
        <v>1459</v>
      </c>
      <c r="C614" s="13" t="s">
        <v>1460</v>
      </c>
      <c r="D614" s="13" t="s">
        <v>1461</v>
      </c>
      <c r="E614" s="14" t="str">
        <f>"BFO_BP6_"&amp;C3</f>
        <v>BFO_BP6_XDC</v>
      </c>
      <c r="F614" s="26">
        <v>4.3633733516780504</v>
      </c>
      <c r="G614" s="26">
        <v>3.11337335167805</v>
      </c>
      <c r="H614" s="26">
        <v>8.1753787043830801</v>
      </c>
      <c r="I614" s="26">
        <v>3.3713679989730201</v>
      </c>
      <c r="J614" s="26">
        <v>19.023493406712198</v>
      </c>
      <c r="K614" s="26">
        <v>9.8871978430105099</v>
      </c>
      <c r="L614" s="26">
        <v>31.231094203848102</v>
      </c>
      <c r="M614" s="26">
        <v>21.343608116456402</v>
      </c>
      <c r="N614" s="26">
        <v>28.321000471667901</v>
      </c>
      <c r="O614" s="26">
        <v>90.782900634364907</v>
      </c>
      <c r="P614" s="26">
        <v>19.894969318991802</v>
      </c>
      <c r="Q614" s="26">
        <v>-0.78062408584306897</v>
      </c>
      <c r="R614" s="26">
        <v>-7.9708999750046496</v>
      </c>
      <c r="S614" s="26">
        <v>-48.594155282498598</v>
      </c>
      <c r="T614" s="26">
        <v>-37.4507100254676</v>
      </c>
      <c r="U614" s="26">
        <v>-20.7589320051793</v>
      </c>
      <c r="V614" s="26">
        <v>12.6353517982218</v>
      </c>
      <c r="W614" s="26">
        <v>15.137175445892099</v>
      </c>
      <c r="X614" s="26">
        <v>24.347403558884501</v>
      </c>
      <c r="Y614" s="26">
        <v>31.3609987980597</v>
      </c>
      <c r="Z614" s="26">
        <v>-4.2501777445757298</v>
      </c>
      <c r="AA614" s="26">
        <v>16.663835929966499</v>
      </c>
      <c r="AB614" s="26">
        <v>13.303590925614101</v>
      </c>
      <c r="AC614" s="26">
        <v>44.302730687569301</v>
      </c>
      <c r="AD614" s="26">
        <v>70.019979798922407</v>
      </c>
      <c r="AE614" s="26">
        <v>-3.0732504334889601</v>
      </c>
      <c r="AF614" s="26">
        <v>1.8378363606919399</v>
      </c>
      <c r="AG614" s="26">
        <v>14.6025913563396</v>
      </c>
      <c r="AH614" s="26">
        <v>87.577311098699994</v>
      </c>
      <c r="AI614" s="26">
        <v>100.94448838224299</v>
      </c>
      <c r="AJ614" s="26">
        <v>32.767069842943698</v>
      </c>
      <c r="AK614" s="26">
        <v>7.0188737215625503</v>
      </c>
      <c r="AL614" s="26">
        <v>29.027628717210099</v>
      </c>
      <c r="AM614" s="26">
        <v>44.352710128080503</v>
      </c>
      <c r="AN614" s="26">
        <v>113.16628240979701</v>
      </c>
      <c r="AO614" s="26" t="str">
        <f>IF(AND(AO615="",AO616=""),"",SUM(AO615)-SUM(AO616))</f>
        <v/>
      </c>
      <c r="AP614" s="26" t="str">
        <f>IF(AND(AP615="",AP616=""),"",SUM(AP615)-SUM(AP616))</f>
        <v/>
      </c>
      <c r="AQ614" s="26" t="str">
        <f>IF(AND(AQ615="",AQ616=""),"",SUM(AQ615)-SUM(AQ616))</f>
        <v/>
      </c>
      <c r="AR614" s="26" t="str">
        <f>IF(AND(AR615="",AR616=""),"",SUM(AR615)-SUM(AR616))</f>
        <v/>
      </c>
      <c r="AS614" s="26" t="str">
        <f>IF(AND(AS615="",AS616=""),"",SUM(AS615)-SUM(AS616))</f>
        <v/>
      </c>
      <c r="AT614" s="26" t="str">
        <f>IF(AND(AT615="",AT616=""),"",SUM(AT615)-SUM(AT616))</f>
        <v/>
      </c>
      <c r="AU614" s="26" t="str">
        <f>IF(AND(AU615="",AU616=""),"",SUM(AU615)-SUM(AU616))</f>
        <v/>
      </c>
      <c r="AV614" s="26" t="str">
        <f>IF(AND(AV615="",AV616=""),"",SUM(AV615)-SUM(AV616))</f>
        <v/>
      </c>
      <c r="AW614" s="26" t="str">
        <f>IF(AND(AW615="",AW616=""),"",SUM(AW615)-SUM(AW616))</f>
        <v/>
      </c>
      <c r="AX614" s="26" t="str">
        <f>IF(AND(AX615="",AX616=""),"",SUM(AX615)-SUM(AX616))</f>
        <v/>
      </c>
      <c r="AY614" s="26" t="str">
        <f>IF(AND(AY615="",AY616=""),"",SUM(AY615)-SUM(AY616))</f>
        <v/>
      </c>
      <c r="AZ614" s="26" t="str">
        <f>IF(AND(AZ615="",AZ616=""),"",SUM(AZ615)-SUM(AZ616))</f>
        <v/>
      </c>
      <c r="BA614" s="26" t="str">
        <f>IF(AND(BA615="",BA616=""),"",SUM(BA615)-SUM(BA616))</f>
        <v/>
      </c>
      <c r="BB614" s="26" t="str">
        <f>IF(AND(BB615="",BB616=""),"",SUM(BB615)-SUM(BB616))</f>
        <v/>
      </c>
      <c r="BC614" s="26" t="str">
        <f>IF(AND(BC615="",BC616=""),"",SUM(BC615)-SUM(BC616))</f>
        <v/>
      </c>
      <c r="BD614" s="26" t="str">
        <f>IF(AND(BD615="",BD616=""),"",SUM(BD615)-SUM(BD616))</f>
        <v/>
      </c>
      <c r="BE614" s="26" t="str">
        <f>IF(AND(BE615="",BE616=""),"",SUM(BE615)-SUM(BE616))</f>
        <v/>
      </c>
      <c r="BF614" s="26" t="str">
        <f>IF(AND(BF615="",BF616=""),"",SUM(BF615)-SUM(BF616))</f>
        <v/>
      </c>
      <c r="BG614" s="26" t="str">
        <f>IF(AND(BG615="",BG616=""),"",SUM(BG615)-SUM(BG616))</f>
        <v/>
      </c>
      <c r="BH614" s="26" t="str">
        <f>IF(AND(BH615="",BH616=""),"",SUM(BH615)-SUM(BH616))</f>
        <v/>
      </c>
      <c r="BI614" s="26" t="str">
        <f>IF(AND(BI615="",BI616=""),"",SUM(BI615)-SUM(BI616))</f>
        <v/>
      </c>
      <c r="BJ614" s="26" t="str">
        <f>IF(AND(BJ615="",BJ616=""),"",SUM(BJ615)-SUM(BJ616))</f>
        <v/>
      </c>
      <c r="BK614" s="26" t="str">
        <f>IF(AND(BK615="",BK616=""),"",SUM(BK615)-SUM(BK616))</f>
        <v/>
      </c>
      <c r="BL614" s="26" t="str">
        <f>IF(AND(BL615="",BL616=""),"",SUM(BL615)-SUM(BL616))</f>
        <v/>
      </c>
      <c r="BM614" s="26" t="str">
        <f>IF(AND(BM615="",BM616=""),"",SUM(BM615)-SUM(BM616))</f>
        <v/>
      </c>
      <c r="BN614" s="26" t="str">
        <f>IF(AND(BN615="",BN616=""),"",SUM(BN615)-SUM(BN616))</f>
        <v/>
      </c>
      <c r="BO614" s="26" t="str">
        <f>IF(AND(BO615="",BO616=""),"",SUM(BO615)-SUM(BO616))</f>
        <v/>
      </c>
      <c r="BP614" s="26" t="str">
        <f>IF(AND(BP615="",BP616=""),"",SUM(BP615)-SUM(BP616))</f>
        <v/>
      </c>
      <c r="BQ614" s="26" t="str">
        <f>IF(AND(BQ615="",BQ616=""),"",SUM(BQ615)-SUM(BQ616))</f>
        <v/>
      </c>
      <c r="BR614" s="26" t="str">
        <f>IF(AND(BR615="",BR616=""),"",SUM(BR615)-SUM(BR616))</f>
        <v/>
      </c>
      <c r="BS614" s="26" t="str">
        <f t="shared" si="746" ref="BS614:ED614">IF(AND(BS615="",BS616=""),"",SUM(BS615)-SUM(BS616))</f>
        <v/>
      </c>
      <c r="BT614" s="26" t="str">
        <f t="shared" si="746"/>
        <v/>
      </c>
      <c r="BU614" s="26" t="str">
        <f t="shared" si="746"/>
        <v/>
      </c>
      <c r="BV614" s="26" t="str">
        <f t="shared" si="746"/>
        <v/>
      </c>
      <c r="BW614" s="26" t="str">
        <f t="shared" si="746"/>
        <v/>
      </c>
      <c r="BX614" s="26" t="str">
        <f t="shared" si="746"/>
        <v/>
      </c>
      <c r="BY614" s="26" t="str">
        <f t="shared" si="746"/>
        <v/>
      </c>
      <c r="BZ614" s="26" t="str">
        <f t="shared" si="746"/>
        <v/>
      </c>
      <c r="CA614" s="26" t="str">
        <f t="shared" si="746"/>
        <v/>
      </c>
      <c r="CB614" s="26" t="str">
        <f t="shared" si="746"/>
        <v/>
      </c>
      <c r="CC614" s="26" t="str">
        <f t="shared" si="746"/>
        <v/>
      </c>
      <c r="CD614" s="26" t="str">
        <f t="shared" si="746"/>
        <v/>
      </c>
      <c r="CE614" s="26" t="str">
        <f t="shared" si="746"/>
        <v/>
      </c>
      <c r="CF614" s="26" t="str">
        <f t="shared" si="746"/>
        <v/>
      </c>
      <c r="CG614" s="26" t="str">
        <f t="shared" si="746"/>
        <v/>
      </c>
      <c r="CH614" s="26" t="str">
        <f t="shared" si="746"/>
        <v/>
      </c>
      <c r="CI614" s="26" t="str">
        <f t="shared" si="746"/>
        <v/>
      </c>
      <c r="CJ614" s="26" t="str">
        <f t="shared" si="746"/>
        <v/>
      </c>
      <c r="CK614" s="26" t="str">
        <f t="shared" si="746"/>
        <v/>
      </c>
      <c r="CL614" s="26" t="str">
        <f t="shared" si="746"/>
        <v/>
      </c>
      <c r="CM614" s="26" t="str">
        <f t="shared" si="746"/>
        <v/>
      </c>
      <c r="CN614" s="26" t="str">
        <f t="shared" si="746"/>
        <v/>
      </c>
      <c r="CO614" s="26" t="str">
        <f t="shared" si="746"/>
        <v/>
      </c>
      <c r="CP614" s="26" t="str">
        <f t="shared" si="746"/>
        <v/>
      </c>
      <c r="CQ614" s="26" t="str">
        <f t="shared" si="746"/>
        <v/>
      </c>
      <c r="CR614" s="26" t="str">
        <f t="shared" si="746"/>
        <v/>
      </c>
      <c r="CS614" s="26" t="str">
        <f t="shared" si="746"/>
        <v/>
      </c>
      <c r="CT614" s="26" t="str">
        <f t="shared" si="746"/>
        <v/>
      </c>
      <c r="CU614" s="26" t="str">
        <f t="shared" si="746"/>
        <v/>
      </c>
      <c r="CV614" s="26" t="str">
        <f t="shared" si="746"/>
        <v/>
      </c>
      <c r="CW614" s="26" t="str">
        <f t="shared" si="746"/>
        <v/>
      </c>
      <c r="CX614" s="26" t="str">
        <f t="shared" si="746"/>
        <v/>
      </c>
      <c r="CY614" s="26" t="str">
        <f t="shared" si="746"/>
        <v/>
      </c>
      <c r="CZ614" s="26" t="str">
        <f t="shared" si="746"/>
        <v/>
      </c>
      <c r="DA614" s="26" t="str">
        <f t="shared" si="746"/>
        <v/>
      </c>
      <c r="DB614" s="26" t="str">
        <f t="shared" si="746"/>
        <v/>
      </c>
      <c r="DC614" s="26" t="str">
        <f t="shared" si="746"/>
        <v/>
      </c>
      <c r="DD614" s="26" t="str">
        <f t="shared" si="746"/>
        <v/>
      </c>
      <c r="DE614" s="26" t="str">
        <f t="shared" si="746"/>
        <v/>
      </c>
      <c r="DF614" s="26" t="str">
        <f t="shared" si="746"/>
        <v/>
      </c>
      <c r="DG614" s="26" t="str">
        <f t="shared" si="746"/>
        <v/>
      </c>
      <c r="DH614" s="26" t="str">
        <f t="shared" si="746"/>
        <v/>
      </c>
      <c r="DI614" s="26" t="str">
        <f t="shared" si="746"/>
        <v/>
      </c>
      <c r="DJ614" s="26" t="str">
        <f t="shared" si="746"/>
        <v/>
      </c>
      <c r="DK614" s="26" t="str">
        <f t="shared" si="746"/>
        <v/>
      </c>
      <c r="DL614" s="26" t="str">
        <f t="shared" si="746"/>
        <v/>
      </c>
      <c r="DM614" s="26" t="str">
        <f t="shared" si="746"/>
        <v/>
      </c>
      <c r="DN614" s="26" t="str">
        <f t="shared" si="746"/>
        <v/>
      </c>
      <c r="DO614" s="26" t="str">
        <f t="shared" si="746"/>
        <v/>
      </c>
      <c r="DP614" s="26" t="str">
        <f t="shared" si="746"/>
        <v/>
      </c>
      <c r="DQ614" s="26" t="str">
        <f t="shared" si="746"/>
        <v/>
      </c>
      <c r="DR614" s="26" t="str">
        <f t="shared" si="746"/>
        <v/>
      </c>
      <c r="DS614" s="26" t="str">
        <f t="shared" si="746"/>
        <v/>
      </c>
      <c r="DT614" s="26" t="str">
        <f t="shared" si="746"/>
        <v/>
      </c>
      <c r="DU614" s="26" t="str">
        <f t="shared" si="746"/>
        <v/>
      </c>
      <c r="DV614" s="26" t="str">
        <f t="shared" si="746"/>
        <v/>
      </c>
      <c r="DW614" s="26" t="str">
        <f t="shared" si="746"/>
        <v/>
      </c>
      <c r="DX614" s="26" t="str">
        <f t="shared" si="746"/>
        <v/>
      </c>
      <c r="DY614" s="26" t="str">
        <f t="shared" si="746"/>
        <v/>
      </c>
      <c r="DZ614" s="26" t="str">
        <f t="shared" si="746"/>
        <v/>
      </c>
      <c r="EA614" s="26" t="str">
        <f t="shared" si="746"/>
        <v/>
      </c>
      <c r="EB614" s="26" t="str">
        <f t="shared" si="746"/>
        <v/>
      </c>
      <c r="EC614" s="26" t="str">
        <f t="shared" si="746"/>
        <v/>
      </c>
      <c r="ED614" s="26" t="str">
        <f t="shared" si="746"/>
        <v/>
      </c>
      <c r="EE614" s="26" t="str">
        <f t="shared" si="747" ref="EE614:FI614">IF(AND(EE615="",EE616=""),"",SUM(EE615)-SUM(EE616))</f>
        <v/>
      </c>
      <c r="EF614" s="26" t="str">
        <f t="shared" si="747"/>
        <v/>
      </c>
      <c r="EG614" s="26" t="str">
        <f t="shared" si="747"/>
        <v/>
      </c>
      <c r="EH614" s="26" t="str">
        <f t="shared" si="747"/>
        <v/>
      </c>
      <c r="EI614" s="26" t="str">
        <f t="shared" si="747"/>
        <v/>
      </c>
      <c r="EJ614" s="26" t="str">
        <f t="shared" si="747"/>
        <v/>
      </c>
      <c r="EK614" s="26" t="str">
        <f t="shared" si="747"/>
        <v/>
      </c>
      <c r="EL614" s="26" t="str">
        <f t="shared" si="747"/>
        <v/>
      </c>
      <c r="EM614" s="26" t="str">
        <f t="shared" si="747"/>
        <v/>
      </c>
      <c r="EN614" s="26" t="str">
        <f t="shared" si="747"/>
        <v/>
      </c>
      <c r="EO614" s="26" t="str">
        <f t="shared" si="747"/>
        <v/>
      </c>
      <c r="EP614" s="26" t="str">
        <f t="shared" si="747"/>
        <v/>
      </c>
      <c r="EQ614" s="26" t="str">
        <f t="shared" si="747"/>
        <v/>
      </c>
      <c r="ER614" s="26" t="str">
        <f t="shared" si="747"/>
        <v/>
      </c>
      <c r="ES614" s="26" t="str">
        <f t="shared" si="747"/>
        <v/>
      </c>
      <c r="ET614" s="26" t="str">
        <f t="shared" si="747"/>
        <v/>
      </c>
      <c r="EU614" s="26" t="str">
        <f t="shared" si="747"/>
        <v/>
      </c>
      <c r="EV614" s="26" t="str">
        <f t="shared" si="747"/>
        <v/>
      </c>
      <c r="EW614" s="26" t="str">
        <f t="shared" si="747"/>
        <v/>
      </c>
      <c r="EX614" s="26" t="str">
        <f t="shared" si="747"/>
        <v/>
      </c>
      <c r="EY614" s="26" t="str">
        <f t="shared" si="747"/>
        <v/>
      </c>
      <c r="EZ614" s="26" t="str">
        <f t="shared" si="747"/>
        <v/>
      </c>
      <c r="FA614" s="26" t="str">
        <f t="shared" si="747"/>
        <v/>
      </c>
      <c r="FB614" s="26" t="str">
        <f t="shared" si="747"/>
        <v/>
      </c>
      <c r="FC614" s="26" t="str">
        <f t="shared" si="747"/>
        <v/>
      </c>
      <c r="FD614" s="26" t="str">
        <f t="shared" si="747"/>
        <v/>
      </c>
      <c r="FE614" s="26" t="str">
        <f t="shared" si="747"/>
        <v/>
      </c>
      <c r="FF614" s="26" t="str">
        <f t="shared" si="747"/>
        <v/>
      </c>
      <c r="FG614" s="26" t="str">
        <f t="shared" si="747"/>
        <v/>
      </c>
      <c r="FH614" s="26" t="str">
        <f t="shared" si="747"/>
        <v/>
      </c>
      <c r="FI614" s="26" t="str">
        <f t="shared" si="747"/>
        <v/>
      </c>
    </row>
    <row r="615" spans="1:165" s="8" customFormat="1" ht="15" customHeight="1">
      <c r="A615" s="8" t="str">
        <f t="shared" si="715"/>
        <v>BFOA_BP6_XDC</v>
      </c>
      <c r="B615" s="19" t="s">
        <v>1066</v>
      </c>
      <c r="C615" s="13" t="s">
        <v>1462</v>
      </c>
      <c r="D615" s="13" t="s">
        <v>1463</v>
      </c>
      <c r="E615" s="14" t="str">
        <f>"BFOA_BP6_"&amp;C3</f>
        <v>BFOA_BP6_XDC</v>
      </c>
      <c r="F615" s="26">
        <v>5.3312476506264899</v>
      </c>
      <c r="G615" s="26">
        <v>4.0812476506264899</v>
      </c>
      <c r="H615" s="26">
        <v>11.078253003331501</v>
      </c>
      <c r="I615" s="26">
        <v>6.4392422979214601</v>
      </c>
      <c r="J615" s="26">
        <v>26.929990602505999</v>
      </c>
      <c r="K615" s="26">
        <v>10.8723602291776</v>
      </c>
      <c r="L615" s="26">
        <v>32.275256590015097</v>
      </c>
      <c r="M615" s="26">
        <v>18.642770502623499</v>
      </c>
      <c r="N615" s="26">
        <v>33.462162857834898</v>
      </c>
      <c r="O615" s="26">
        <v>95.252550179033094</v>
      </c>
      <c r="P615" s="26">
        <v>25.986597660165302</v>
      </c>
      <c r="Q615" s="26">
        <v>4.9770042553304297</v>
      </c>
      <c r="R615" s="26">
        <v>-5.1162716338311496</v>
      </c>
      <c r="S615" s="26">
        <v>-41.357526941325098</v>
      </c>
      <c r="T615" s="26">
        <v>-15.5101966607736</v>
      </c>
      <c r="U615" s="26">
        <v>-19.6587964748852</v>
      </c>
      <c r="V615" s="26">
        <v>11.1834873285159</v>
      </c>
      <c r="W615" s="26">
        <v>16.3643109761862</v>
      </c>
      <c r="X615" s="26">
        <v>27.040539089178498</v>
      </c>
      <c r="Y615" s="26">
        <v>34.929540919235997</v>
      </c>
      <c r="Z615" s="26">
        <v>-5.8844771902663497</v>
      </c>
      <c r="AA615" s="26">
        <v>16.495536484275899</v>
      </c>
      <c r="AB615" s="26">
        <v>13.135291479923501</v>
      </c>
      <c r="AC615" s="26">
        <v>44.134431241878701</v>
      </c>
      <c r="AD615" s="26">
        <v>67.880782016159898</v>
      </c>
      <c r="AE615" s="26">
        <v>12.7341290535441</v>
      </c>
      <c r="AF615" s="26">
        <v>-8.4007841522749498</v>
      </c>
      <c r="AG615" s="26">
        <v>14.8379708433727</v>
      </c>
      <c r="AH615" s="26">
        <v>88.3376905857331</v>
      </c>
      <c r="AI615" s="26">
        <v>107.509006330375</v>
      </c>
      <c r="AJ615" s="26">
        <v>25.110112092943702</v>
      </c>
      <c r="AK615" s="26">
        <v>6.6889159715625501</v>
      </c>
      <c r="AL615" s="26">
        <v>28.697670967210101</v>
      </c>
      <c r="AM615" s="26">
        <v>44.022752378080497</v>
      </c>
      <c r="AN615" s="26">
        <v>104.519451409797</v>
      </c>
      <c r="AO615" s="26" t="str">
        <f>IF(AND(AO618="",AND(AO621="",AND(AO668="",AND(AO719="",AND(AO748="",AO793=""))))),"",SUM(AO618,AO621,AO668,AO719,AO748,AO793))</f>
        <v/>
      </c>
      <c r="AP615" s="26" t="str">
        <f>IF(AND(AP618="",AND(AP621="",AND(AP668="",AND(AP719="",AND(AP748="",AP793=""))))),"",SUM(AP618,AP621,AP668,AP719,AP748,AP793))</f>
        <v/>
      </c>
      <c r="AQ615" s="26" t="str">
        <f>IF(AND(AQ618="",AND(AQ621="",AND(AQ668="",AND(AQ719="",AND(AQ748="",AQ793=""))))),"",SUM(AQ618,AQ621,AQ668,AQ719,AQ748,AQ793))</f>
        <v/>
      </c>
      <c r="AR615" s="26" t="str">
        <f>IF(AND(AR618="",AND(AR621="",AND(AR668="",AND(AR719="",AND(AR748="",AR793=""))))),"",SUM(AR618,AR621,AR668,AR719,AR748,AR793))</f>
        <v/>
      </c>
      <c r="AS615" s="26" t="str">
        <f>IF(AND(AS618="",AND(AS621="",AND(AS668="",AND(AS719="",AND(AS748="",AS793=""))))),"",SUM(AS618,AS621,AS668,AS719,AS748,AS793))</f>
        <v/>
      </c>
      <c r="AT615" s="26" t="str">
        <f>IF(AND(AT618="",AND(AT621="",AND(AT668="",AND(AT719="",AND(AT748="",AT793=""))))),"",SUM(AT618,AT621,AT668,AT719,AT748,AT793))</f>
        <v/>
      </c>
      <c r="AU615" s="26" t="str">
        <f>IF(AND(AU618="",AND(AU621="",AND(AU668="",AND(AU719="",AND(AU748="",AU793=""))))),"",SUM(AU618,AU621,AU668,AU719,AU748,AU793))</f>
        <v/>
      </c>
      <c r="AV615" s="26" t="str">
        <f>IF(AND(AV618="",AND(AV621="",AND(AV668="",AND(AV719="",AND(AV748="",AV793=""))))),"",SUM(AV618,AV621,AV668,AV719,AV748,AV793))</f>
        <v/>
      </c>
      <c r="AW615" s="26" t="str">
        <f>IF(AND(AW618="",AND(AW621="",AND(AW668="",AND(AW719="",AND(AW748="",AW793=""))))),"",SUM(AW618,AW621,AW668,AW719,AW748,AW793))</f>
        <v/>
      </c>
      <c r="AX615" s="26" t="str">
        <f>IF(AND(AX618="",AND(AX621="",AND(AX668="",AND(AX719="",AND(AX748="",AX793=""))))),"",SUM(AX618,AX621,AX668,AX719,AX748,AX793))</f>
        <v/>
      </c>
      <c r="AY615" s="26" t="str">
        <f>IF(AND(AY618="",AND(AY621="",AND(AY668="",AND(AY719="",AND(AY748="",AY793=""))))),"",SUM(AY618,AY621,AY668,AY719,AY748,AY793))</f>
        <v/>
      </c>
      <c r="AZ615" s="26" t="str">
        <f>IF(AND(AZ618="",AND(AZ621="",AND(AZ668="",AND(AZ719="",AND(AZ748="",AZ793=""))))),"",SUM(AZ618,AZ621,AZ668,AZ719,AZ748,AZ793))</f>
        <v/>
      </c>
      <c r="BA615" s="26" t="str">
        <f>IF(AND(BA618="",AND(BA621="",AND(BA668="",AND(BA719="",AND(BA748="",BA793=""))))),"",SUM(BA618,BA621,BA668,BA719,BA748,BA793))</f>
        <v/>
      </c>
      <c r="BB615" s="26" t="str">
        <f>IF(AND(BB618="",AND(BB621="",AND(BB668="",AND(BB719="",AND(BB748="",BB793=""))))),"",SUM(BB618,BB621,BB668,BB719,BB748,BB793))</f>
        <v/>
      </c>
      <c r="BC615" s="26" t="str">
        <f>IF(AND(BC618="",AND(BC621="",AND(BC668="",AND(BC719="",AND(BC748="",BC793=""))))),"",SUM(BC618,BC621,BC668,BC719,BC748,BC793))</f>
        <v/>
      </c>
      <c r="BD615" s="26" t="str">
        <f>IF(AND(BD618="",AND(BD621="",AND(BD668="",AND(BD719="",AND(BD748="",BD793=""))))),"",SUM(BD618,BD621,BD668,BD719,BD748,BD793))</f>
        <v/>
      </c>
      <c r="BE615" s="26" t="str">
        <f>IF(AND(BE618="",AND(BE621="",AND(BE668="",AND(BE719="",AND(BE748="",BE793=""))))),"",SUM(BE618,BE621,BE668,BE719,BE748,BE793))</f>
        <v/>
      </c>
      <c r="BF615" s="26" t="str">
        <f>IF(AND(BF618="",AND(BF621="",AND(BF668="",AND(BF719="",AND(BF748="",BF793=""))))),"",SUM(BF618,BF621,BF668,BF719,BF748,BF793))</f>
        <v/>
      </c>
      <c r="BG615" s="26" t="str">
        <f>IF(AND(BG618="",AND(BG621="",AND(BG668="",AND(BG719="",AND(BG748="",BG793=""))))),"",SUM(BG618,BG621,BG668,BG719,BG748,BG793))</f>
        <v/>
      </c>
      <c r="BH615" s="26" t="str">
        <f>IF(AND(BH618="",AND(BH621="",AND(BH668="",AND(BH719="",AND(BH748="",BH793=""))))),"",SUM(BH618,BH621,BH668,BH719,BH748,BH793))</f>
        <v/>
      </c>
      <c r="BI615" s="26" t="str">
        <f>IF(AND(BI618="",AND(BI621="",AND(BI668="",AND(BI719="",AND(BI748="",BI793=""))))),"",SUM(BI618,BI621,BI668,BI719,BI748,BI793))</f>
        <v/>
      </c>
      <c r="BJ615" s="26" t="str">
        <f>IF(AND(BJ618="",AND(BJ621="",AND(BJ668="",AND(BJ719="",AND(BJ748="",BJ793=""))))),"",SUM(BJ618,BJ621,BJ668,BJ719,BJ748,BJ793))</f>
        <v/>
      </c>
      <c r="BK615" s="26" t="str">
        <f>IF(AND(BK618="",AND(BK621="",AND(BK668="",AND(BK719="",AND(BK748="",BK793=""))))),"",SUM(BK618,BK621,BK668,BK719,BK748,BK793))</f>
        <v/>
      </c>
      <c r="BL615" s="26" t="str">
        <f>IF(AND(BL618="",AND(BL621="",AND(BL668="",AND(BL719="",AND(BL748="",BL793=""))))),"",SUM(BL618,BL621,BL668,BL719,BL748,BL793))</f>
        <v/>
      </c>
      <c r="BM615" s="26" t="str">
        <f>IF(AND(BM618="",AND(BM621="",AND(BM668="",AND(BM719="",AND(BM748="",BM793=""))))),"",SUM(BM618,BM621,BM668,BM719,BM748,BM793))</f>
        <v/>
      </c>
      <c r="BN615" s="26" t="str">
        <f>IF(AND(BN618="",AND(BN621="",AND(BN668="",AND(BN719="",AND(BN748="",BN793=""))))),"",SUM(BN618,BN621,BN668,BN719,BN748,BN793))</f>
        <v/>
      </c>
      <c r="BO615" s="26" t="str">
        <f>IF(AND(BO618="",AND(BO621="",AND(BO668="",AND(BO719="",AND(BO748="",BO793=""))))),"",SUM(BO618,BO621,BO668,BO719,BO748,BO793))</f>
        <v/>
      </c>
      <c r="BP615" s="26" t="str">
        <f>IF(AND(BP618="",AND(BP621="",AND(BP668="",AND(BP719="",AND(BP748="",BP793=""))))),"",SUM(BP618,BP621,BP668,BP719,BP748,BP793))</f>
        <v/>
      </c>
      <c r="BQ615" s="26" t="str">
        <f>IF(AND(BQ618="",AND(BQ621="",AND(BQ668="",AND(BQ719="",AND(BQ748="",BQ793=""))))),"",SUM(BQ618,BQ621,BQ668,BQ719,BQ748,BQ793))</f>
        <v/>
      </c>
      <c r="BR615" s="26" t="str">
        <f>IF(AND(BR618="",AND(BR621="",AND(BR668="",AND(BR719="",AND(BR748="",BR793=""))))),"",SUM(BR618,BR621,BR668,BR719,BR748,BR793))</f>
        <v/>
      </c>
      <c r="BS615" s="26" t="str">
        <f t="shared" si="748" ref="BS615:ED615">IF(AND(BS618="",AND(BS621="",AND(BS668="",AND(BS719="",AND(BS748="",BS793=""))))),"",SUM(BS618,BS621,BS668,BS719,BS748,BS793))</f>
        <v/>
      </c>
      <c r="BT615" s="26" t="str">
        <f t="shared" si="748"/>
        <v/>
      </c>
      <c r="BU615" s="26" t="str">
        <f t="shared" si="748"/>
        <v/>
      </c>
      <c r="BV615" s="26" t="str">
        <f t="shared" si="748"/>
        <v/>
      </c>
      <c r="BW615" s="26" t="str">
        <f t="shared" si="748"/>
        <v/>
      </c>
      <c r="BX615" s="26" t="str">
        <f t="shared" si="748"/>
        <v/>
      </c>
      <c r="BY615" s="26" t="str">
        <f t="shared" si="748"/>
        <v/>
      </c>
      <c r="BZ615" s="26" t="str">
        <f t="shared" si="748"/>
        <v/>
      </c>
      <c r="CA615" s="26" t="str">
        <f t="shared" si="748"/>
        <v/>
      </c>
      <c r="CB615" s="26" t="str">
        <f t="shared" si="748"/>
        <v/>
      </c>
      <c r="CC615" s="26" t="str">
        <f t="shared" si="748"/>
        <v/>
      </c>
      <c r="CD615" s="26" t="str">
        <f t="shared" si="748"/>
        <v/>
      </c>
      <c r="CE615" s="26" t="str">
        <f t="shared" si="748"/>
        <v/>
      </c>
      <c r="CF615" s="26" t="str">
        <f t="shared" si="748"/>
        <v/>
      </c>
      <c r="CG615" s="26" t="str">
        <f t="shared" si="748"/>
        <v/>
      </c>
      <c r="CH615" s="26" t="str">
        <f t="shared" si="748"/>
        <v/>
      </c>
      <c r="CI615" s="26" t="str">
        <f t="shared" si="748"/>
        <v/>
      </c>
      <c r="CJ615" s="26" t="str">
        <f t="shared" si="748"/>
        <v/>
      </c>
      <c r="CK615" s="26" t="str">
        <f t="shared" si="748"/>
        <v/>
      </c>
      <c r="CL615" s="26" t="str">
        <f t="shared" si="748"/>
        <v/>
      </c>
      <c r="CM615" s="26" t="str">
        <f t="shared" si="748"/>
        <v/>
      </c>
      <c r="CN615" s="26" t="str">
        <f t="shared" si="748"/>
        <v/>
      </c>
      <c r="CO615" s="26" t="str">
        <f t="shared" si="748"/>
        <v/>
      </c>
      <c r="CP615" s="26" t="str">
        <f t="shared" si="748"/>
        <v/>
      </c>
      <c r="CQ615" s="26" t="str">
        <f t="shared" si="748"/>
        <v/>
      </c>
      <c r="CR615" s="26" t="str">
        <f t="shared" si="748"/>
        <v/>
      </c>
      <c r="CS615" s="26" t="str">
        <f t="shared" si="748"/>
        <v/>
      </c>
      <c r="CT615" s="26" t="str">
        <f t="shared" si="748"/>
        <v/>
      </c>
      <c r="CU615" s="26" t="str">
        <f t="shared" si="748"/>
        <v/>
      </c>
      <c r="CV615" s="26" t="str">
        <f t="shared" si="748"/>
        <v/>
      </c>
      <c r="CW615" s="26" t="str">
        <f t="shared" si="748"/>
        <v/>
      </c>
      <c r="CX615" s="26" t="str">
        <f t="shared" si="748"/>
        <v/>
      </c>
      <c r="CY615" s="26" t="str">
        <f t="shared" si="748"/>
        <v/>
      </c>
      <c r="CZ615" s="26" t="str">
        <f t="shared" si="748"/>
        <v/>
      </c>
      <c r="DA615" s="26" t="str">
        <f t="shared" si="748"/>
        <v/>
      </c>
      <c r="DB615" s="26" t="str">
        <f t="shared" si="748"/>
        <v/>
      </c>
      <c r="DC615" s="26" t="str">
        <f t="shared" si="748"/>
        <v/>
      </c>
      <c r="DD615" s="26" t="str">
        <f t="shared" si="748"/>
        <v/>
      </c>
      <c r="DE615" s="26" t="str">
        <f t="shared" si="748"/>
        <v/>
      </c>
      <c r="DF615" s="26" t="str">
        <f t="shared" si="748"/>
        <v/>
      </c>
      <c r="DG615" s="26" t="str">
        <f t="shared" si="748"/>
        <v/>
      </c>
      <c r="DH615" s="26" t="str">
        <f t="shared" si="748"/>
        <v/>
      </c>
      <c r="DI615" s="26" t="str">
        <f t="shared" si="748"/>
        <v/>
      </c>
      <c r="DJ615" s="26" t="str">
        <f t="shared" si="748"/>
        <v/>
      </c>
      <c r="DK615" s="26" t="str">
        <f t="shared" si="748"/>
        <v/>
      </c>
      <c r="DL615" s="26" t="str">
        <f t="shared" si="748"/>
        <v/>
      </c>
      <c r="DM615" s="26" t="str">
        <f t="shared" si="748"/>
        <v/>
      </c>
      <c r="DN615" s="26" t="str">
        <f t="shared" si="748"/>
        <v/>
      </c>
      <c r="DO615" s="26" t="str">
        <f t="shared" si="748"/>
        <v/>
      </c>
      <c r="DP615" s="26" t="str">
        <f t="shared" si="748"/>
        <v/>
      </c>
      <c r="DQ615" s="26" t="str">
        <f t="shared" si="748"/>
        <v/>
      </c>
      <c r="DR615" s="26" t="str">
        <f t="shared" si="748"/>
        <v/>
      </c>
      <c r="DS615" s="26" t="str">
        <f t="shared" si="748"/>
        <v/>
      </c>
      <c r="DT615" s="26" t="str">
        <f t="shared" si="748"/>
        <v/>
      </c>
      <c r="DU615" s="26" t="str">
        <f t="shared" si="748"/>
        <v/>
      </c>
      <c r="DV615" s="26" t="str">
        <f t="shared" si="748"/>
        <v/>
      </c>
      <c r="DW615" s="26" t="str">
        <f t="shared" si="748"/>
        <v/>
      </c>
      <c r="DX615" s="26" t="str">
        <f t="shared" si="748"/>
        <v/>
      </c>
      <c r="DY615" s="26" t="str">
        <f t="shared" si="748"/>
        <v/>
      </c>
      <c r="DZ615" s="26" t="str">
        <f t="shared" si="748"/>
        <v/>
      </c>
      <c r="EA615" s="26" t="str">
        <f t="shared" si="748"/>
        <v/>
      </c>
      <c r="EB615" s="26" t="str">
        <f t="shared" si="748"/>
        <v/>
      </c>
      <c r="EC615" s="26" t="str">
        <f t="shared" si="748"/>
        <v/>
      </c>
      <c r="ED615" s="26" t="str">
        <f t="shared" si="748"/>
        <v/>
      </c>
      <c r="EE615" s="26" t="str">
        <f t="shared" si="749" ref="EE615:FI615">IF(AND(EE618="",AND(EE621="",AND(EE668="",AND(EE719="",AND(EE748="",EE793=""))))),"",SUM(EE618,EE621,EE668,EE719,EE748,EE793))</f>
        <v/>
      </c>
      <c r="EF615" s="26" t="str">
        <f t="shared" si="749"/>
        <v/>
      </c>
      <c r="EG615" s="26" t="str">
        <f t="shared" si="749"/>
        <v/>
      </c>
      <c r="EH615" s="26" t="str">
        <f t="shared" si="749"/>
        <v/>
      </c>
      <c r="EI615" s="26" t="str">
        <f t="shared" si="749"/>
        <v/>
      </c>
      <c r="EJ615" s="26" t="str">
        <f t="shared" si="749"/>
        <v/>
      </c>
      <c r="EK615" s="26" t="str">
        <f t="shared" si="749"/>
        <v/>
      </c>
      <c r="EL615" s="26" t="str">
        <f t="shared" si="749"/>
        <v/>
      </c>
      <c r="EM615" s="26" t="str">
        <f t="shared" si="749"/>
        <v/>
      </c>
      <c r="EN615" s="26" t="str">
        <f t="shared" si="749"/>
        <v/>
      </c>
      <c r="EO615" s="26" t="str">
        <f t="shared" si="749"/>
        <v/>
      </c>
      <c r="EP615" s="26" t="str">
        <f t="shared" si="749"/>
        <v/>
      </c>
      <c r="EQ615" s="26" t="str">
        <f t="shared" si="749"/>
        <v/>
      </c>
      <c r="ER615" s="26" t="str">
        <f t="shared" si="749"/>
        <v/>
      </c>
      <c r="ES615" s="26" t="str">
        <f t="shared" si="749"/>
        <v/>
      </c>
      <c r="ET615" s="26" t="str">
        <f t="shared" si="749"/>
        <v/>
      </c>
      <c r="EU615" s="26" t="str">
        <f t="shared" si="749"/>
        <v/>
      </c>
      <c r="EV615" s="26" t="str">
        <f t="shared" si="749"/>
        <v/>
      </c>
      <c r="EW615" s="26" t="str">
        <f t="shared" si="749"/>
        <v/>
      </c>
      <c r="EX615" s="26" t="str">
        <f t="shared" si="749"/>
        <v/>
      </c>
      <c r="EY615" s="26" t="str">
        <f t="shared" si="749"/>
        <v/>
      </c>
      <c r="EZ615" s="26" t="str">
        <f t="shared" si="749"/>
        <v/>
      </c>
      <c r="FA615" s="26" t="str">
        <f t="shared" si="749"/>
        <v/>
      </c>
      <c r="FB615" s="26" t="str">
        <f t="shared" si="749"/>
        <v/>
      </c>
      <c r="FC615" s="26" t="str">
        <f t="shared" si="749"/>
        <v/>
      </c>
      <c r="FD615" s="26" t="str">
        <f t="shared" si="749"/>
        <v/>
      </c>
      <c r="FE615" s="26" t="str">
        <f t="shared" si="749"/>
        <v/>
      </c>
      <c r="FF615" s="26" t="str">
        <f t="shared" si="749"/>
        <v/>
      </c>
      <c r="FG615" s="26" t="str">
        <f t="shared" si="749"/>
        <v/>
      </c>
      <c r="FH615" s="26" t="str">
        <f t="shared" si="749"/>
        <v/>
      </c>
      <c r="FI615" s="26" t="str">
        <f t="shared" si="749"/>
        <v/>
      </c>
    </row>
    <row r="616" spans="1:165" s="8" customFormat="1" ht="15" customHeight="1">
      <c r="A616" s="8" t="str">
        <f t="shared" si="715"/>
        <v>BFOL_BP6_XDC</v>
      </c>
      <c r="B616" s="19" t="s">
        <v>1141</v>
      </c>
      <c r="C616" s="13" t="s">
        <v>1464</v>
      </c>
      <c r="D616" s="13" t="s">
        <v>1465</v>
      </c>
      <c r="E616" s="14" t="str">
        <f>"BFOL_BP6_"&amp;C3</f>
        <v>BFOL_BP6_XDC</v>
      </c>
      <c r="F616" s="26">
        <v>0.96787429894843802</v>
      </c>
      <c r="G616" s="26">
        <v>0.96787429894843802</v>
      </c>
      <c r="H616" s="26">
        <v>2.90287429894844</v>
      </c>
      <c r="I616" s="26">
        <v>3.06787429894844</v>
      </c>
      <c r="J616" s="26">
        <v>7.90649719579375</v>
      </c>
      <c r="K616" s="26">
        <v>0.98516238616703999</v>
      </c>
      <c r="L616" s="26">
        <v>1.0441623861670399</v>
      </c>
      <c r="M616" s="26">
        <v>-2.7008376138329599</v>
      </c>
      <c r="N616" s="26">
        <v>5.1411623861670401</v>
      </c>
      <c r="O616" s="26">
        <v>4.4696495446681599</v>
      </c>
      <c r="P616" s="26">
        <v>6.0916283411735002</v>
      </c>
      <c r="Q616" s="26">
        <v>5.7576283411734996</v>
      </c>
      <c r="R616" s="26">
        <v>2.8546283411735001</v>
      </c>
      <c r="S616" s="26">
        <v>7.2366283411734997</v>
      </c>
      <c r="T616" s="26">
        <v>21.940513364693999</v>
      </c>
      <c r="U616" s="26">
        <v>1.1001355302940601</v>
      </c>
      <c r="V616" s="26">
        <v>-1.45186446970594</v>
      </c>
      <c r="W616" s="26">
        <v>1.2271355302940601</v>
      </c>
      <c r="X616" s="26">
        <v>2.6931355302940601</v>
      </c>
      <c r="Y616" s="26">
        <v>3.5685421211762498</v>
      </c>
      <c r="Z616" s="26">
        <v>-1.6342994456906299</v>
      </c>
      <c r="AA616" s="26">
        <v>-0.16829944569062499</v>
      </c>
      <c r="AB616" s="26">
        <v>-0.16829944569062499</v>
      </c>
      <c r="AC616" s="26">
        <v>-0.16829944569062499</v>
      </c>
      <c r="AD616" s="26">
        <v>-2.1391977827624999</v>
      </c>
      <c r="AE616" s="26">
        <v>15.807379487033099</v>
      </c>
      <c r="AF616" s="26">
        <v>-10.2386205129669</v>
      </c>
      <c r="AG616" s="26">
        <v>0.23537948703311201</v>
      </c>
      <c r="AH616" s="26">
        <v>0.76037948703311198</v>
      </c>
      <c r="AI616" s="26">
        <v>6.5645179481324503</v>
      </c>
      <c r="AJ616" s="26">
        <v>-7.6569577500000001</v>
      </c>
      <c r="AK616" s="26">
        <v>-0.32995774999999999</v>
      </c>
      <c r="AL616" s="26">
        <v>-0.32995774999999999</v>
      </c>
      <c r="AM616" s="26">
        <v>-0.32995774999999999</v>
      </c>
      <c r="AN616" s="26">
        <v>-8.6468310000000006</v>
      </c>
      <c r="AO616" s="26" t="str">
        <f>IF(AND(AO619="",AND(AO644="",AND(AO693="",AND(AO733="",AND(AO770="",AND(AO815="",AO837="")))))),"",SUM(AO619,AO644,AO693,AO733,AO770,AO815,AO837))</f>
        <v/>
      </c>
      <c r="AP616" s="26" t="str">
        <f>IF(AND(AP619="",AND(AP644="",AND(AP693="",AND(AP733="",AND(AP770="",AND(AP815="",AP837="")))))),"",SUM(AP619,AP644,AP693,AP733,AP770,AP815,AP837))</f>
        <v/>
      </c>
      <c r="AQ616" s="26" t="str">
        <f>IF(AND(AQ619="",AND(AQ644="",AND(AQ693="",AND(AQ733="",AND(AQ770="",AND(AQ815="",AQ837="")))))),"",SUM(AQ619,AQ644,AQ693,AQ733,AQ770,AQ815,AQ837))</f>
        <v/>
      </c>
      <c r="AR616" s="26" t="str">
        <f>IF(AND(AR619="",AND(AR644="",AND(AR693="",AND(AR733="",AND(AR770="",AND(AR815="",AR837="")))))),"",SUM(AR619,AR644,AR693,AR733,AR770,AR815,AR837))</f>
        <v/>
      </c>
      <c r="AS616" s="26" t="str">
        <f>IF(AND(AS619="",AND(AS644="",AND(AS693="",AND(AS733="",AND(AS770="",AND(AS815="",AS837="")))))),"",SUM(AS619,AS644,AS693,AS733,AS770,AS815,AS837))</f>
        <v/>
      </c>
      <c r="AT616" s="26" t="str">
        <f>IF(AND(AT619="",AND(AT644="",AND(AT693="",AND(AT733="",AND(AT770="",AND(AT815="",AT837="")))))),"",SUM(AT619,AT644,AT693,AT733,AT770,AT815,AT837))</f>
        <v/>
      </c>
      <c r="AU616" s="26" t="str">
        <f>IF(AND(AU619="",AND(AU644="",AND(AU693="",AND(AU733="",AND(AU770="",AND(AU815="",AU837="")))))),"",SUM(AU619,AU644,AU693,AU733,AU770,AU815,AU837))</f>
        <v/>
      </c>
      <c r="AV616" s="26" t="str">
        <f>IF(AND(AV619="",AND(AV644="",AND(AV693="",AND(AV733="",AND(AV770="",AND(AV815="",AV837="")))))),"",SUM(AV619,AV644,AV693,AV733,AV770,AV815,AV837))</f>
        <v/>
      </c>
      <c r="AW616" s="26" t="str">
        <f>IF(AND(AW619="",AND(AW644="",AND(AW693="",AND(AW733="",AND(AW770="",AND(AW815="",AW837="")))))),"",SUM(AW619,AW644,AW693,AW733,AW770,AW815,AW837))</f>
        <v/>
      </c>
      <c r="AX616" s="26" t="str">
        <f>IF(AND(AX619="",AND(AX644="",AND(AX693="",AND(AX733="",AND(AX770="",AND(AX815="",AX837="")))))),"",SUM(AX619,AX644,AX693,AX733,AX770,AX815,AX837))</f>
        <v/>
      </c>
      <c r="AY616" s="26" t="str">
        <f>IF(AND(AY619="",AND(AY644="",AND(AY693="",AND(AY733="",AND(AY770="",AND(AY815="",AY837="")))))),"",SUM(AY619,AY644,AY693,AY733,AY770,AY815,AY837))</f>
        <v/>
      </c>
      <c r="AZ616" s="26" t="str">
        <f>IF(AND(AZ619="",AND(AZ644="",AND(AZ693="",AND(AZ733="",AND(AZ770="",AND(AZ815="",AZ837="")))))),"",SUM(AZ619,AZ644,AZ693,AZ733,AZ770,AZ815,AZ837))</f>
        <v/>
      </c>
      <c r="BA616" s="26" t="str">
        <f>IF(AND(BA619="",AND(BA644="",AND(BA693="",AND(BA733="",AND(BA770="",AND(BA815="",BA837="")))))),"",SUM(BA619,BA644,BA693,BA733,BA770,BA815,BA837))</f>
        <v/>
      </c>
      <c r="BB616" s="26" t="str">
        <f>IF(AND(BB619="",AND(BB644="",AND(BB693="",AND(BB733="",AND(BB770="",AND(BB815="",BB837="")))))),"",SUM(BB619,BB644,BB693,BB733,BB770,BB815,BB837))</f>
        <v/>
      </c>
      <c r="BC616" s="26" t="str">
        <f>IF(AND(BC619="",AND(BC644="",AND(BC693="",AND(BC733="",AND(BC770="",AND(BC815="",BC837="")))))),"",SUM(BC619,BC644,BC693,BC733,BC770,BC815,BC837))</f>
        <v/>
      </c>
      <c r="BD616" s="26" t="str">
        <f>IF(AND(BD619="",AND(BD644="",AND(BD693="",AND(BD733="",AND(BD770="",AND(BD815="",BD837="")))))),"",SUM(BD619,BD644,BD693,BD733,BD770,BD815,BD837))</f>
        <v/>
      </c>
      <c r="BE616" s="26" t="str">
        <f>IF(AND(BE619="",AND(BE644="",AND(BE693="",AND(BE733="",AND(BE770="",AND(BE815="",BE837="")))))),"",SUM(BE619,BE644,BE693,BE733,BE770,BE815,BE837))</f>
        <v/>
      </c>
      <c r="BF616" s="26" t="str">
        <f>IF(AND(BF619="",AND(BF644="",AND(BF693="",AND(BF733="",AND(BF770="",AND(BF815="",BF837="")))))),"",SUM(BF619,BF644,BF693,BF733,BF770,BF815,BF837))</f>
        <v/>
      </c>
      <c r="BG616" s="26" t="str">
        <f>IF(AND(BG619="",AND(BG644="",AND(BG693="",AND(BG733="",AND(BG770="",AND(BG815="",BG837="")))))),"",SUM(BG619,BG644,BG693,BG733,BG770,BG815,BG837))</f>
        <v/>
      </c>
      <c r="BH616" s="26" t="str">
        <f>IF(AND(BH619="",AND(BH644="",AND(BH693="",AND(BH733="",AND(BH770="",AND(BH815="",BH837="")))))),"",SUM(BH619,BH644,BH693,BH733,BH770,BH815,BH837))</f>
        <v/>
      </c>
      <c r="BI616" s="26" t="str">
        <f>IF(AND(BI619="",AND(BI644="",AND(BI693="",AND(BI733="",AND(BI770="",AND(BI815="",BI837="")))))),"",SUM(BI619,BI644,BI693,BI733,BI770,BI815,BI837))</f>
        <v/>
      </c>
      <c r="BJ616" s="26" t="str">
        <f>IF(AND(BJ619="",AND(BJ644="",AND(BJ693="",AND(BJ733="",AND(BJ770="",AND(BJ815="",BJ837="")))))),"",SUM(BJ619,BJ644,BJ693,BJ733,BJ770,BJ815,BJ837))</f>
        <v/>
      </c>
      <c r="BK616" s="26" t="str">
        <f>IF(AND(BK619="",AND(BK644="",AND(BK693="",AND(BK733="",AND(BK770="",AND(BK815="",BK837="")))))),"",SUM(BK619,BK644,BK693,BK733,BK770,BK815,BK837))</f>
        <v/>
      </c>
      <c r="BL616" s="26" t="str">
        <f>IF(AND(BL619="",AND(BL644="",AND(BL693="",AND(BL733="",AND(BL770="",AND(BL815="",BL837="")))))),"",SUM(BL619,BL644,BL693,BL733,BL770,BL815,BL837))</f>
        <v/>
      </c>
      <c r="BM616" s="26" t="str">
        <f>IF(AND(BM619="",AND(BM644="",AND(BM693="",AND(BM733="",AND(BM770="",AND(BM815="",BM837="")))))),"",SUM(BM619,BM644,BM693,BM733,BM770,BM815,BM837))</f>
        <v/>
      </c>
      <c r="BN616" s="26" t="str">
        <f>IF(AND(BN619="",AND(BN644="",AND(BN693="",AND(BN733="",AND(BN770="",AND(BN815="",BN837="")))))),"",SUM(BN619,BN644,BN693,BN733,BN770,BN815,BN837))</f>
        <v/>
      </c>
      <c r="BO616" s="26" t="str">
        <f>IF(AND(BO619="",AND(BO644="",AND(BO693="",AND(BO733="",AND(BO770="",AND(BO815="",BO837="")))))),"",SUM(BO619,BO644,BO693,BO733,BO770,BO815,BO837))</f>
        <v/>
      </c>
      <c r="BP616" s="26" t="str">
        <f>IF(AND(BP619="",AND(BP644="",AND(BP693="",AND(BP733="",AND(BP770="",AND(BP815="",BP837="")))))),"",SUM(BP619,BP644,BP693,BP733,BP770,BP815,BP837))</f>
        <v/>
      </c>
      <c r="BQ616" s="26" t="str">
        <f>IF(AND(BQ619="",AND(BQ644="",AND(BQ693="",AND(BQ733="",AND(BQ770="",AND(BQ815="",BQ837="")))))),"",SUM(BQ619,BQ644,BQ693,BQ733,BQ770,BQ815,BQ837))</f>
        <v/>
      </c>
      <c r="BR616" s="26" t="str">
        <f>IF(AND(BR619="",AND(BR644="",AND(BR693="",AND(BR733="",AND(BR770="",AND(BR815="",BR837="")))))),"",SUM(BR619,BR644,BR693,BR733,BR770,BR815,BR837))</f>
        <v/>
      </c>
      <c r="BS616" s="26" t="str">
        <f t="shared" si="750" ref="BS616:ED616">IF(AND(BS619="",AND(BS644="",AND(BS693="",AND(BS733="",AND(BS770="",AND(BS815="",BS837="")))))),"",SUM(BS619,BS644,BS693,BS733,BS770,BS815,BS837))</f>
        <v/>
      </c>
      <c r="BT616" s="26" t="str">
        <f t="shared" si="750"/>
        <v/>
      </c>
      <c r="BU616" s="26" t="str">
        <f t="shared" si="750"/>
        <v/>
      </c>
      <c r="BV616" s="26" t="str">
        <f t="shared" si="750"/>
        <v/>
      </c>
      <c r="BW616" s="26" t="str">
        <f t="shared" si="750"/>
        <v/>
      </c>
      <c r="BX616" s="26" t="str">
        <f t="shared" si="750"/>
        <v/>
      </c>
      <c r="BY616" s="26" t="str">
        <f t="shared" si="750"/>
        <v/>
      </c>
      <c r="BZ616" s="26" t="str">
        <f t="shared" si="750"/>
        <v/>
      </c>
      <c r="CA616" s="26" t="str">
        <f t="shared" si="750"/>
        <v/>
      </c>
      <c r="CB616" s="26" t="str">
        <f t="shared" si="750"/>
        <v/>
      </c>
      <c r="CC616" s="26" t="str">
        <f t="shared" si="750"/>
        <v/>
      </c>
      <c r="CD616" s="26" t="str">
        <f t="shared" si="750"/>
        <v/>
      </c>
      <c r="CE616" s="26" t="str">
        <f t="shared" si="750"/>
        <v/>
      </c>
      <c r="CF616" s="26" t="str">
        <f t="shared" si="750"/>
        <v/>
      </c>
      <c r="CG616" s="26" t="str">
        <f t="shared" si="750"/>
        <v/>
      </c>
      <c r="CH616" s="26" t="str">
        <f t="shared" si="750"/>
        <v/>
      </c>
      <c r="CI616" s="26" t="str">
        <f t="shared" si="750"/>
        <v/>
      </c>
      <c r="CJ616" s="26" t="str">
        <f t="shared" si="750"/>
        <v/>
      </c>
      <c r="CK616" s="26" t="str">
        <f t="shared" si="750"/>
        <v/>
      </c>
      <c r="CL616" s="26" t="str">
        <f t="shared" si="750"/>
        <v/>
      </c>
      <c r="CM616" s="26" t="str">
        <f t="shared" si="750"/>
        <v/>
      </c>
      <c r="CN616" s="26" t="str">
        <f t="shared" si="750"/>
        <v/>
      </c>
      <c r="CO616" s="26" t="str">
        <f t="shared" si="750"/>
        <v/>
      </c>
      <c r="CP616" s="26" t="str">
        <f t="shared" si="750"/>
        <v/>
      </c>
      <c r="CQ616" s="26" t="str">
        <f t="shared" si="750"/>
        <v/>
      </c>
      <c r="CR616" s="26" t="str">
        <f t="shared" si="750"/>
        <v/>
      </c>
      <c r="CS616" s="26" t="str">
        <f t="shared" si="750"/>
        <v/>
      </c>
      <c r="CT616" s="26" t="str">
        <f t="shared" si="750"/>
        <v/>
      </c>
      <c r="CU616" s="26" t="str">
        <f t="shared" si="750"/>
        <v/>
      </c>
      <c r="CV616" s="26" t="str">
        <f t="shared" si="750"/>
        <v/>
      </c>
      <c r="CW616" s="26" t="str">
        <f t="shared" si="750"/>
        <v/>
      </c>
      <c r="CX616" s="26" t="str">
        <f t="shared" si="750"/>
        <v/>
      </c>
      <c r="CY616" s="26" t="str">
        <f t="shared" si="750"/>
        <v/>
      </c>
      <c r="CZ616" s="26" t="str">
        <f t="shared" si="750"/>
        <v/>
      </c>
      <c r="DA616" s="26" t="str">
        <f t="shared" si="750"/>
        <v/>
      </c>
      <c r="DB616" s="26" t="str">
        <f t="shared" si="750"/>
        <v/>
      </c>
      <c r="DC616" s="26" t="str">
        <f t="shared" si="750"/>
        <v/>
      </c>
      <c r="DD616" s="26" t="str">
        <f t="shared" si="750"/>
        <v/>
      </c>
      <c r="DE616" s="26" t="str">
        <f t="shared" si="750"/>
        <v/>
      </c>
      <c r="DF616" s="26" t="str">
        <f t="shared" si="750"/>
        <v/>
      </c>
      <c r="DG616" s="26" t="str">
        <f t="shared" si="750"/>
        <v/>
      </c>
      <c r="DH616" s="26" t="str">
        <f t="shared" si="750"/>
        <v/>
      </c>
      <c r="DI616" s="26" t="str">
        <f t="shared" si="750"/>
        <v/>
      </c>
      <c r="DJ616" s="26" t="str">
        <f t="shared" si="750"/>
        <v/>
      </c>
      <c r="DK616" s="26" t="str">
        <f t="shared" si="750"/>
        <v/>
      </c>
      <c r="DL616" s="26" t="str">
        <f t="shared" si="750"/>
        <v/>
      </c>
      <c r="DM616" s="26" t="str">
        <f t="shared" si="750"/>
        <v/>
      </c>
      <c r="DN616" s="26" t="str">
        <f t="shared" si="750"/>
        <v/>
      </c>
      <c r="DO616" s="26" t="str">
        <f t="shared" si="750"/>
        <v/>
      </c>
      <c r="DP616" s="26" t="str">
        <f t="shared" si="750"/>
        <v/>
      </c>
      <c r="DQ616" s="26" t="str">
        <f t="shared" si="750"/>
        <v/>
      </c>
      <c r="DR616" s="26" t="str">
        <f t="shared" si="750"/>
        <v/>
      </c>
      <c r="DS616" s="26" t="str">
        <f t="shared" si="750"/>
        <v/>
      </c>
      <c r="DT616" s="26" t="str">
        <f t="shared" si="750"/>
        <v/>
      </c>
      <c r="DU616" s="26" t="str">
        <f t="shared" si="750"/>
        <v/>
      </c>
      <c r="DV616" s="26" t="str">
        <f t="shared" si="750"/>
        <v/>
      </c>
      <c r="DW616" s="26" t="str">
        <f t="shared" si="750"/>
        <v/>
      </c>
      <c r="DX616" s="26" t="str">
        <f t="shared" si="750"/>
        <v/>
      </c>
      <c r="DY616" s="26" t="str">
        <f t="shared" si="750"/>
        <v/>
      </c>
      <c r="DZ616" s="26" t="str">
        <f t="shared" si="750"/>
        <v/>
      </c>
      <c r="EA616" s="26" t="str">
        <f t="shared" si="750"/>
        <v/>
      </c>
      <c r="EB616" s="26" t="str">
        <f t="shared" si="750"/>
        <v/>
      </c>
      <c r="EC616" s="26" t="str">
        <f t="shared" si="750"/>
        <v/>
      </c>
      <c r="ED616" s="26" t="str">
        <f t="shared" si="750"/>
        <v/>
      </c>
      <c r="EE616" s="26" t="str">
        <f t="shared" si="751" ref="EE616:FI616">IF(AND(EE619="",AND(EE644="",AND(EE693="",AND(EE733="",AND(EE770="",AND(EE815="",EE837="")))))),"",SUM(EE619,EE644,EE693,EE733,EE770,EE815,EE837))</f>
        <v/>
      </c>
      <c r="EF616" s="26" t="str">
        <f t="shared" si="751"/>
        <v/>
      </c>
      <c r="EG616" s="26" t="str">
        <f t="shared" si="751"/>
        <v/>
      </c>
      <c r="EH616" s="26" t="str">
        <f t="shared" si="751"/>
        <v/>
      </c>
      <c r="EI616" s="26" t="str">
        <f t="shared" si="751"/>
        <v/>
      </c>
      <c r="EJ616" s="26" t="str">
        <f t="shared" si="751"/>
        <v/>
      </c>
      <c r="EK616" s="26" t="str">
        <f t="shared" si="751"/>
        <v/>
      </c>
      <c r="EL616" s="26" t="str">
        <f t="shared" si="751"/>
        <v/>
      </c>
      <c r="EM616" s="26" t="str">
        <f t="shared" si="751"/>
        <v/>
      </c>
      <c r="EN616" s="26" t="str">
        <f t="shared" si="751"/>
        <v/>
      </c>
      <c r="EO616" s="26" t="str">
        <f t="shared" si="751"/>
        <v/>
      </c>
      <c r="EP616" s="26" t="str">
        <f t="shared" si="751"/>
        <v/>
      </c>
      <c r="EQ616" s="26" t="str">
        <f t="shared" si="751"/>
        <v/>
      </c>
      <c r="ER616" s="26" t="str">
        <f t="shared" si="751"/>
        <v/>
      </c>
      <c r="ES616" s="26" t="str">
        <f t="shared" si="751"/>
        <v/>
      </c>
      <c r="ET616" s="26" t="str">
        <f t="shared" si="751"/>
        <v/>
      </c>
      <c r="EU616" s="26" t="str">
        <f t="shared" si="751"/>
        <v/>
      </c>
      <c r="EV616" s="26" t="str">
        <f t="shared" si="751"/>
        <v/>
      </c>
      <c r="EW616" s="26" t="str">
        <f t="shared" si="751"/>
        <v/>
      </c>
      <c r="EX616" s="26" t="str">
        <f t="shared" si="751"/>
        <v/>
      </c>
      <c r="EY616" s="26" t="str">
        <f t="shared" si="751"/>
        <v/>
      </c>
      <c r="EZ616" s="26" t="str">
        <f t="shared" si="751"/>
        <v/>
      </c>
      <c r="FA616" s="26" t="str">
        <f t="shared" si="751"/>
        <v/>
      </c>
      <c r="FB616" s="26" t="str">
        <f t="shared" si="751"/>
        <v/>
      </c>
      <c r="FC616" s="26" t="str">
        <f t="shared" si="751"/>
        <v/>
      </c>
      <c r="FD616" s="26" t="str">
        <f t="shared" si="751"/>
        <v/>
      </c>
      <c r="FE616" s="26" t="str">
        <f t="shared" si="751"/>
        <v/>
      </c>
      <c r="FF616" s="26" t="str">
        <f t="shared" si="751"/>
        <v/>
      </c>
      <c r="FG616" s="26" t="str">
        <f t="shared" si="751"/>
        <v/>
      </c>
      <c r="FH616" s="26" t="str">
        <f t="shared" si="751"/>
        <v/>
      </c>
      <c r="FI616" s="26" t="str">
        <f t="shared" si="751"/>
        <v/>
      </c>
    </row>
    <row r="617" spans="1:165" s="8" customFormat="1" ht="15" customHeight="1">
      <c r="A617" s="8" t="str">
        <f t="shared" si="715"/>
        <v>BFOE_BP6_XDC</v>
      </c>
      <c r="B617" s="19" t="s">
        <v>1466</v>
      </c>
      <c r="C617" s="13" t="s">
        <v>1467</v>
      </c>
      <c r="D617" s="13" t="s">
        <v>1468</v>
      </c>
      <c r="E617" s="14" t="str">
        <f>"BFOE_BP6_"&amp;C3</f>
        <v>BFOE_BP6_XDC</v>
      </c>
      <c r="F617" s="26" t="str">
        <f>IF(AND(F618="",F619=""),"",SUM(F618)-SUM(F619))</f>
        <v/>
      </c>
      <c r="G617" s="26" t="str">
        <f t="shared" si="752" ref="G617:BR617">IF(AND(G618="",G619=""),"",SUM(G618)-SUM(G619))</f>
        <v/>
      </c>
      <c r="H617" s="26" t="str">
        <f t="shared" si="752"/>
        <v/>
      </c>
      <c r="I617" s="26" t="str">
        <f t="shared" si="752"/>
        <v/>
      </c>
      <c r="J617" s="26" t="str">
        <f t="shared" si="752"/>
        <v/>
      </c>
      <c r="K617" s="26" t="str">
        <f t="shared" si="752"/>
        <v/>
      </c>
      <c r="L617" s="26" t="str">
        <f t="shared" si="752"/>
        <v/>
      </c>
      <c r="M617" s="26" t="str">
        <f t="shared" si="752"/>
        <v/>
      </c>
      <c r="N617" s="26" t="str">
        <f t="shared" si="752"/>
        <v/>
      </c>
      <c r="O617" s="26" t="str">
        <f t="shared" si="752"/>
        <v/>
      </c>
      <c r="P617" s="26" t="str">
        <f t="shared" si="752"/>
        <v/>
      </c>
      <c r="Q617" s="26" t="str">
        <f t="shared" si="752"/>
        <v/>
      </c>
      <c r="R617" s="26" t="str">
        <f t="shared" si="752"/>
        <v/>
      </c>
      <c r="S617" s="26" t="str">
        <f t="shared" si="752"/>
        <v/>
      </c>
      <c r="T617" s="26" t="str">
        <f t="shared" si="752"/>
        <v/>
      </c>
      <c r="U617" s="26" t="str">
        <f t="shared" si="752"/>
        <v/>
      </c>
      <c r="V617" s="26" t="str">
        <f t="shared" si="752"/>
        <v/>
      </c>
      <c r="W617" s="26" t="str">
        <f t="shared" si="752"/>
        <v/>
      </c>
      <c r="X617" s="26" t="str">
        <f t="shared" si="752"/>
        <v/>
      </c>
      <c r="Y617" s="26" t="str">
        <f t="shared" si="752"/>
        <v/>
      </c>
      <c r="Z617" s="26" t="str">
        <f t="shared" si="752"/>
        <v/>
      </c>
      <c r="AA617" s="26" t="str">
        <f t="shared" si="752"/>
        <v/>
      </c>
      <c r="AB617" s="26" t="str">
        <f t="shared" si="752"/>
        <v/>
      </c>
      <c r="AC617" s="26" t="str">
        <f t="shared" si="752"/>
        <v/>
      </c>
      <c r="AD617" s="26" t="str">
        <f t="shared" si="752"/>
        <v/>
      </c>
      <c r="AE617" s="26" t="str">
        <f t="shared" si="752"/>
        <v/>
      </c>
      <c r="AF617" s="26" t="str">
        <f t="shared" si="752"/>
        <v/>
      </c>
      <c r="AG617" s="26" t="str">
        <f t="shared" si="752"/>
        <v/>
      </c>
      <c r="AH617" s="26" t="str">
        <f t="shared" si="752"/>
        <v/>
      </c>
      <c r="AI617" s="26" t="str">
        <f t="shared" si="752"/>
        <v/>
      </c>
      <c r="AJ617" s="26" t="str">
        <f t="shared" si="752"/>
        <v/>
      </c>
      <c r="AK617" s="26" t="str">
        <f t="shared" si="752"/>
        <v/>
      </c>
      <c r="AL617" s="26" t="str">
        <f t="shared" si="752"/>
        <v/>
      </c>
      <c r="AM617" s="26" t="str">
        <f t="shared" si="752"/>
        <v/>
      </c>
      <c r="AN617" s="26" t="str">
        <f t="shared" si="752"/>
        <v/>
      </c>
      <c r="AO617" s="26" t="str">
        <f t="shared" si="752"/>
        <v/>
      </c>
      <c r="AP617" s="26" t="str">
        <f t="shared" si="752"/>
        <v/>
      </c>
      <c r="AQ617" s="26" t="str">
        <f t="shared" si="752"/>
        <v/>
      </c>
      <c r="AR617" s="26" t="str">
        <f t="shared" si="752"/>
        <v/>
      </c>
      <c r="AS617" s="26" t="str">
        <f t="shared" si="752"/>
        <v/>
      </c>
      <c r="AT617" s="26" t="str">
        <f t="shared" si="752"/>
        <v/>
      </c>
      <c r="AU617" s="26" t="str">
        <f t="shared" si="752"/>
        <v/>
      </c>
      <c r="AV617" s="26" t="str">
        <f t="shared" si="752"/>
        <v/>
      </c>
      <c r="AW617" s="26" t="str">
        <f t="shared" si="752"/>
        <v/>
      </c>
      <c r="AX617" s="26" t="str">
        <f t="shared" si="752"/>
        <v/>
      </c>
      <c r="AY617" s="26" t="str">
        <f t="shared" si="752"/>
        <v/>
      </c>
      <c r="AZ617" s="26" t="str">
        <f t="shared" si="752"/>
        <v/>
      </c>
      <c r="BA617" s="26" t="str">
        <f t="shared" si="752"/>
        <v/>
      </c>
      <c r="BB617" s="26" t="str">
        <f t="shared" si="752"/>
        <v/>
      </c>
      <c r="BC617" s="26" t="str">
        <f t="shared" si="752"/>
        <v/>
      </c>
      <c r="BD617" s="26" t="str">
        <f t="shared" si="752"/>
        <v/>
      </c>
      <c r="BE617" s="26" t="str">
        <f t="shared" si="752"/>
        <v/>
      </c>
      <c r="BF617" s="26" t="str">
        <f t="shared" si="752"/>
        <v/>
      </c>
      <c r="BG617" s="26" t="str">
        <f t="shared" si="752"/>
        <v/>
      </c>
      <c r="BH617" s="26" t="str">
        <f t="shared" si="752"/>
        <v/>
      </c>
      <c r="BI617" s="26" t="str">
        <f t="shared" si="752"/>
        <v/>
      </c>
      <c r="BJ617" s="26" t="str">
        <f t="shared" si="752"/>
        <v/>
      </c>
      <c r="BK617" s="26" t="str">
        <f t="shared" si="752"/>
        <v/>
      </c>
      <c r="BL617" s="26" t="str">
        <f t="shared" si="752"/>
        <v/>
      </c>
      <c r="BM617" s="26" t="str">
        <f t="shared" si="752"/>
        <v/>
      </c>
      <c r="BN617" s="26" t="str">
        <f t="shared" si="752"/>
        <v/>
      </c>
      <c r="BO617" s="26" t="str">
        <f t="shared" si="752"/>
        <v/>
      </c>
      <c r="BP617" s="26" t="str">
        <f t="shared" si="752"/>
        <v/>
      </c>
      <c r="BQ617" s="26" t="str">
        <f t="shared" si="752"/>
        <v/>
      </c>
      <c r="BR617" s="26" t="str">
        <f t="shared" si="752"/>
        <v/>
      </c>
      <c r="BS617" s="26" t="str">
        <f t="shared" si="753" ref="BS617:ED617">IF(AND(BS618="",BS619=""),"",SUM(BS618)-SUM(BS619))</f>
        <v/>
      </c>
      <c r="BT617" s="26" t="str">
        <f t="shared" si="753"/>
        <v/>
      </c>
      <c r="BU617" s="26" t="str">
        <f t="shared" si="753"/>
        <v/>
      </c>
      <c r="BV617" s="26" t="str">
        <f t="shared" si="753"/>
        <v/>
      </c>
      <c r="BW617" s="26" t="str">
        <f t="shared" si="753"/>
        <v/>
      </c>
      <c r="BX617" s="26" t="str">
        <f t="shared" si="753"/>
        <v/>
      </c>
      <c r="BY617" s="26" t="str">
        <f t="shared" si="753"/>
        <v/>
      </c>
      <c r="BZ617" s="26" t="str">
        <f t="shared" si="753"/>
        <v/>
      </c>
      <c r="CA617" s="26" t="str">
        <f t="shared" si="753"/>
        <v/>
      </c>
      <c r="CB617" s="26" t="str">
        <f t="shared" si="753"/>
        <v/>
      </c>
      <c r="CC617" s="26" t="str">
        <f t="shared" si="753"/>
        <v/>
      </c>
      <c r="CD617" s="26" t="str">
        <f t="shared" si="753"/>
        <v/>
      </c>
      <c r="CE617" s="26" t="str">
        <f t="shared" si="753"/>
        <v/>
      </c>
      <c r="CF617" s="26" t="str">
        <f t="shared" si="753"/>
        <v/>
      </c>
      <c r="CG617" s="26" t="str">
        <f t="shared" si="753"/>
        <v/>
      </c>
      <c r="CH617" s="26" t="str">
        <f t="shared" si="753"/>
        <v/>
      </c>
      <c r="CI617" s="26" t="str">
        <f t="shared" si="753"/>
        <v/>
      </c>
      <c r="CJ617" s="26" t="str">
        <f t="shared" si="753"/>
        <v/>
      </c>
      <c r="CK617" s="26" t="str">
        <f t="shared" si="753"/>
        <v/>
      </c>
      <c r="CL617" s="26" t="str">
        <f t="shared" si="753"/>
        <v/>
      </c>
      <c r="CM617" s="26" t="str">
        <f t="shared" si="753"/>
        <v/>
      </c>
      <c r="CN617" s="26" t="str">
        <f t="shared" si="753"/>
        <v/>
      </c>
      <c r="CO617" s="26" t="str">
        <f t="shared" si="753"/>
        <v/>
      </c>
      <c r="CP617" s="26" t="str">
        <f t="shared" si="753"/>
        <v/>
      </c>
      <c r="CQ617" s="26" t="str">
        <f t="shared" si="753"/>
        <v/>
      </c>
      <c r="CR617" s="26" t="str">
        <f t="shared" si="753"/>
        <v/>
      </c>
      <c r="CS617" s="26" t="str">
        <f t="shared" si="753"/>
        <v/>
      </c>
      <c r="CT617" s="26" t="str">
        <f t="shared" si="753"/>
        <v/>
      </c>
      <c r="CU617" s="26" t="str">
        <f t="shared" si="753"/>
        <v/>
      </c>
      <c r="CV617" s="26" t="str">
        <f t="shared" si="753"/>
        <v/>
      </c>
      <c r="CW617" s="26" t="str">
        <f t="shared" si="753"/>
        <v/>
      </c>
      <c r="CX617" s="26" t="str">
        <f t="shared" si="753"/>
        <v/>
      </c>
      <c r="CY617" s="26" t="str">
        <f t="shared" si="753"/>
        <v/>
      </c>
      <c r="CZ617" s="26" t="str">
        <f t="shared" si="753"/>
        <v/>
      </c>
      <c r="DA617" s="26" t="str">
        <f t="shared" si="753"/>
        <v/>
      </c>
      <c r="DB617" s="26" t="str">
        <f t="shared" si="753"/>
        <v/>
      </c>
      <c r="DC617" s="26" t="str">
        <f t="shared" si="753"/>
        <v/>
      </c>
      <c r="DD617" s="26" t="str">
        <f t="shared" si="753"/>
        <v/>
      </c>
      <c r="DE617" s="26" t="str">
        <f t="shared" si="753"/>
        <v/>
      </c>
      <c r="DF617" s="26" t="str">
        <f t="shared" si="753"/>
        <v/>
      </c>
      <c r="DG617" s="26" t="str">
        <f t="shared" si="753"/>
        <v/>
      </c>
      <c r="DH617" s="26" t="str">
        <f t="shared" si="753"/>
        <v/>
      </c>
      <c r="DI617" s="26" t="str">
        <f t="shared" si="753"/>
        <v/>
      </c>
      <c r="DJ617" s="26" t="str">
        <f t="shared" si="753"/>
        <v/>
      </c>
      <c r="DK617" s="26" t="str">
        <f t="shared" si="753"/>
        <v/>
      </c>
      <c r="DL617" s="26" t="str">
        <f t="shared" si="753"/>
        <v/>
      </c>
      <c r="DM617" s="26" t="str">
        <f t="shared" si="753"/>
        <v/>
      </c>
      <c r="DN617" s="26" t="str">
        <f t="shared" si="753"/>
        <v/>
      </c>
      <c r="DO617" s="26" t="str">
        <f t="shared" si="753"/>
        <v/>
      </c>
      <c r="DP617" s="26" t="str">
        <f t="shared" si="753"/>
        <v/>
      </c>
      <c r="DQ617" s="26" t="str">
        <f t="shared" si="753"/>
        <v/>
      </c>
      <c r="DR617" s="26" t="str">
        <f t="shared" si="753"/>
        <v/>
      </c>
      <c r="DS617" s="26" t="str">
        <f t="shared" si="753"/>
        <v/>
      </c>
      <c r="DT617" s="26" t="str">
        <f t="shared" si="753"/>
        <v/>
      </c>
      <c r="DU617" s="26" t="str">
        <f t="shared" si="753"/>
        <v/>
      </c>
      <c r="DV617" s="26" t="str">
        <f t="shared" si="753"/>
        <v/>
      </c>
      <c r="DW617" s="26" t="str">
        <f t="shared" si="753"/>
        <v/>
      </c>
      <c r="DX617" s="26" t="str">
        <f t="shared" si="753"/>
        <v/>
      </c>
      <c r="DY617" s="26" t="str">
        <f t="shared" si="753"/>
        <v/>
      </c>
      <c r="DZ617" s="26" t="str">
        <f t="shared" si="753"/>
        <v/>
      </c>
      <c r="EA617" s="26" t="str">
        <f t="shared" si="753"/>
        <v/>
      </c>
      <c r="EB617" s="26" t="str">
        <f t="shared" si="753"/>
        <v/>
      </c>
      <c r="EC617" s="26" t="str">
        <f t="shared" si="753"/>
        <v/>
      </c>
      <c r="ED617" s="26" t="str">
        <f t="shared" si="753"/>
        <v/>
      </c>
      <c r="EE617" s="26" t="str">
        <f t="shared" si="754" ref="EE617:FI617">IF(AND(EE618="",EE619=""),"",SUM(EE618)-SUM(EE619))</f>
        <v/>
      </c>
      <c r="EF617" s="26" t="str">
        <f t="shared" si="754"/>
        <v/>
      </c>
      <c r="EG617" s="26" t="str">
        <f t="shared" si="754"/>
        <v/>
      </c>
      <c r="EH617" s="26" t="str">
        <f t="shared" si="754"/>
        <v/>
      </c>
      <c r="EI617" s="26" t="str">
        <f t="shared" si="754"/>
        <v/>
      </c>
      <c r="EJ617" s="26" t="str">
        <f t="shared" si="754"/>
        <v/>
      </c>
      <c r="EK617" s="26" t="str">
        <f t="shared" si="754"/>
        <v/>
      </c>
      <c r="EL617" s="26" t="str">
        <f t="shared" si="754"/>
        <v/>
      </c>
      <c r="EM617" s="26" t="str">
        <f t="shared" si="754"/>
        <v/>
      </c>
      <c r="EN617" s="26" t="str">
        <f t="shared" si="754"/>
        <v/>
      </c>
      <c r="EO617" s="26" t="str">
        <f t="shared" si="754"/>
        <v/>
      </c>
      <c r="EP617" s="26" t="str">
        <f t="shared" si="754"/>
        <v/>
      </c>
      <c r="EQ617" s="26" t="str">
        <f t="shared" si="754"/>
        <v/>
      </c>
      <c r="ER617" s="26" t="str">
        <f t="shared" si="754"/>
        <v/>
      </c>
      <c r="ES617" s="26" t="str">
        <f t="shared" si="754"/>
        <v/>
      </c>
      <c r="ET617" s="26" t="str">
        <f t="shared" si="754"/>
        <v/>
      </c>
      <c r="EU617" s="26" t="str">
        <f t="shared" si="754"/>
        <v/>
      </c>
      <c r="EV617" s="26" t="str">
        <f t="shared" si="754"/>
        <v/>
      </c>
      <c r="EW617" s="26" t="str">
        <f t="shared" si="754"/>
        <v/>
      </c>
      <c r="EX617" s="26" t="str">
        <f t="shared" si="754"/>
        <v/>
      </c>
      <c r="EY617" s="26" t="str">
        <f t="shared" si="754"/>
        <v/>
      </c>
      <c r="EZ617" s="26" t="str">
        <f t="shared" si="754"/>
        <v/>
      </c>
      <c r="FA617" s="26" t="str">
        <f t="shared" si="754"/>
        <v/>
      </c>
      <c r="FB617" s="26" t="str">
        <f t="shared" si="754"/>
        <v/>
      </c>
      <c r="FC617" s="26" t="str">
        <f t="shared" si="754"/>
        <v/>
      </c>
      <c r="FD617" s="26" t="str">
        <f t="shared" si="754"/>
        <v/>
      </c>
      <c r="FE617" s="26" t="str">
        <f t="shared" si="754"/>
        <v/>
      </c>
      <c r="FF617" s="26" t="str">
        <f t="shared" si="754"/>
        <v/>
      </c>
      <c r="FG617" s="26" t="str">
        <f t="shared" si="754"/>
        <v/>
      </c>
      <c r="FH617" s="26" t="str">
        <f t="shared" si="754"/>
        <v/>
      </c>
      <c r="FI617" s="26" t="str">
        <f t="shared" si="754"/>
        <v/>
      </c>
    </row>
    <row r="618" spans="1:165" s="8" customFormat="1" ht="15" customHeight="1">
      <c r="A618" s="8" t="str">
        <f t="shared" si="715"/>
        <v>BFOAE_BP6_XDC</v>
      </c>
      <c r="B618" s="19" t="s">
        <v>1469</v>
      </c>
      <c r="C618" s="13" t="s">
        <v>1470</v>
      </c>
      <c r="D618" s="13" t="s">
        <v>1471</v>
      </c>
      <c r="E618" s="14" t="str">
        <f>"BFOAE_BP6_"&amp;C3</f>
        <v>BFOAE_BP6_XDC</v>
      </c>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165" s="8" customFormat="1" ht="15" customHeight="1">
      <c r="A619" s="8" t="str">
        <f t="shared" si="715"/>
        <v>BFOLE_BP6_XDC</v>
      </c>
      <c r="B619" s="19" t="s">
        <v>1472</v>
      </c>
      <c r="C619" s="13" t="s">
        <v>1473</v>
      </c>
      <c r="D619" s="13" t="s">
        <v>1474</v>
      </c>
      <c r="E619" s="14" t="str">
        <f>"BFOLE_BP6_"&amp;C3</f>
        <v>BFOLE_BP6_XDC</v>
      </c>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165" s="8" customFormat="1" ht="15" customHeight="1">
      <c r="A620" s="8" t="str">
        <f t="shared" si="715"/>
        <v>BFOCD_BP6_XDC</v>
      </c>
      <c r="B620" s="19" t="s">
        <v>1475</v>
      </c>
      <c r="C620" s="13" t="s">
        <v>1476</v>
      </c>
      <c r="D620" s="13" t="s">
        <v>1477</v>
      </c>
      <c r="E620" s="14" t="str">
        <f>"BFOCD_BP6_"&amp;C3</f>
        <v>BFOCD_BP6_XDC</v>
      </c>
      <c r="F620" s="26">
        <v>5.3312476506264899</v>
      </c>
      <c r="G620" s="26">
        <v>4.0812476506264899</v>
      </c>
      <c r="H620" s="26">
        <v>8.9902476506264897</v>
      </c>
      <c r="I620" s="26">
        <v>8.1432476506264901</v>
      </c>
      <c r="J620" s="26">
        <v>26.545990602505999</v>
      </c>
      <c r="K620" s="26">
        <v>10.932360229177601</v>
      </c>
      <c r="L620" s="26">
        <v>31.995256590015099</v>
      </c>
      <c r="M620" s="26">
        <v>19.068770502623501</v>
      </c>
      <c r="N620" s="26">
        <v>32.597162857834903</v>
      </c>
      <c r="O620" s="26">
        <v>94.593550179033002</v>
      </c>
      <c r="P620" s="26">
        <v>25.382597660165299</v>
      </c>
      <c r="Q620" s="26">
        <v>4.0430042553304304</v>
      </c>
      <c r="R620" s="26">
        <v>-4.1632716338311502</v>
      </c>
      <c r="S620" s="26">
        <v>-41.211526941325097</v>
      </c>
      <c r="T620" s="26">
        <v>-15.9491966607736</v>
      </c>
      <c r="U620" s="26">
        <v>-20.8477964748852</v>
      </c>
      <c r="V620" s="26">
        <v>13.5074873285159</v>
      </c>
      <c r="W620" s="26">
        <v>14.9693109761862</v>
      </c>
      <c r="X620" s="26">
        <v>25.898539089178499</v>
      </c>
      <c r="Y620" s="26">
        <v>33.527540919236003</v>
      </c>
      <c r="Z620" s="26">
        <v>-6.4824771902663496</v>
      </c>
      <c r="AA620" s="26">
        <v>14.4045364842759</v>
      </c>
      <c r="AB620" s="26">
        <v>17.6682914799235</v>
      </c>
      <c r="AC620" s="26">
        <v>26.038431241878701</v>
      </c>
      <c r="AD620" s="26">
        <v>51.628782016159903</v>
      </c>
      <c r="AE620" s="26">
        <v>12.8591290535441</v>
      </c>
      <c r="AF620" s="26">
        <v>2.4592158477250501</v>
      </c>
      <c r="AG620" s="26">
        <v>15.7989708433727</v>
      </c>
      <c r="AH620" s="26">
        <v>85.610690585733096</v>
      </c>
      <c r="AI620" s="26">
        <v>116.728006330375</v>
      </c>
      <c r="AJ620" s="26">
        <v>32.180112092943702</v>
      </c>
      <c r="AK620" s="26">
        <v>8.0149159715625498</v>
      </c>
      <c r="AL620" s="26">
        <v>28.2346709672101</v>
      </c>
      <c r="AM620" s="26">
        <v>40.894752378080497</v>
      </c>
      <c r="AN620" s="26">
        <v>109.32445140979701</v>
      </c>
      <c r="AO620" s="26" t="str">
        <f>IF(AND(AO621="",AO644=""),"",SUM(AO621)-SUM(AO644))</f>
        <v/>
      </c>
      <c r="AP620" s="26" t="str">
        <f>IF(AND(AP621="",AP644=""),"",SUM(AP621)-SUM(AP644))</f>
        <v/>
      </c>
      <c r="AQ620" s="26" t="str">
        <f>IF(AND(AQ621="",AQ644=""),"",SUM(AQ621)-SUM(AQ644))</f>
        <v/>
      </c>
      <c r="AR620" s="26" t="str">
        <f>IF(AND(AR621="",AR644=""),"",SUM(AR621)-SUM(AR644))</f>
        <v/>
      </c>
      <c r="AS620" s="26" t="str">
        <f>IF(AND(AS621="",AS644=""),"",SUM(AS621)-SUM(AS644))</f>
        <v/>
      </c>
      <c r="AT620" s="26" t="str">
        <f>IF(AND(AT621="",AT644=""),"",SUM(AT621)-SUM(AT644))</f>
        <v/>
      </c>
      <c r="AU620" s="26" t="str">
        <f>IF(AND(AU621="",AU644=""),"",SUM(AU621)-SUM(AU644))</f>
        <v/>
      </c>
      <c r="AV620" s="26" t="str">
        <f>IF(AND(AV621="",AV644=""),"",SUM(AV621)-SUM(AV644))</f>
        <v/>
      </c>
      <c r="AW620" s="26" t="str">
        <f>IF(AND(AW621="",AW644=""),"",SUM(AW621)-SUM(AW644))</f>
        <v/>
      </c>
      <c r="AX620" s="26" t="str">
        <f>IF(AND(AX621="",AX644=""),"",SUM(AX621)-SUM(AX644))</f>
        <v/>
      </c>
      <c r="AY620" s="26" t="str">
        <f>IF(AND(AY621="",AY644=""),"",SUM(AY621)-SUM(AY644))</f>
        <v/>
      </c>
      <c r="AZ620" s="26" t="str">
        <f>IF(AND(AZ621="",AZ644=""),"",SUM(AZ621)-SUM(AZ644))</f>
        <v/>
      </c>
      <c r="BA620" s="26" t="str">
        <f>IF(AND(BA621="",BA644=""),"",SUM(BA621)-SUM(BA644))</f>
        <v/>
      </c>
      <c r="BB620" s="26" t="str">
        <f>IF(AND(BB621="",BB644=""),"",SUM(BB621)-SUM(BB644))</f>
        <v/>
      </c>
      <c r="BC620" s="26" t="str">
        <f>IF(AND(BC621="",BC644=""),"",SUM(BC621)-SUM(BC644))</f>
        <v/>
      </c>
      <c r="BD620" s="26" t="str">
        <f>IF(AND(BD621="",BD644=""),"",SUM(BD621)-SUM(BD644))</f>
        <v/>
      </c>
      <c r="BE620" s="26" t="str">
        <f>IF(AND(BE621="",BE644=""),"",SUM(BE621)-SUM(BE644))</f>
        <v/>
      </c>
      <c r="BF620" s="26" t="str">
        <f>IF(AND(BF621="",BF644=""),"",SUM(BF621)-SUM(BF644))</f>
        <v/>
      </c>
      <c r="BG620" s="26" t="str">
        <f>IF(AND(BG621="",BG644=""),"",SUM(BG621)-SUM(BG644))</f>
        <v/>
      </c>
      <c r="BH620" s="26" t="str">
        <f>IF(AND(BH621="",BH644=""),"",SUM(BH621)-SUM(BH644))</f>
        <v/>
      </c>
      <c r="BI620" s="26" t="str">
        <f>IF(AND(BI621="",BI644=""),"",SUM(BI621)-SUM(BI644))</f>
        <v/>
      </c>
      <c r="BJ620" s="26" t="str">
        <f>IF(AND(BJ621="",BJ644=""),"",SUM(BJ621)-SUM(BJ644))</f>
        <v/>
      </c>
      <c r="BK620" s="26" t="str">
        <f>IF(AND(BK621="",BK644=""),"",SUM(BK621)-SUM(BK644))</f>
        <v/>
      </c>
      <c r="BL620" s="26" t="str">
        <f>IF(AND(BL621="",BL644=""),"",SUM(BL621)-SUM(BL644))</f>
        <v/>
      </c>
      <c r="BM620" s="26" t="str">
        <f>IF(AND(BM621="",BM644=""),"",SUM(BM621)-SUM(BM644))</f>
        <v/>
      </c>
      <c r="BN620" s="26" t="str">
        <f>IF(AND(BN621="",BN644=""),"",SUM(BN621)-SUM(BN644))</f>
        <v/>
      </c>
      <c r="BO620" s="26" t="str">
        <f>IF(AND(BO621="",BO644=""),"",SUM(BO621)-SUM(BO644))</f>
        <v/>
      </c>
      <c r="BP620" s="26" t="str">
        <f>IF(AND(BP621="",BP644=""),"",SUM(BP621)-SUM(BP644))</f>
        <v/>
      </c>
      <c r="BQ620" s="26" t="str">
        <f>IF(AND(BQ621="",BQ644=""),"",SUM(BQ621)-SUM(BQ644))</f>
        <v/>
      </c>
      <c r="BR620" s="26" t="str">
        <f>IF(AND(BR621="",BR644=""),"",SUM(BR621)-SUM(BR644))</f>
        <v/>
      </c>
      <c r="BS620" s="26" t="str">
        <f t="shared" si="755" ref="BS620:ED620">IF(AND(BS621="",BS644=""),"",SUM(BS621)-SUM(BS644))</f>
        <v/>
      </c>
      <c r="BT620" s="26" t="str">
        <f t="shared" si="755"/>
        <v/>
      </c>
      <c r="BU620" s="26" t="str">
        <f t="shared" si="755"/>
        <v/>
      </c>
      <c r="BV620" s="26" t="str">
        <f t="shared" si="755"/>
        <v/>
      </c>
      <c r="BW620" s="26" t="str">
        <f t="shared" si="755"/>
        <v/>
      </c>
      <c r="BX620" s="26" t="str">
        <f t="shared" si="755"/>
        <v/>
      </c>
      <c r="BY620" s="26" t="str">
        <f t="shared" si="755"/>
        <v/>
      </c>
      <c r="BZ620" s="26" t="str">
        <f t="shared" si="755"/>
        <v/>
      </c>
      <c r="CA620" s="26" t="str">
        <f t="shared" si="755"/>
        <v/>
      </c>
      <c r="CB620" s="26" t="str">
        <f t="shared" si="755"/>
        <v/>
      </c>
      <c r="CC620" s="26" t="str">
        <f t="shared" si="755"/>
        <v/>
      </c>
      <c r="CD620" s="26" t="str">
        <f t="shared" si="755"/>
        <v/>
      </c>
      <c r="CE620" s="26" t="str">
        <f t="shared" si="755"/>
        <v/>
      </c>
      <c r="CF620" s="26" t="str">
        <f t="shared" si="755"/>
        <v/>
      </c>
      <c r="CG620" s="26" t="str">
        <f t="shared" si="755"/>
        <v/>
      </c>
      <c r="CH620" s="26" t="str">
        <f t="shared" si="755"/>
        <v/>
      </c>
      <c r="CI620" s="26" t="str">
        <f t="shared" si="755"/>
        <v/>
      </c>
      <c r="CJ620" s="26" t="str">
        <f t="shared" si="755"/>
        <v/>
      </c>
      <c r="CK620" s="26" t="str">
        <f t="shared" si="755"/>
        <v/>
      </c>
      <c r="CL620" s="26" t="str">
        <f t="shared" si="755"/>
        <v/>
      </c>
      <c r="CM620" s="26" t="str">
        <f t="shared" si="755"/>
        <v/>
      </c>
      <c r="CN620" s="26" t="str">
        <f t="shared" si="755"/>
        <v/>
      </c>
      <c r="CO620" s="26" t="str">
        <f t="shared" si="755"/>
        <v/>
      </c>
      <c r="CP620" s="26" t="str">
        <f t="shared" si="755"/>
        <v/>
      </c>
      <c r="CQ620" s="26" t="str">
        <f t="shared" si="755"/>
        <v/>
      </c>
      <c r="CR620" s="26" t="str">
        <f t="shared" si="755"/>
        <v/>
      </c>
      <c r="CS620" s="26" t="str">
        <f t="shared" si="755"/>
        <v/>
      </c>
      <c r="CT620" s="26" t="str">
        <f t="shared" si="755"/>
        <v/>
      </c>
      <c r="CU620" s="26" t="str">
        <f t="shared" si="755"/>
        <v/>
      </c>
      <c r="CV620" s="26" t="str">
        <f t="shared" si="755"/>
        <v/>
      </c>
      <c r="CW620" s="26" t="str">
        <f t="shared" si="755"/>
        <v/>
      </c>
      <c r="CX620" s="26" t="str">
        <f t="shared" si="755"/>
        <v/>
      </c>
      <c r="CY620" s="26" t="str">
        <f t="shared" si="755"/>
        <v/>
      </c>
      <c r="CZ620" s="26" t="str">
        <f t="shared" si="755"/>
        <v/>
      </c>
      <c r="DA620" s="26" t="str">
        <f t="shared" si="755"/>
        <v/>
      </c>
      <c r="DB620" s="26" t="str">
        <f t="shared" si="755"/>
        <v/>
      </c>
      <c r="DC620" s="26" t="str">
        <f t="shared" si="755"/>
        <v/>
      </c>
      <c r="DD620" s="26" t="str">
        <f t="shared" si="755"/>
        <v/>
      </c>
      <c r="DE620" s="26" t="str">
        <f t="shared" si="755"/>
        <v/>
      </c>
      <c r="DF620" s="26" t="str">
        <f t="shared" si="755"/>
        <v/>
      </c>
      <c r="DG620" s="26" t="str">
        <f t="shared" si="755"/>
        <v/>
      </c>
      <c r="DH620" s="26" t="str">
        <f t="shared" si="755"/>
        <v/>
      </c>
      <c r="DI620" s="26" t="str">
        <f t="shared" si="755"/>
        <v/>
      </c>
      <c r="DJ620" s="26" t="str">
        <f t="shared" si="755"/>
        <v/>
      </c>
      <c r="DK620" s="26" t="str">
        <f t="shared" si="755"/>
        <v/>
      </c>
      <c r="DL620" s="26" t="str">
        <f t="shared" si="755"/>
        <v/>
      </c>
      <c r="DM620" s="26" t="str">
        <f t="shared" si="755"/>
        <v/>
      </c>
      <c r="DN620" s="26" t="str">
        <f t="shared" si="755"/>
        <v/>
      </c>
      <c r="DO620" s="26" t="str">
        <f t="shared" si="755"/>
        <v/>
      </c>
      <c r="DP620" s="26" t="str">
        <f t="shared" si="755"/>
        <v/>
      </c>
      <c r="DQ620" s="26" t="str">
        <f t="shared" si="755"/>
        <v/>
      </c>
      <c r="DR620" s="26" t="str">
        <f t="shared" si="755"/>
        <v/>
      </c>
      <c r="DS620" s="26" t="str">
        <f t="shared" si="755"/>
        <v/>
      </c>
      <c r="DT620" s="26" t="str">
        <f t="shared" si="755"/>
        <v/>
      </c>
      <c r="DU620" s="26" t="str">
        <f t="shared" si="755"/>
        <v/>
      </c>
      <c r="DV620" s="26" t="str">
        <f t="shared" si="755"/>
        <v/>
      </c>
      <c r="DW620" s="26" t="str">
        <f t="shared" si="755"/>
        <v/>
      </c>
      <c r="DX620" s="26" t="str">
        <f t="shared" si="755"/>
        <v/>
      </c>
      <c r="DY620" s="26" t="str">
        <f t="shared" si="755"/>
        <v/>
      </c>
      <c r="DZ620" s="26" t="str">
        <f t="shared" si="755"/>
        <v/>
      </c>
      <c r="EA620" s="26" t="str">
        <f t="shared" si="755"/>
        <v/>
      </c>
      <c r="EB620" s="26" t="str">
        <f t="shared" si="755"/>
        <v/>
      </c>
      <c r="EC620" s="26" t="str">
        <f t="shared" si="755"/>
        <v/>
      </c>
      <c r="ED620" s="26" t="str">
        <f t="shared" si="755"/>
        <v/>
      </c>
      <c r="EE620" s="26" t="str">
        <f t="shared" si="756" ref="EE620:FI620">IF(AND(EE621="",EE644=""),"",SUM(EE621)-SUM(EE644))</f>
        <v/>
      </c>
      <c r="EF620" s="26" t="str">
        <f t="shared" si="756"/>
        <v/>
      </c>
      <c r="EG620" s="26" t="str">
        <f t="shared" si="756"/>
        <v/>
      </c>
      <c r="EH620" s="26" t="str">
        <f t="shared" si="756"/>
        <v/>
      </c>
      <c r="EI620" s="26" t="str">
        <f t="shared" si="756"/>
        <v/>
      </c>
      <c r="EJ620" s="26" t="str">
        <f t="shared" si="756"/>
        <v/>
      </c>
      <c r="EK620" s="26" t="str">
        <f t="shared" si="756"/>
        <v/>
      </c>
      <c r="EL620" s="26" t="str">
        <f t="shared" si="756"/>
        <v/>
      </c>
      <c r="EM620" s="26" t="str">
        <f t="shared" si="756"/>
        <v/>
      </c>
      <c r="EN620" s="26" t="str">
        <f t="shared" si="756"/>
        <v/>
      </c>
      <c r="EO620" s="26" t="str">
        <f t="shared" si="756"/>
        <v/>
      </c>
      <c r="EP620" s="26" t="str">
        <f t="shared" si="756"/>
        <v/>
      </c>
      <c r="EQ620" s="26" t="str">
        <f t="shared" si="756"/>
        <v/>
      </c>
      <c r="ER620" s="26" t="str">
        <f t="shared" si="756"/>
        <v/>
      </c>
      <c r="ES620" s="26" t="str">
        <f t="shared" si="756"/>
        <v/>
      </c>
      <c r="ET620" s="26" t="str">
        <f t="shared" si="756"/>
        <v/>
      </c>
      <c r="EU620" s="26" t="str">
        <f t="shared" si="756"/>
        <v/>
      </c>
      <c r="EV620" s="26" t="str">
        <f t="shared" si="756"/>
        <v/>
      </c>
      <c r="EW620" s="26" t="str">
        <f t="shared" si="756"/>
        <v/>
      </c>
      <c r="EX620" s="26" t="str">
        <f t="shared" si="756"/>
        <v/>
      </c>
      <c r="EY620" s="26" t="str">
        <f t="shared" si="756"/>
        <v/>
      </c>
      <c r="EZ620" s="26" t="str">
        <f t="shared" si="756"/>
        <v/>
      </c>
      <c r="FA620" s="26" t="str">
        <f t="shared" si="756"/>
        <v/>
      </c>
      <c r="FB620" s="26" t="str">
        <f t="shared" si="756"/>
        <v/>
      </c>
      <c r="FC620" s="26" t="str">
        <f t="shared" si="756"/>
        <v/>
      </c>
      <c r="FD620" s="26" t="str">
        <f t="shared" si="756"/>
        <v/>
      </c>
      <c r="FE620" s="26" t="str">
        <f t="shared" si="756"/>
        <v/>
      </c>
      <c r="FF620" s="26" t="str">
        <f t="shared" si="756"/>
        <v/>
      </c>
      <c r="FG620" s="26" t="str">
        <f t="shared" si="756"/>
        <v/>
      </c>
      <c r="FH620" s="26" t="str">
        <f t="shared" si="756"/>
        <v/>
      </c>
      <c r="FI620" s="26" t="str">
        <f t="shared" si="756"/>
        <v/>
      </c>
    </row>
    <row r="621" spans="1:165" s="8" customFormat="1" ht="15" customHeight="1">
      <c r="A621" s="8" t="str">
        <f t="shared" si="715"/>
        <v>BFOCDA_BP6_XDC</v>
      </c>
      <c r="B621" s="19" t="s">
        <v>1478</v>
      </c>
      <c r="C621" s="13" t="s">
        <v>1479</v>
      </c>
      <c r="D621" s="13" t="s">
        <v>1480</v>
      </c>
      <c r="E621" s="14" t="str">
        <f>"BFOCDA_BP6_"&amp;C3</f>
        <v>BFOCDA_BP6_XDC</v>
      </c>
      <c r="F621" s="26">
        <v>5.3312476506264899</v>
      </c>
      <c r="G621" s="26">
        <v>4.0812476506264899</v>
      </c>
      <c r="H621" s="26">
        <v>9.0952476506264901</v>
      </c>
      <c r="I621" s="26">
        <v>8.0382476506264897</v>
      </c>
      <c r="J621" s="26">
        <v>26.545990602505999</v>
      </c>
      <c r="K621" s="26">
        <v>10.932360229177601</v>
      </c>
      <c r="L621" s="26">
        <v>31.995256590015099</v>
      </c>
      <c r="M621" s="26">
        <v>19.068770502623501</v>
      </c>
      <c r="N621" s="26">
        <v>32.597162857834903</v>
      </c>
      <c r="O621" s="26">
        <v>94.593550179033002</v>
      </c>
      <c r="P621" s="26">
        <v>25.382597660165299</v>
      </c>
      <c r="Q621" s="26">
        <v>4.0430042553304304</v>
      </c>
      <c r="R621" s="26">
        <v>-4.1632716338311502</v>
      </c>
      <c r="S621" s="26">
        <v>-41.211526941325097</v>
      </c>
      <c r="T621" s="26">
        <v>-15.9491966607736</v>
      </c>
      <c r="U621" s="26">
        <v>-20.8477964748852</v>
      </c>
      <c r="V621" s="26">
        <v>13.5074873285159</v>
      </c>
      <c r="W621" s="26">
        <v>14.9693109761862</v>
      </c>
      <c r="X621" s="26">
        <v>27.3645390891785</v>
      </c>
      <c r="Y621" s="26">
        <v>34.993540919235997</v>
      </c>
      <c r="Z621" s="26">
        <v>-7.9484771902663596</v>
      </c>
      <c r="AA621" s="26">
        <v>14.4045364842759</v>
      </c>
      <c r="AB621" s="26">
        <v>17.6682914799235</v>
      </c>
      <c r="AC621" s="26">
        <v>26.038431241878701</v>
      </c>
      <c r="AD621" s="26">
        <v>50.162782016159902</v>
      </c>
      <c r="AE621" s="26">
        <v>28.857129053544099</v>
      </c>
      <c r="AF621" s="26">
        <v>-7.5887841522749504</v>
      </c>
      <c r="AG621" s="26">
        <v>16.224970843372699</v>
      </c>
      <c r="AH621" s="26">
        <v>86.561690585733103</v>
      </c>
      <c r="AI621" s="26">
        <v>124.05500633037499</v>
      </c>
      <c r="AJ621" s="26">
        <v>24.8531120929437</v>
      </c>
      <c r="AK621" s="26">
        <v>8.0149159715625498</v>
      </c>
      <c r="AL621" s="26">
        <v>28.2346709672101</v>
      </c>
      <c r="AM621" s="26">
        <v>40.894752378080497</v>
      </c>
      <c r="AN621" s="26">
        <v>101.99745140979699</v>
      </c>
      <c r="AO621" s="26" t="str">
        <f>IF(AND(AO622="",AND(AO628="",AND(AO632="",AO635=""))),"",SUM(AO622,AO628,AO632,AO635))</f>
        <v/>
      </c>
      <c r="AP621" s="26" t="str">
        <f>IF(AND(AP622="",AND(AP628="",AND(AP632="",AP635=""))),"",SUM(AP622,AP628,AP632,AP635))</f>
        <v/>
      </c>
      <c r="AQ621" s="26" t="str">
        <f>IF(AND(AQ622="",AND(AQ628="",AND(AQ632="",AQ635=""))),"",SUM(AQ622,AQ628,AQ632,AQ635))</f>
        <v/>
      </c>
      <c r="AR621" s="26" t="str">
        <f>IF(AND(AR622="",AND(AR628="",AND(AR632="",AR635=""))),"",SUM(AR622,AR628,AR632,AR635))</f>
        <v/>
      </c>
      <c r="AS621" s="26" t="str">
        <f>IF(AND(AS622="",AND(AS628="",AND(AS632="",AS635=""))),"",SUM(AS622,AS628,AS632,AS635))</f>
        <v/>
      </c>
      <c r="AT621" s="26" t="str">
        <f>IF(AND(AT622="",AND(AT628="",AND(AT632="",AT635=""))),"",SUM(AT622,AT628,AT632,AT635))</f>
        <v/>
      </c>
      <c r="AU621" s="26" t="str">
        <f>IF(AND(AU622="",AND(AU628="",AND(AU632="",AU635=""))),"",SUM(AU622,AU628,AU632,AU635))</f>
        <v/>
      </c>
      <c r="AV621" s="26" t="str">
        <f>IF(AND(AV622="",AND(AV628="",AND(AV632="",AV635=""))),"",SUM(AV622,AV628,AV632,AV635))</f>
        <v/>
      </c>
      <c r="AW621" s="26" t="str">
        <f>IF(AND(AW622="",AND(AW628="",AND(AW632="",AW635=""))),"",SUM(AW622,AW628,AW632,AW635))</f>
        <v/>
      </c>
      <c r="AX621" s="26" t="str">
        <f>IF(AND(AX622="",AND(AX628="",AND(AX632="",AX635=""))),"",SUM(AX622,AX628,AX632,AX635))</f>
        <v/>
      </c>
      <c r="AY621" s="26" t="str">
        <f>IF(AND(AY622="",AND(AY628="",AND(AY632="",AY635=""))),"",SUM(AY622,AY628,AY632,AY635))</f>
        <v/>
      </c>
      <c r="AZ621" s="26" t="str">
        <f>IF(AND(AZ622="",AND(AZ628="",AND(AZ632="",AZ635=""))),"",SUM(AZ622,AZ628,AZ632,AZ635))</f>
        <v/>
      </c>
      <c r="BA621" s="26" t="str">
        <f>IF(AND(BA622="",AND(BA628="",AND(BA632="",BA635=""))),"",SUM(BA622,BA628,BA632,BA635))</f>
        <v/>
      </c>
      <c r="BB621" s="26" t="str">
        <f>IF(AND(BB622="",AND(BB628="",AND(BB632="",BB635=""))),"",SUM(BB622,BB628,BB632,BB635))</f>
        <v/>
      </c>
      <c r="BC621" s="26" t="str">
        <f>IF(AND(BC622="",AND(BC628="",AND(BC632="",BC635=""))),"",SUM(BC622,BC628,BC632,BC635))</f>
        <v/>
      </c>
      <c r="BD621" s="26" t="str">
        <f>IF(AND(BD622="",AND(BD628="",AND(BD632="",BD635=""))),"",SUM(BD622,BD628,BD632,BD635))</f>
        <v/>
      </c>
      <c r="BE621" s="26" t="str">
        <f>IF(AND(BE622="",AND(BE628="",AND(BE632="",BE635=""))),"",SUM(BE622,BE628,BE632,BE635))</f>
        <v/>
      </c>
      <c r="BF621" s="26" t="str">
        <f>IF(AND(BF622="",AND(BF628="",AND(BF632="",BF635=""))),"",SUM(BF622,BF628,BF632,BF635))</f>
        <v/>
      </c>
      <c r="BG621" s="26" t="str">
        <f>IF(AND(BG622="",AND(BG628="",AND(BG632="",BG635=""))),"",SUM(BG622,BG628,BG632,BG635))</f>
        <v/>
      </c>
      <c r="BH621" s="26" t="str">
        <f>IF(AND(BH622="",AND(BH628="",AND(BH632="",BH635=""))),"",SUM(BH622,BH628,BH632,BH635))</f>
        <v/>
      </c>
      <c r="BI621" s="26" t="str">
        <f>IF(AND(BI622="",AND(BI628="",AND(BI632="",BI635=""))),"",SUM(BI622,BI628,BI632,BI635))</f>
        <v/>
      </c>
      <c r="BJ621" s="26" t="str">
        <f>IF(AND(BJ622="",AND(BJ628="",AND(BJ632="",BJ635=""))),"",SUM(BJ622,BJ628,BJ632,BJ635))</f>
        <v/>
      </c>
      <c r="BK621" s="26" t="str">
        <f>IF(AND(BK622="",AND(BK628="",AND(BK632="",BK635=""))),"",SUM(BK622,BK628,BK632,BK635))</f>
        <v/>
      </c>
      <c r="BL621" s="26" t="str">
        <f>IF(AND(BL622="",AND(BL628="",AND(BL632="",BL635=""))),"",SUM(BL622,BL628,BL632,BL635))</f>
        <v/>
      </c>
      <c r="BM621" s="26" t="str">
        <f>IF(AND(BM622="",AND(BM628="",AND(BM632="",BM635=""))),"",SUM(BM622,BM628,BM632,BM635))</f>
        <v/>
      </c>
      <c r="BN621" s="26" t="str">
        <f>IF(AND(BN622="",AND(BN628="",AND(BN632="",BN635=""))),"",SUM(BN622,BN628,BN632,BN635))</f>
        <v/>
      </c>
      <c r="BO621" s="26" t="str">
        <f>IF(AND(BO622="",AND(BO628="",AND(BO632="",BO635=""))),"",SUM(BO622,BO628,BO632,BO635))</f>
        <v/>
      </c>
      <c r="BP621" s="26" t="str">
        <f>IF(AND(BP622="",AND(BP628="",AND(BP632="",BP635=""))),"",SUM(BP622,BP628,BP632,BP635))</f>
        <v/>
      </c>
      <c r="BQ621" s="26" t="str">
        <f>IF(AND(BQ622="",AND(BQ628="",AND(BQ632="",BQ635=""))),"",SUM(BQ622,BQ628,BQ632,BQ635))</f>
        <v/>
      </c>
      <c r="BR621" s="26" t="str">
        <f>IF(AND(BR622="",AND(BR628="",AND(BR632="",BR635=""))),"",SUM(BR622,BR628,BR632,BR635))</f>
        <v/>
      </c>
      <c r="BS621" s="26" t="str">
        <f t="shared" si="757" ref="BS621:ED621">IF(AND(BS622="",AND(BS628="",AND(BS632="",BS635=""))),"",SUM(BS622,BS628,BS632,BS635))</f>
        <v/>
      </c>
      <c r="BT621" s="26" t="str">
        <f t="shared" si="757"/>
        <v/>
      </c>
      <c r="BU621" s="26" t="str">
        <f t="shared" si="757"/>
        <v/>
      </c>
      <c r="BV621" s="26" t="str">
        <f t="shared" si="757"/>
        <v/>
      </c>
      <c r="BW621" s="26" t="str">
        <f t="shared" si="757"/>
        <v/>
      </c>
      <c r="BX621" s="26" t="str">
        <f t="shared" si="757"/>
        <v/>
      </c>
      <c r="BY621" s="26" t="str">
        <f t="shared" si="757"/>
        <v/>
      </c>
      <c r="BZ621" s="26" t="str">
        <f t="shared" si="757"/>
        <v/>
      </c>
      <c r="CA621" s="26" t="str">
        <f t="shared" si="757"/>
        <v/>
      </c>
      <c r="CB621" s="26" t="str">
        <f t="shared" si="757"/>
        <v/>
      </c>
      <c r="CC621" s="26" t="str">
        <f t="shared" si="757"/>
        <v/>
      </c>
      <c r="CD621" s="26" t="str">
        <f t="shared" si="757"/>
        <v/>
      </c>
      <c r="CE621" s="26" t="str">
        <f t="shared" si="757"/>
        <v/>
      </c>
      <c r="CF621" s="26" t="str">
        <f t="shared" si="757"/>
        <v/>
      </c>
      <c r="CG621" s="26" t="str">
        <f t="shared" si="757"/>
        <v/>
      </c>
      <c r="CH621" s="26" t="str">
        <f t="shared" si="757"/>
        <v/>
      </c>
      <c r="CI621" s="26" t="str">
        <f t="shared" si="757"/>
        <v/>
      </c>
      <c r="CJ621" s="26" t="str">
        <f t="shared" si="757"/>
        <v/>
      </c>
      <c r="CK621" s="26" t="str">
        <f t="shared" si="757"/>
        <v/>
      </c>
      <c r="CL621" s="26" t="str">
        <f t="shared" si="757"/>
        <v/>
      </c>
      <c r="CM621" s="26" t="str">
        <f t="shared" si="757"/>
        <v/>
      </c>
      <c r="CN621" s="26" t="str">
        <f t="shared" si="757"/>
        <v/>
      </c>
      <c r="CO621" s="26" t="str">
        <f t="shared" si="757"/>
        <v/>
      </c>
      <c r="CP621" s="26" t="str">
        <f t="shared" si="757"/>
        <v/>
      </c>
      <c r="CQ621" s="26" t="str">
        <f t="shared" si="757"/>
        <v/>
      </c>
      <c r="CR621" s="26" t="str">
        <f t="shared" si="757"/>
        <v/>
      </c>
      <c r="CS621" s="26" t="str">
        <f t="shared" si="757"/>
        <v/>
      </c>
      <c r="CT621" s="26" t="str">
        <f t="shared" si="757"/>
        <v/>
      </c>
      <c r="CU621" s="26" t="str">
        <f t="shared" si="757"/>
        <v/>
      </c>
      <c r="CV621" s="26" t="str">
        <f t="shared" si="757"/>
        <v/>
      </c>
      <c r="CW621" s="26" t="str">
        <f t="shared" si="757"/>
        <v/>
      </c>
      <c r="CX621" s="26" t="str">
        <f t="shared" si="757"/>
        <v/>
      </c>
      <c r="CY621" s="26" t="str">
        <f t="shared" si="757"/>
        <v/>
      </c>
      <c r="CZ621" s="26" t="str">
        <f t="shared" si="757"/>
        <v/>
      </c>
      <c r="DA621" s="26" t="str">
        <f t="shared" si="757"/>
        <v/>
      </c>
      <c r="DB621" s="26" t="str">
        <f t="shared" si="757"/>
        <v/>
      </c>
      <c r="DC621" s="26" t="str">
        <f t="shared" si="757"/>
        <v/>
      </c>
      <c r="DD621" s="26" t="str">
        <f t="shared" si="757"/>
        <v/>
      </c>
      <c r="DE621" s="26" t="str">
        <f t="shared" si="757"/>
        <v/>
      </c>
      <c r="DF621" s="26" t="str">
        <f t="shared" si="757"/>
        <v/>
      </c>
      <c r="DG621" s="26" t="str">
        <f t="shared" si="757"/>
        <v/>
      </c>
      <c r="DH621" s="26" t="str">
        <f t="shared" si="757"/>
        <v/>
      </c>
      <c r="DI621" s="26" t="str">
        <f t="shared" si="757"/>
        <v/>
      </c>
      <c r="DJ621" s="26" t="str">
        <f t="shared" si="757"/>
        <v/>
      </c>
      <c r="DK621" s="26" t="str">
        <f t="shared" si="757"/>
        <v/>
      </c>
      <c r="DL621" s="26" t="str">
        <f t="shared" si="757"/>
        <v/>
      </c>
      <c r="DM621" s="26" t="str">
        <f t="shared" si="757"/>
        <v/>
      </c>
      <c r="DN621" s="26" t="str">
        <f t="shared" si="757"/>
        <v/>
      </c>
      <c r="DO621" s="26" t="str">
        <f t="shared" si="757"/>
        <v/>
      </c>
      <c r="DP621" s="26" t="str">
        <f t="shared" si="757"/>
        <v/>
      </c>
      <c r="DQ621" s="26" t="str">
        <f t="shared" si="757"/>
        <v/>
      </c>
      <c r="DR621" s="26" t="str">
        <f t="shared" si="757"/>
        <v/>
      </c>
      <c r="DS621" s="26" t="str">
        <f t="shared" si="757"/>
        <v/>
      </c>
      <c r="DT621" s="26" t="str">
        <f t="shared" si="757"/>
        <v/>
      </c>
      <c r="DU621" s="26" t="str">
        <f t="shared" si="757"/>
        <v/>
      </c>
      <c r="DV621" s="26" t="str">
        <f t="shared" si="757"/>
        <v/>
      </c>
      <c r="DW621" s="26" t="str">
        <f t="shared" si="757"/>
        <v/>
      </c>
      <c r="DX621" s="26" t="str">
        <f t="shared" si="757"/>
        <v/>
      </c>
      <c r="DY621" s="26" t="str">
        <f t="shared" si="757"/>
        <v/>
      </c>
      <c r="DZ621" s="26" t="str">
        <f t="shared" si="757"/>
        <v/>
      </c>
      <c r="EA621" s="26" t="str">
        <f t="shared" si="757"/>
        <v/>
      </c>
      <c r="EB621" s="26" t="str">
        <f t="shared" si="757"/>
        <v/>
      </c>
      <c r="EC621" s="26" t="str">
        <f t="shared" si="757"/>
        <v/>
      </c>
      <c r="ED621" s="26" t="str">
        <f t="shared" si="757"/>
        <v/>
      </c>
      <c r="EE621" s="26" t="str">
        <f t="shared" si="758" ref="EE621:FI621">IF(AND(EE622="",AND(EE628="",AND(EE632="",EE635=""))),"",SUM(EE622,EE628,EE632,EE635))</f>
        <v/>
      </c>
      <c r="EF621" s="26" t="str">
        <f t="shared" si="758"/>
        <v/>
      </c>
      <c r="EG621" s="26" t="str">
        <f t="shared" si="758"/>
        <v/>
      </c>
      <c r="EH621" s="26" t="str">
        <f t="shared" si="758"/>
        <v/>
      </c>
      <c r="EI621" s="26" t="str">
        <f t="shared" si="758"/>
        <v/>
      </c>
      <c r="EJ621" s="26" t="str">
        <f t="shared" si="758"/>
        <v/>
      </c>
      <c r="EK621" s="26" t="str">
        <f t="shared" si="758"/>
        <v/>
      </c>
      <c r="EL621" s="26" t="str">
        <f t="shared" si="758"/>
        <v/>
      </c>
      <c r="EM621" s="26" t="str">
        <f t="shared" si="758"/>
        <v/>
      </c>
      <c r="EN621" s="26" t="str">
        <f t="shared" si="758"/>
        <v/>
      </c>
      <c r="EO621" s="26" t="str">
        <f t="shared" si="758"/>
        <v/>
      </c>
      <c r="EP621" s="26" t="str">
        <f t="shared" si="758"/>
        <v/>
      </c>
      <c r="EQ621" s="26" t="str">
        <f t="shared" si="758"/>
        <v/>
      </c>
      <c r="ER621" s="26" t="str">
        <f t="shared" si="758"/>
        <v/>
      </c>
      <c r="ES621" s="26" t="str">
        <f t="shared" si="758"/>
        <v/>
      </c>
      <c r="ET621" s="26" t="str">
        <f t="shared" si="758"/>
        <v/>
      </c>
      <c r="EU621" s="26" t="str">
        <f t="shared" si="758"/>
        <v/>
      </c>
      <c r="EV621" s="26" t="str">
        <f t="shared" si="758"/>
        <v/>
      </c>
      <c r="EW621" s="26" t="str">
        <f t="shared" si="758"/>
        <v/>
      </c>
      <c r="EX621" s="26" t="str">
        <f t="shared" si="758"/>
        <v/>
      </c>
      <c r="EY621" s="26" t="str">
        <f t="shared" si="758"/>
        <v/>
      </c>
      <c r="EZ621" s="26" t="str">
        <f t="shared" si="758"/>
        <v/>
      </c>
      <c r="FA621" s="26" t="str">
        <f t="shared" si="758"/>
        <v/>
      </c>
      <c r="FB621" s="26" t="str">
        <f t="shared" si="758"/>
        <v/>
      </c>
      <c r="FC621" s="26" t="str">
        <f t="shared" si="758"/>
        <v/>
      </c>
      <c r="FD621" s="26" t="str">
        <f t="shared" si="758"/>
        <v/>
      </c>
      <c r="FE621" s="26" t="str">
        <f t="shared" si="758"/>
        <v/>
      </c>
      <c r="FF621" s="26" t="str">
        <f t="shared" si="758"/>
        <v/>
      </c>
      <c r="FG621" s="26" t="str">
        <f t="shared" si="758"/>
        <v/>
      </c>
      <c r="FH621" s="26" t="str">
        <f t="shared" si="758"/>
        <v/>
      </c>
      <c r="FI621" s="26" t="str">
        <f t="shared" si="758"/>
        <v/>
      </c>
    </row>
    <row r="622" spans="1:165" s="8" customFormat="1" ht="15" customHeight="1">
      <c r="A622" s="8" t="str">
        <f t="shared" si="715"/>
        <v>BFOCDACB_BP6_XDC</v>
      </c>
      <c r="B622" s="12" t="s">
        <v>1481</v>
      </c>
      <c r="C622" s="13" t="s">
        <v>1482</v>
      </c>
      <c r="D622" s="13" t="s">
        <v>1483</v>
      </c>
      <c r="E622" s="14" t="str">
        <f>"BFOCDACB_BP6_"&amp;C3</f>
        <v>BFOCDACB_BP6_XDC</v>
      </c>
      <c r="F622" s="26" t="str">
        <f>IF(AND(F623="",F624=""),"",SUM(F623,F624))</f>
        <v/>
      </c>
      <c r="G622" s="26" t="str">
        <f t="shared" si="759" ref="G622:BR622">IF(AND(G623="",G624=""),"",SUM(G623,G624))</f>
        <v/>
      </c>
      <c r="H622" s="26" t="str">
        <f t="shared" si="759"/>
        <v/>
      </c>
      <c r="I622" s="26" t="str">
        <f t="shared" si="759"/>
        <v/>
      </c>
      <c r="J622" s="26" t="str">
        <f t="shared" si="759"/>
        <v/>
      </c>
      <c r="K622" s="26" t="str">
        <f t="shared" si="759"/>
        <v/>
      </c>
      <c r="L622" s="26" t="str">
        <f t="shared" si="759"/>
        <v/>
      </c>
      <c r="M622" s="26" t="str">
        <f t="shared" si="759"/>
        <v/>
      </c>
      <c r="N622" s="26" t="str">
        <f t="shared" si="759"/>
        <v/>
      </c>
      <c r="O622" s="26" t="str">
        <f t="shared" si="759"/>
        <v/>
      </c>
      <c r="P622" s="26" t="str">
        <f t="shared" si="759"/>
        <v/>
      </c>
      <c r="Q622" s="26" t="str">
        <f t="shared" si="759"/>
        <v/>
      </c>
      <c r="R622" s="26" t="str">
        <f t="shared" si="759"/>
        <v/>
      </c>
      <c r="S622" s="26" t="str">
        <f t="shared" si="759"/>
        <v/>
      </c>
      <c r="T622" s="26" t="str">
        <f t="shared" si="759"/>
        <v/>
      </c>
      <c r="U622" s="26" t="str">
        <f t="shared" si="759"/>
        <v/>
      </c>
      <c r="V622" s="26" t="str">
        <f t="shared" si="759"/>
        <v/>
      </c>
      <c r="W622" s="26" t="str">
        <f t="shared" si="759"/>
        <v/>
      </c>
      <c r="X622" s="26" t="str">
        <f t="shared" si="759"/>
        <v/>
      </c>
      <c r="Y622" s="26" t="str">
        <f t="shared" si="759"/>
        <v/>
      </c>
      <c r="Z622" s="26" t="str">
        <f t="shared" si="759"/>
        <v/>
      </c>
      <c r="AA622" s="26" t="str">
        <f t="shared" si="759"/>
        <v/>
      </c>
      <c r="AB622" s="26" t="str">
        <f t="shared" si="759"/>
        <v/>
      </c>
      <c r="AC622" s="26" t="str">
        <f t="shared" si="759"/>
        <v/>
      </c>
      <c r="AD622" s="26" t="str">
        <f t="shared" si="759"/>
        <v/>
      </c>
      <c r="AE622" s="26" t="str">
        <f t="shared" si="759"/>
        <v/>
      </c>
      <c r="AF622" s="26" t="str">
        <f t="shared" si="759"/>
        <v/>
      </c>
      <c r="AG622" s="26" t="str">
        <f t="shared" si="759"/>
        <v/>
      </c>
      <c r="AH622" s="26" t="str">
        <f t="shared" si="759"/>
        <v/>
      </c>
      <c r="AI622" s="26" t="str">
        <f t="shared" si="759"/>
        <v/>
      </c>
      <c r="AJ622" s="26" t="str">
        <f t="shared" si="759"/>
        <v/>
      </c>
      <c r="AK622" s="26" t="str">
        <f t="shared" si="759"/>
        <v/>
      </c>
      <c r="AL622" s="26" t="str">
        <f t="shared" si="759"/>
        <v/>
      </c>
      <c r="AM622" s="26" t="str">
        <f t="shared" si="759"/>
        <v/>
      </c>
      <c r="AN622" s="26" t="str">
        <f t="shared" si="759"/>
        <v/>
      </c>
      <c r="AO622" s="26" t="str">
        <f t="shared" si="759"/>
        <v/>
      </c>
      <c r="AP622" s="26" t="str">
        <f t="shared" si="759"/>
        <v/>
      </c>
      <c r="AQ622" s="26" t="str">
        <f t="shared" si="759"/>
        <v/>
      </c>
      <c r="AR622" s="26" t="str">
        <f t="shared" si="759"/>
        <v/>
      </c>
      <c r="AS622" s="26" t="str">
        <f t="shared" si="759"/>
        <v/>
      </c>
      <c r="AT622" s="26" t="str">
        <f t="shared" si="759"/>
        <v/>
      </c>
      <c r="AU622" s="26" t="str">
        <f t="shared" si="759"/>
        <v/>
      </c>
      <c r="AV622" s="26" t="str">
        <f t="shared" si="759"/>
        <v/>
      </c>
      <c r="AW622" s="26" t="str">
        <f t="shared" si="759"/>
        <v/>
      </c>
      <c r="AX622" s="26" t="str">
        <f t="shared" si="759"/>
        <v/>
      </c>
      <c r="AY622" s="26" t="str">
        <f t="shared" si="759"/>
        <v/>
      </c>
      <c r="AZ622" s="26" t="str">
        <f t="shared" si="759"/>
        <v/>
      </c>
      <c r="BA622" s="26" t="str">
        <f t="shared" si="759"/>
        <v/>
      </c>
      <c r="BB622" s="26" t="str">
        <f t="shared" si="759"/>
        <v/>
      </c>
      <c r="BC622" s="26" t="str">
        <f t="shared" si="759"/>
        <v/>
      </c>
      <c r="BD622" s="26" t="str">
        <f t="shared" si="759"/>
        <v/>
      </c>
      <c r="BE622" s="26" t="str">
        <f t="shared" si="759"/>
        <v/>
      </c>
      <c r="BF622" s="26" t="str">
        <f t="shared" si="759"/>
        <v/>
      </c>
      <c r="BG622" s="26" t="str">
        <f t="shared" si="759"/>
        <v/>
      </c>
      <c r="BH622" s="26" t="str">
        <f t="shared" si="759"/>
        <v/>
      </c>
      <c r="BI622" s="26" t="str">
        <f t="shared" si="759"/>
        <v/>
      </c>
      <c r="BJ622" s="26" t="str">
        <f t="shared" si="759"/>
        <v/>
      </c>
      <c r="BK622" s="26" t="str">
        <f t="shared" si="759"/>
        <v/>
      </c>
      <c r="BL622" s="26" t="str">
        <f t="shared" si="759"/>
        <v/>
      </c>
      <c r="BM622" s="26" t="str">
        <f t="shared" si="759"/>
        <v/>
      </c>
      <c r="BN622" s="26" t="str">
        <f t="shared" si="759"/>
        <v/>
      </c>
      <c r="BO622" s="26" t="str">
        <f t="shared" si="759"/>
        <v/>
      </c>
      <c r="BP622" s="26" t="str">
        <f t="shared" si="759"/>
        <v/>
      </c>
      <c r="BQ622" s="26" t="str">
        <f t="shared" si="759"/>
        <v/>
      </c>
      <c r="BR622" s="26" t="str">
        <f t="shared" si="759"/>
        <v/>
      </c>
      <c r="BS622" s="26" t="str">
        <f t="shared" si="760" ref="BS622:ED622">IF(AND(BS623="",BS624=""),"",SUM(BS623,BS624))</f>
        <v/>
      </c>
      <c r="BT622" s="26" t="str">
        <f t="shared" si="760"/>
        <v/>
      </c>
      <c r="BU622" s="26" t="str">
        <f t="shared" si="760"/>
        <v/>
      </c>
      <c r="BV622" s="26" t="str">
        <f t="shared" si="760"/>
        <v/>
      </c>
      <c r="BW622" s="26" t="str">
        <f t="shared" si="760"/>
        <v/>
      </c>
      <c r="BX622" s="26" t="str">
        <f t="shared" si="760"/>
        <v/>
      </c>
      <c r="BY622" s="26" t="str">
        <f t="shared" si="760"/>
        <v/>
      </c>
      <c r="BZ622" s="26" t="str">
        <f t="shared" si="760"/>
        <v/>
      </c>
      <c r="CA622" s="26" t="str">
        <f t="shared" si="760"/>
        <v/>
      </c>
      <c r="CB622" s="26" t="str">
        <f t="shared" si="760"/>
        <v/>
      </c>
      <c r="CC622" s="26" t="str">
        <f t="shared" si="760"/>
        <v/>
      </c>
      <c r="CD622" s="26" t="str">
        <f t="shared" si="760"/>
        <v/>
      </c>
      <c r="CE622" s="26" t="str">
        <f t="shared" si="760"/>
        <v/>
      </c>
      <c r="CF622" s="26" t="str">
        <f t="shared" si="760"/>
        <v/>
      </c>
      <c r="CG622" s="26" t="str">
        <f t="shared" si="760"/>
        <v/>
      </c>
      <c r="CH622" s="26" t="str">
        <f t="shared" si="760"/>
        <v/>
      </c>
      <c r="CI622" s="26" t="str">
        <f t="shared" si="760"/>
        <v/>
      </c>
      <c r="CJ622" s="26" t="str">
        <f t="shared" si="760"/>
        <v/>
      </c>
      <c r="CK622" s="26" t="str">
        <f t="shared" si="760"/>
        <v/>
      </c>
      <c r="CL622" s="26" t="str">
        <f t="shared" si="760"/>
        <v/>
      </c>
      <c r="CM622" s="26" t="str">
        <f t="shared" si="760"/>
        <v/>
      </c>
      <c r="CN622" s="26" t="str">
        <f t="shared" si="760"/>
        <v/>
      </c>
      <c r="CO622" s="26" t="str">
        <f t="shared" si="760"/>
        <v/>
      </c>
      <c r="CP622" s="26" t="str">
        <f t="shared" si="760"/>
        <v/>
      </c>
      <c r="CQ622" s="26" t="str">
        <f t="shared" si="760"/>
        <v/>
      </c>
      <c r="CR622" s="26" t="str">
        <f t="shared" si="760"/>
        <v/>
      </c>
      <c r="CS622" s="26" t="str">
        <f t="shared" si="760"/>
        <v/>
      </c>
      <c r="CT622" s="26" t="str">
        <f t="shared" si="760"/>
        <v/>
      </c>
      <c r="CU622" s="26" t="str">
        <f t="shared" si="760"/>
        <v/>
      </c>
      <c r="CV622" s="26" t="str">
        <f t="shared" si="760"/>
        <v/>
      </c>
      <c r="CW622" s="26" t="str">
        <f t="shared" si="760"/>
        <v/>
      </c>
      <c r="CX622" s="26" t="str">
        <f t="shared" si="760"/>
        <v/>
      </c>
      <c r="CY622" s="26" t="str">
        <f t="shared" si="760"/>
        <v/>
      </c>
      <c r="CZ622" s="26" t="str">
        <f t="shared" si="760"/>
        <v/>
      </c>
      <c r="DA622" s="26" t="str">
        <f t="shared" si="760"/>
        <v/>
      </c>
      <c r="DB622" s="26" t="str">
        <f t="shared" si="760"/>
        <v/>
      </c>
      <c r="DC622" s="26" t="str">
        <f t="shared" si="760"/>
        <v/>
      </c>
      <c r="DD622" s="26" t="str">
        <f t="shared" si="760"/>
        <v/>
      </c>
      <c r="DE622" s="26" t="str">
        <f t="shared" si="760"/>
        <v/>
      </c>
      <c r="DF622" s="26" t="str">
        <f t="shared" si="760"/>
        <v/>
      </c>
      <c r="DG622" s="26" t="str">
        <f t="shared" si="760"/>
        <v/>
      </c>
      <c r="DH622" s="26" t="str">
        <f t="shared" si="760"/>
        <v/>
      </c>
      <c r="DI622" s="26" t="str">
        <f t="shared" si="760"/>
        <v/>
      </c>
      <c r="DJ622" s="26" t="str">
        <f t="shared" si="760"/>
        <v/>
      </c>
      <c r="DK622" s="26" t="str">
        <f t="shared" si="760"/>
        <v/>
      </c>
      <c r="DL622" s="26" t="str">
        <f t="shared" si="760"/>
        <v/>
      </c>
      <c r="DM622" s="26" t="str">
        <f t="shared" si="760"/>
        <v/>
      </c>
      <c r="DN622" s="26" t="str">
        <f t="shared" si="760"/>
        <v/>
      </c>
      <c r="DO622" s="26" t="str">
        <f t="shared" si="760"/>
        <v/>
      </c>
      <c r="DP622" s="26" t="str">
        <f t="shared" si="760"/>
        <v/>
      </c>
      <c r="DQ622" s="26" t="str">
        <f t="shared" si="760"/>
        <v/>
      </c>
      <c r="DR622" s="26" t="str">
        <f t="shared" si="760"/>
        <v/>
      </c>
      <c r="DS622" s="26" t="str">
        <f t="shared" si="760"/>
        <v/>
      </c>
      <c r="DT622" s="26" t="str">
        <f t="shared" si="760"/>
        <v/>
      </c>
      <c r="DU622" s="26" t="str">
        <f t="shared" si="760"/>
        <v/>
      </c>
      <c r="DV622" s="26" t="str">
        <f t="shared" si="760"/>
        <v/>
      </c>
      <c r="DW622" s="26" t="str">
        <f t="shared" si="760"/>
        <v/>
      </c>
      <c r="DX622" s="26" t="str">
        <f t="shared" si="760"/>
        <v/>
      </c>
      <c r="DY622" s="26" t="str">
        <f t="shared" si="760"/>
        <v/>
      </c>
      <c r="DZ622" s="26" t="str">
        <f t="shared" si="760"/>
        <v/>
      </c>
      <c r="EA622" s="26" t="str">
        <f t="shared" si="760"/>
        <v/>
      </c>
      <c r="EB622" s="26" t="str">
        <f t="shared" si="760"/>
        <v/>
      </c>
      <c r="EC622" s="26" t="str">
        <f t="shared" si="760"/>
        <v/>
      </c>
      <c r="ED622" s="26" t="str">
        <f t="shared" si="760"/>
        <v/>
      </c>
      <c r="EE622" s="26" t="str">
        <f t="shared" si="761" ref="EE622:FI622">IF(AND(EE623="",EE624=""),"",SUM(EE623,EE624))</f>
        <v/>
      </c>
      <c r="EF622" s="26" t="str">
        <f t="shared" si="761"/>
        <v/>
      </c>
      <c r="EG622" s="26" t="str">
        <f t="shared" si="761"/>
        <v/>
      </c>
      <c r="EH622" s="26" t="str">
        <f t="shared" si="761"/>
        <v/>
      </c>
      <c r="EI622" s="26" t="str">
        <f t="shared" si="761"/>
        <v/>
      </c>
      <c r="EJ622" s="26" t="str">
        <f t="shared" si="761"/>
        <v/>
      </c>
      <c r="EK622" s="26" t="str">
        <f t="shared" si="761"/>
        <v/>
      </c>
      <c r="EL622" s="26" t="str">
        <f t="shared" si="761"/>
        <v/>
      </c>
      <c r="EM622" s="26" t="str">
        <f t="shared" si="761"/>
        <v/>
      </c>
      <c r="EN622" s="26" t="str">
        <f t="shared" si="761"/>
        <v/>
      </c>
      <c r="EO622" s="26" t="str">
        <f t="shared" si="761"/>
        <v/>
      </c>
      <c r="EP622" s="26" t="str">
        <f t="shared" si="761"/>
        <v/>
      </c>
      <c r="EQ622" s="26" t="str">
        <f t="shared" si="761"/>
        <v/>
      </c>
      <c r="ER622" s="26" t="str">
        <f t="shared" si="761"/>
        <v/>
      </c>
      <c r="ES622" s="26" t="str">
        <f t="shared" si="761"/>
        <v/>
      </c>
      <c r="ET622" s="26" t="str">
        <f t="shared" si="761"/>
        <v/>
      </c>
      <c r="EU622" s="26" t="str">
        <f t="shared" si="761"/>
        <v/>
      </c>
      <c r="EV622" s="26" t="str">
        <f t="shared" si="761"/>
        <v/>
      </c>
      <c r="EW622" s="26" t="str">
        <f t="shared" si="761"/>
        <v/>
      </c>
      <c r="EX622" s="26" t="str">
        <f t="shared" si="761"/>
        <v/>
      </c>
      <c r="EY622" s="26" t="str">
        <f t="shared" si="761"/>
        <v/>
      </c>
      <c r="EZ622" s="26" t="str">
        <f t="shared" si="761"/>
        <v/>
      </c>
      <c r="FA622" s="26" t="str">
        <f t="shared" si="761"/>
        <v/>
      </c>
      <c r="FB622" s="26" t="str">
        <f t="shared" si="761"/>
        <v/>
      </c>
      <c r="FC622" s="26" t="str">
        <f t="shared" si="761"/>
        <v/>
      </c>
      <c r="FD622" s="26" t="str">
        <f t="shared" si="761"/>
        <v/>
      </c>
      <c r="FE622" s="26" t="str">
        <f t="shared" si="761"/>
        <v/>
      </c>
      <c r="FF622" s="26" t="str">
        <f t="shared" si="761"/>
        <v/>
      </c>
      <c r="FG622" s="26" t="str">
        <f t="shared" si="761"/>
        <v/>
      </c>
      <c r="FH622" s="26" t="str">
        <f t="shared" si="761"/>
        <v/>
      </c>
      <c r="FI622" s="26" t="str">
        <f t="shared" si="761"/>
        <v/>
      </c>
    </row>
    <row r="623" spans="1:165" s="8" customFormat="1" ht="15" customHeight="1">
      <c r="A623" s="8" t="str">
        <f t="shared" si="715"/>
        <v>BFOCDACB_S_BP6_XDC</v>
      </c>
      <c r="B623" s="12" t="s">
        <v>1484</v>
      </c>
      <c r="C623" s="13" t="s">
        <v>1485</v>
      </c>
      <c r="D623" s="13" t="s">
        <v>1486</v>
      </c>
      <c r="E623" s="14" t="str">
        <f>"BFOCDACB_S_BP6_"&amp;C3</f>
        <v>BFOCDACB_S_BP6_XDC</v>
      </c>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165" s="8" customFormat="1" ht="15" customHeight="1">
      <c r="A624" s="8" t="str">
        <f t="shared" si="715"/>
        <v>BFOCDACB_L_BP6_XDC</v>
      </c>
      <c r="B624" s="12" t="s">
        <v>1487</v>
      </c>
      <c r="C624" s="13" t="s">
        <v>1488</v>
      </c>
      <c r="D624" s="13" t="s">
        <v>1489</v>
      </c>
      <c r="E624" s="14" t="str">
        <f>"BFOCDACB_L_BP6_"&amp;C3</f>
        <v>BFOCDACB_L_BP6_XDC</v>
      </c>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165" s="8" customFormat="1" ht="15" customHeight="1">
      <c r="A625" s="8" t="str">
        <f t="shared" si="715"/>
        <v>BFOCDAMA_BP6_XDC</v>
      </c>
      <c r="B625" s="15" t="s">
        <v>1490</v>
      </c>
      <c r="C625" s="13" t="s">
        <v>1491</v>
      </c>
      <c r="D625" s="13" t="s">
        <v>1492</v>
      </c>
      <c r="E625" s="18" t="str">
        <f>"BFOCDAMA_BP6_"&amp;C3</f>
        <v>BFOCDAMA_BP6_XDC</v>
      </c>
      <c r="F625" s="26" t="str">
        <f>IF(AND(F626="",F627=""),"",SUM(F626,F627))</f>
        <v/>
      </c>
      <c r="G625" s="26" t="str">
        <f t="shared" si="762" ref="G625:BR625">IF(AND(G626="",G627=""),"",SUM(G626,G627))</f>
        <v/>
      </c>
      <c r="H625" s="26" t="str">
        <f t="shared" si="762"/>
        <v/>
      </c>
      <c r="I625" s="26" t="str">
        <f t="shared" si="762"/>
        <v/>
      </c>
      <c r="J625" s="26" t="str">
        <f t="shared" si="762"/>
        <v/>
      </c>
      <c r="K625" s="26" t="str">
        <f t="shared" si="762"/>
        <v/>
      </c>
      <c r="L625" s="26" t="str">
        <f t="shared" si="762"/>
        <v/>
      </c>
      <c r="M625" s="26" t="str">
        <f t="shared" si="762"/>
        <v/>
      </c>
      <c r="N625" s="26" t="str">
        <f t="shared" si="762"/>
        <v/>
      </c>
      <c r="O625" s="26" t="str">
        <f t="shared" si="762"/>
        <v/>
      </c>
      <c r="P625" s="26" t="str">
        <f t="shared" si="762"/>
        <v/>
      </c>
      <c r="Q625" s="26" t="str">
        <f t="shared" si="762"/>
        <v/>
      </c>
      <c r="R625" s="26" t="str">
        <f t="shared" si="762"/>
        <v/>
      </c>
      <c r="S625" s="26" t="str">
        <f t="shared" si="762"/>
        <v/>
      </c>
      <c r="T625" s="26" t="str">
        <f t="shared" si="762"/>
        <v/>
      </c>
      <c r="U625" s="26" t="str">
        <f t="shared" si="762"/>
        <v/>
      </c>
      <c r="V625" s="26" t="str">
        <f t="shared" si="762"/>
        <v/>
      </c>
      <c r="W625" s="26" t="str">
        <f t="shared" si="762"/>
        <v/>
      </c>
      <c r="X625" s="26" t="str">
        <f t="shared" si="762"/>
        <v/>
      </c>
      <c r="Y625" s="26" t="str">
        <f t="shared" si="762"/>
        <v/>
      </c>
      <c r="Z625" s="26" t="str">
        <f t="shared" si="762"/>
        <v/>
      </c>
      <c r="AA625" s="26" t="str">
        <f t="shared" si="762"/>
        <v/>
      </c>
      <c r="AB625" s="26" t="str">
        <f t="shared" si="762"/>
        <v/>
      </c>
      <c r="AC625" s="26" t="str">
        <f t="shared" si="762"/>
        <v/>
      </c>
      <c r="AD625" s="26" t="str">
        <f t="shared" si="762"/>
        <v/>
      </c>
      <c r="AE625" s="26" t="str">
        <f t="shared" si="762"/>
        <v/>
      </c>
      <c r="AF625" s="26" t="str">
        <f t="shared" si="762"/>
        <v/>
      </c>
      <c r="AG625" s="26" t="str">
        <f t="shared" si="762"/>
        <v/>
      </c>
      <c r="AH625" s="26" t="str">
        <f t="shared" si="762"/>
        <v/>
      </c>
      <c r="AI625" s="26" t="str">
        <f t="shared" si="762"/>
        <v/>
      </c>
      <c r="AJ625" s="26" t="str">
        <f t="shared" si="762"/>
        <v/>
      </c>
      <c r="AK625" s="26" t="str">
        <f t="shared" si="762"/>
        <v/>
      </c>
      <c r="AL625" s="26" t="str">
        <f t="shared" si="762"/>
        <v/>
      </c>
      <c r="AM625" s="26" t="str">
        <f t="shared" si="762"/>
        <v/>
      </c>
      <c r="AN625" s="26" t="str">
        <f t="shared" si="762"/>
        <v/>
      </c>
      <c r="AO625" s="26" t="str">
        <f t="shared" si="762"/>
        <v/>
      </c>
      <c r="AP625" s="26" t="str">
        <f t="shared" si="762"/>
        <v/>
      </c>
      <c r="AQ625" s="26" t="str">
        <f t="shared" si="762"/>
        <v/>
      </c>
      <c r="AR625" s="26" t="str">
        <f t="shared" si="762"/>
        <v/>
      </c>
      <c r="AS625" s="26" t="str">
        <f t="shared" si="762"/>
        <v/>
      </c>
      <c r="AT625" s="26" t="str">
        <f t="shared" si="762"/>
        <v/>
      </c>
      <c r="AU625" s="26" t="str">
        <f t="shared" si="762"/>
        <v/>
      </c>
      <c r="AV625" s="26" t="str">
        <f t="shared" si="762"/>
        <v/>
      </c>
      <c r="AW625" s="26" t="str">
        <f t="shared" si="762"/>
        <v/>
      </c>
      <c r="AX625" s="26" t="str">
        <f t="shared" si="762"/>
        <v/>
      </c>
      <c r="AY625" s="26" t="str">
        <f t="shared" si="762"/>
        <v/>
      </c>
      <c r="AZ625" s="26" t="str">
        <f t="shared" si="762"/>
        <v/>
      </c>
      <c r="BA625" s="26" t="str">
        <f t="shared" si="762"/>
        <v/>
      </c>
      <c r="BB625" s="26" t="str">
        <f t="shared" si="762"/>
        <v/>
      </c>
      <c r="BC625" s="26" t="str">
        <f t="shared" si="762"/>
        <v/>
      </c>
      <c r="BD625" s="26" t="str">
        <f t="shared" si="762"/>
        <v/>
      </c>
      <c r="BE625" s="26" t="str">
        <f t="shared" si="762"/>
        <v/>
      </c>
      <c r="BF625" s="26" t="str">
        <f t="shared" si="762"/>
        <v/>
      </c>
      <c r="BG625" s="26" t="str">
        <f t="shared" si="762"/>
        <v/>
      </c>
      <c r="BH625" s="26" t="str">
        <f t="shared" si="762"/>
        <v/>
      </c>
      <c r="BI625" s="26" t="str">
        <f t="shared" si="762"/>
        <v/>
      </c>
      <c r="BJ625" s="26" t="str">
        <f t="shared" si="762"/>
        <v/>
      </c>
      <c r="BK625" s="26" t="str">
        <f t="shared" si="762"/>
        <v/>
      </c>
      <c r="BL625" s="26" t="str">
        <f t="shared" si="762"/>
        <v/>
      </c>
      <c r="BM625" s="26" t="str">
        <f t="shared" si="762"/>
        <v/>
      </c>
      <c r="BN625" s="26" t="str">
        <f t="shared" si="762"/>
        <v/>
      </c>
      <c r="BO625" s="26" t="str">
        <f t="shared" si="762"/>
        <v/>
      </c>
      <c r="BP625" s="26" t="str">
        <f t="shared" si="762"/>
        <v/>
      </c>
      <c r="BQ625" s="26" t="str">
        <f t="shared" si="762"/>
        <v/>
      </c>
      <c r="BR625" s="26" t="str">
        <f t="shared" si="762"/>
        <v/>
      </c>
      <c r="BS625" s="26" t="str">
        <f t="shared" si="763" ref="BS625:ED625">IF(AND(BS626="",BS627=""),"",SUM(BS626,BS627))</f>
        <v/>
      </c>
      <c r="BT625" s="26" t="str">
        <f t="shared" si="763"/>
        <v/>
      </c>
      <c r="BU625" s="26" t="str">
        <f t="shared" si="763"/>
        <v/>
      </c>
      <c r="BV625" s="26" t="str">
        <f t="shared" si="763"/>
        <v/>
      </c>
      <c r="BW625" s="26" t="str">
        <f t="shared" si="763"/>
        <v/>
      </c>
      <c r="BX625" s="26" t="str">
        <f t="shared" si="763"/>
        <v/>
      </c>
      <c r="BY625" s="26" t="str">
        <f t="shared" si="763"/>
        <v/>
      </c>
      <c r="BZ625" s="26" t="str">
        <f t="shared" si="763"/>
        <v/>
      </c>
      <c r="CA625" s="26" t="str">
        <f t="shared" si="763"/>
        <v/>
      </c>
      <c r="CB625" s="26" t="str">
        <f t="shared" si="763"/>
        <v/>
      </c>
      <c r="CC625" s="26" t="str">
        <f t="shared" si="763"/>
        <v/>
      </c>
      <c r="CD625" s="26" t="str">
        <f t="shared" si="763"/>
        <v/>
      </c>
      <c r="CE625" s="26" t="str">
        <f t="shared" si="763"/>
        <v/>
      </c>
      <c r="CF625" s="26" t="str">
        <f t="shared" si="763"/>
        <v/>
      </c>
      <c r="CG625" s="26" t="str">
        <f t="shared" si="763"/>
        <v/>
      </c>
      <c r="CH625" s="26" t="str">
        <f t="shared" si="763"/>
        <v/>
      </c>
      <c r="CI625" s="26" t="str">
        <f t="shared" si="763"/>
        <v/>
      </c>
      <c r="CJ625" s="26" t="str">
        <f t="shared" si="763"/>
        <v/>
      </c>
      <c r="CK625" s="26" t="str">
        <f t="shared" si="763"/>
        <v/>
      </c>
      <c r="CL625" s="26" t="str">
        <f t="shared" si="763"/>
        <v/>
      </c>
      <c r="CM625" s="26" t="str">
        <f t="shared" si="763"/>
        <v/>
      </c>
      <c r="CN625" s="26" t="str">
        <f t="shared" si="763"/>
        <v/>
      </c>
      <c r="CO625" s="26" t="str">
        <f t="shared" si="763"/>
        <v/>
      </c>
      <c r="CP625" s="26" t="str">
        <f t="shared" si="763"/>
        <v/>
      </c>
      <c r="CQ625" s="26" t="str">
        <f t="shared" si="763"/>
        <v/>
      </c>
      <c r="CR625" s="26" t="str">
        <f t="shared" si="763"/>
        <v/>
      </c>
      <c r="CS625" s="26" t="str">
        <f t="shared" si="763"/>
        <v/>
      </c>
      <c r="CT625" s="26" t="str">
        <f t="shared" si="763"/>
        <v/>
      </c>
      <c r="CU625" s="26" t="str">
        <f t="shared" si="763"/>
        <v/>
      </c>
      <c r="CV625" s="26" t="str">
        <f t="shared" si="763"/>
        <v/>
      </c>
      <c r="CW625" s="26" t="str">
        <f t="shared" si="763"/>
        <v/>
      </c>
      <c r="CX625" s="26" t="str">
        <f t="shared" si="763"/>
        <v/>
      </c>
      <c r="CY625" s="26" t="str">
        <f t="shared" si="763"/>
        <v/>
      </c>
      <c r="CZ625" s="26" t="str">
        <f t="shared" si="763"/>
        <v/>
      </c>
      <c r="DA625" s="26" t="str">
        <f t="shared" si="763"/>
        <v/>
      </c>
      <c r="DB625" s="26" t="str">
        <f t="shared" si="763"/>
        <v/>
      </c>
      <c r="DC625" s="26" t="str">
        <f t="shared" si="763"/>
        <v/>
      </c>
      <c r="DD625" s="26" t="str">
        <f t="shared" si="763"/>
        <v/>
      </c>
      <c r="DE625" s="26" t="str">
        <f t="shared" si="763"/>
        <v/>
      </c>
      <c r="DF625" s="26" t="str">
        <f t="shared" si="763"/>
        <v/>
      </c>
      <c r="DG625" s="26" t="str">
        <f t="shared" si="763"/>
        <v/>
      </c>
      <c r="DH625" s="26" t="str">
        <f t="shared" si="763"/>
        <v/>
      </c>
      <c r="DI625" s="26" t="str">
        <f t="shared" si="763"/>
        <v/>
      </c>
      <c r="DJ625" s="26" t="str">
        <f t="shared" si="763"/>
        <v/>
      </c>
      <c r="DK625" s="26" t="str">
        <f t="shared" si="763"/>
        <v/>
      </c>
      <c r="DL625" s="26" t="str">
        <f t="shared" si="763"/>
        <v/>
      </c>
      <c r="DM625" s="26" t="str">
        <f t="shared" si="763"/>
        <v/>
      </c>
      <c r="DN625" s="26" t="str">
        <f t="shared" si="763"/>
        <v/>
      </c>
      <c r="DO625" s="26" t="str">
        <f t="shared" si="763"/>
        <v/>
      </c>
      <c r="DP625" s="26" t="str">
        <f t="shared" si="763"/>
        <v/>
      </c>
      <c r="DQ625" s="26" t="str">
        <f t="shared" si="763"/>
        <v/>
      </c>
      <c r="DR625" s="26" t="str">
        <f t="shared" si="763"/>
        <v/>
      </c>
      <c r="DS625" s="26" t="str">
        <f t="shared" si="763"/>
        <v/>
      </c>
      <c r="DT625" s="26" t="str">
        <f t="shared" si="763"/>
        <v/>
      </c>
      <c r="DU625" s="26" t="str">
        <f t="shared" si="763"/>
        <v/>
      </c>
      <c r="DV625" s="26" t="str">
        <f t="shared" si="763"/>
        <v/>
      </c>
      <c r="DW625" s="26" t="str">
        <f t="shared" si="763"/>
        <v/>
      </c>
      <c r="DX625" s="26" t="str">
        <f t="shared" si="763"/>
        <v/>
      </c>
      <c r="DY625" s="26" t="str">
        <f t="shared" si="763"/>
        <v/>
      </c>
      <c r="DZ625" s="26" t="str">
        <f t="shared" si="763"/>
        <v/>
      </c>
      <c r="EA625" s="26" t="str">
        <f t="shared" si="763"/>
        <v/>
      </c>
      <c r="EB625" s="26" t="str">
        <f t="shared" si="763"/>
        <v/>
      </c>
      <c r="EC625" s="26" t="str">
        <f t="shared" si="763"/>
        <v/>
      </c>
      <c r="ED625" s="26" t="str">
        <f t="shared" si="763"/>
        <v/>
      </c>
      <c r="EE625" s="26" t="str">
        <f t="shared" si="764" ref="EE625:FI625">IF(AND(EE626="",EE627=""),"",SUM(EE626,EE627))</f>
        <v/>
      </c>
      <c r="EF625" s="26" t="str">
        <f t="shared" si="764"/>
        <v/>
      </c>
      <c r="EG625" s="26" t="str">
        <f t="shared" si="764"/>
        <v/>
      </c>
      <c r="EH625" s="26" t="str">
        <f t="shared" si="764"/>
        <v/>
      </c>
      <c r="EI625" s="26" t="str">
        <f t="shared" si="764"/>
        <v/>
      </c>
      <c r="EJ625" s="26" t="str">
        <f t="shared" si="764"/>
        <v/>
      </c>
      <c r="EK625" s="26" t="str">
        <f t="shared" si="764"/>
        <v/>
      </c>
      <c r="EL625" s="26" t="str">
        <f t="shared" si="764"/>
        <v/>
      </c>
      <c r="EM625" s="26" t="str">
        <f t="shared" si="764"/>
        <v/>
      </c>
      <c r="EN625" s="26" t="str">
        <f t="shared" si="764"/>
        <v/>
      </c>
      <c r="EO625" s="26" t="str">
        <f t="shared" si="764"/>
        <v/>
      </c>
      <c r="EP625" s="26" t="str">
        <f t="shared" si="764"/>
        <v/>
      </c>
      <c r="EQ625" s="26" t="str">
        <f t="shared" si="764"/>
        <v/>
      </c>
      <c r="ER625" s="26" t="str">
        <f t="shared" si="764"/>
        <v/>
      </c>
      <c r="ES625" s="26" t="str">
        <f t="shared" si="764"/>
        <v/>
      </c>
      <c r="ET625" s="26" t="str">
        <f t="shared" si="764"/>
        <v/>
      </c>
      <c r="EU625" s="26" t="str">
        <f t="shared" si="764"/>
        <v/>
      </c>
      <c r="EV625" s="26" t="str">
        <f t="shared" si="764"/>
        <v/>
      </c>
      <c r="EW625" s="26" t="str">
        <f t="shared" si="764"/>
        <v/>
      </c>
      <c r="EX625" s="26" t="str">
        <f t="shared" si="764"/>
        <v/>
      </c>
      <c r="EY625" s="26" t="str">
        <f t="shared" si="764"/>
        <v/>
      </c>
      <c r="EZ625" s="26" t="str">
        <f t="shared" si="764"/>
        <v/>
      </c>
      <c r="FA625" s="26" t="str">
        <f t="shared" si="764"/>
        <v/>
      </c>
      <c r="FB625" s="26" t="str">
        <f t="shared" si="764"/>
        <v/>
      </c>
      <c r="FC625" s="26" t="str">
        <f t="shared" si="764"/>
        <v/>
      </c>
      <c r="FD625" s="26" t="str">
        <f t="shared" si="764"/>
        <v/>
      </c>
      <c r="FE625" s="26" t="str">
        <f t="shared" si="764"/>
        <v/>
      </c>
      <c r="FF625" s="26" t="str">
        <f t="shared" si="764"/>
        <v/>
      </c>
      <c r="FG625" s="26" t="str">
        <f t="shared" si="764"/>
        <v/>
      </c>
      <c r="FH625" s="26" t="str">
        <f t="shared" si="764"/>
        <v/>
      </c>
      <c r="FI625" s="26" t="str">
        <f t="shared" si="764"/>
        <v/>
      </c>
    </row>
    <row r="626" spans="1:165" s="8" customFormat="1" ht="15" customHeight="1">
      <c r="A626" s="8" t="str">
        <f t="shared" si="715"/>
        <v>BFOCDAMA_S_BP6_XDC</v>
      </c>
      <c r="B626" s="15" t="s">
        <v>1484</v>
      </c>
      <c r="C626" s="13" t="s">
        <v>1493</v>
      </c>
      <c r="D626" s="13" t="s">
        <v>1494</v>
      </c>
      <c r="E626" s="18" t="str">
        <f>"BFOCDAMA_S_BP6_"&amp;C3</f>
        <v>BFOCDAMA_S_BP6_XDC</v>
      </c>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165" s="8" customFormat="1" ht="15" customHeight="1">
      <c r="A627" s="8" t="str">
        <f t="shared" si="715"/>
        <v>BFOCDAMA_L_BP6_XDC</v>
      </c>
      <c r="B627" s="15" t="s">
        <v>1487</v>
      </c>
      <c r="C627" s="13" t="s">
        <v>1495</v>
      </c>
      <c r="D627" s="13" t="s">
        <v>1496</v>
      </c>
      <c r="E627" s="18" t="str">
        <f>"BFOCDAMA_L_BP6_"&amp;C3</f>
        <v>BFOCDAMA_L_BP6_XDC</v>
      </c>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165" s="8" customFormat="1" ht="15" customHeight="1">
      <c r="A628" s="8" t="str">
        <f t="shared" si="715"/>
        <v>BFOCDADC_BP6_XDC</v>
      </c>
      <c r="B628" s="12" t="s">
        <v>1208</v>
      </c>
      <c r="C628" s="13" t="s">
        <v>1497</v>
      </c>
      <c r="D628" s="13" t="s">
        <v>1498</v>
      </c>
      <c r="E628" s="14" t="str">
        <f>"BFOCDADC_BP6_"&amp;C3</f>
        <v>BFOCDADC_BP6_XDC</v>
      </c>
      <c r="F628" s="26">
        <v>5.25</v>
      </c>
      <c r="G628" s="26">
        <v>4</v>
      </c>
      <c r="H628" s="26">
        <v>9.0139999999999993</v>
      </c>
      <c r="I628" s="26">
        <v>6.157</v>
      </c>
      <c r="J628" s="26">
        <v>24.420999999999999</v>
      </c>
      <c r="K628" s="26">
        <v>8.8190000000000008</v>
      </c>
      <c r="L628" s="26">
        <v>31.215</v>
      </c>
      <c r="M628" s="26">
        <v>24.390999999999998</v>
      </c>
      <c r="N628" s="26">
        <v>33.515999999999998</v>
      </c>
      <c r="O628" s="26">
        <v>97.941000000000003</v>
      </c>
      <c r="P628" s="26">
        <v>27.375</v>
      </c>
      <c r="Q628" s="26">
        <v>4.13900000000001</v>
      </c>
      <c r="R628" s="26">
        <v>-4.4640000000000004</v>
      </c>
      <c r="S628" s="26">
        <v>-47.603999999999999</v>
      </c>
      <c r="T628" s="26">
        <v>-20.553999999999998</v>
      </c>
      <c r="U628" s="26">
        <v>-14.792</v>
      </c>
      <c r="V628" s="26">
        <v>14.98</v>
      </c>
      <c r="W628" s="26">
        <v>13.879</v>
      </c>
      <c r="X628" s="26">
        <v>27.391999999999999</v>
      </c>
      <c r="Y628" s="26">
        <v>41.459000000000003</v>
      </c>
      <c r="Z628" s="26">
        <v>-6.8290000000000104</v>
      </c>
      <c r="AA628" s="26">
        <v>12.746</v>
      </c>
      <c r="AB628" s="26">
        <v>21.437000000000001</v>
      </c>
      <c r="AC628" s="26">
        <v>24.775</v>
      </c>
      <c r="AD628" s="26">
        <v>52.128999999999998</v>
      </c>
      <c r="AE628" s="26">
        <v>29.997</v>
      </c>
      <c r="AF628" s="26">
        <v>-9.2479999999999905</v>
      </c>
      <c r="AG628" s="26">
        <v>19.992999999999999</v>
      </c>
      <c r="AH628" s="26">
        <v>85.272000000000006</v>
      </c>
      <c r="AI628" s="26">
        <v>126.014</v>
      </c>
      <c r="AJ628" s="26">
        <v>26.013999999999999</v>
      </c>
      <c r="AK628" s="26">
        <v>6.35500000000002</v>
      </c>
      <c r="AL628" s="26">
        <v>32.002000000000002</v>
      </c>
      <c r="AM628" s="26">
        <v>39.578000000000003</v>
      </c>
      <c r="AN628" s="26">
        <v>103.949</v>
      </c>
      <c r="AO628" s="26" t="str">
        <f>IF(AND(AO630="",AO631=""),"",SUM(AO630,AO631))</f>
        <v/>
      </c>
      <c r="AP628" s="26" t="str">
        <f>IF(AND(AP630="",AP631=""),"",SUM(AP630,AP631))</f>
        <v/>
      </c>
      <c r="AQ628" s="26" t="str">
        <f>IF(AND(AQ630="",AQ631=""),"",SUM(AQ630,AQ631))</f>
        <v/>
      </c>
      <c r="AR628" s="26" t="str">
        <f>IF(AND(AR630="",AR631=""),"",SUM(AR630,AR631))</f>
        <v/>
      </c>
      <c r="AS628" s="26" t="str">
        <f>IF(AND(AS630="",AS631=""),"",SUM(AS630,AS631))</f>
        <v/>
      </c>
      <c r="AT628" s="26" t="str">
        <f>IF(AND(AT630="",AT631=""),"",SUM(AT630,AT631))</f>
        <v/>
      </c>
      <c r="AU628" s="26" t="str">
        <f>IF(AND(AU630="",AU631=""),"",SUM(AU630,AU631))</f>
        <v/>
      </c>
      <c r="AV628" s="26" t="str">
        <f>IF(AND(AV630="",AV631=""),"",SUM(AV630,AV631))</f>
        <v/>
      </c>
      <c r="AW628" s="26" t="str">
        <f>IF(AND(AW630="",AW631=""),"",SUM(AW630,AW631))</f>
        <v/>
      </c>
      <c r="AX628" s="26" t="str">
        <f>IF(AND(AX630="",AX631=""),"",SUM(AX630,AX631))</f>
        <v/>
      </c>
      <c r="AY628" s="26" t="str">
        <f>IF(AND(AY630="",AY631=""),"",SUM(AY630,AY631))</f>
        <v/>
      </c>
      <c r="AZ628" s="26" t="str">
        <f>IF(AND(AZ630="",AZ631=""),"",SUM(AZ630,AZ631))</f>
        <v/>
      </c>
      <c r="BA628" s="26" t="str">
        <f>IF(AND(BA630="",BA631=""),"",SUM(BA630,BA631))</f>
        <v/>
      </c>
      <c r="BB628" s="26" t="str">
        <f>IF(AND(BB630="",BB631=""),"",SUM(BB630,BB631))</f>
        <v/>
      </c>
      <c r="BC628" s="26" t="str">
        <f>IF(AND(BC630="",BC631=""),"",SUM(BC630,BC631))</f>
        <v/>
      </c>
      <c r="BD628" s="26" t="str">
        <f>IF(AND(BD630="",BD631=""),"",SUM(BD630,BD631))</f>
        <v/>
      </c>
      <c r="BE628" s="26" t="str">
        <f>IF(AND(BE630="",BE631=""),"",SUM(BE630,BE631))</f>
        <v/>
      </c>
      <c r="BF628" s="26" t="str">
        <f>IF(AND(BF630="",BF631=""),"",SUM(BF630,BF631))</f>
        <v/>
      </c>
      <c r="BG628" s="26" t="str">
        <f>IF(AND(BG630="",BG631=""),"",SUM(BG630,BG631))</f>
        <v/>
      </c>
      <c r="BH628" s="26" t="str">
        <f>IF(AND(BH630="",BH631=""),"",SUM(BH630,BH631))</f>
        <v/>
      </c>
      <c r="BI628" s="26" t="str">
        <f>IF(AND(BI630="",BI631=""),"",SUM(BI630,BI631))</f>
        <v/>
      </c>
      <c r="BJ628" s="26" t="str">
        <f>IF(AND(BJ630="",BJ631=""),"",SUM(BJ630,BJ631))</f>
        <v/>
      </c>
      <c r="BK628" s="26" t="str">
        <f>IF(AND(BK630="",BK631=""),"",SUM(BK630,BK631))</f>
        <v/>
      </c>
      <c r="BL628" s="26" t="str">
        <f>IF(AND(BL630="",BL631=""),"",SUM(BL630,BL631))</f>
        <v/>
      </c>
      <c r="BM628" s="26" t="str">
        <f>IF(AND(BM630="",BM631=""),"",SUM(BM630,BM631))</f>
        <v/>
      </c>
      <c r="BN628" s="26" t="str">
        <f>IF(AND(BN630="",BN631=""),"",SUM(BN630,BN631))</f>
        <v/>
      </c>
      <c r="BO628" s="26" t="str">
        <f>IF(AND(BO630="",BO631=""),"",SUM(BO630,BO631))</f>
        <v/>
      </c>
      <c r="BP628" s="26" t="str">
        <f>IF(AND(BP630="",BP631=""),"",SUM(BP630,BP631))</f>
        <v/>
      </c>
      <c r="BQ628" s="26" t="str">
        <f>IF(AND(BQ630="",BQ631=""),"",SUM(BQ630,BQ631))</f>
        <v/>
      </c>
      <c r="BR628" s="26" t="str">
        <f>IF(AND(BR630="",BR631=""),"",SUM(BR630,BR631))</f>
        <v/>
      </c>
      <c r="BS628" s="26" t="str">
        <f t="shared" si="765" ref="BS628:ED628">IF(AND(BS630="",BS631=""),"",SUM(BS630,BS631))</f>
        <v/>
      </c>
      <c r="BT628" s="26" t="str">
        <f t="shared" si="765"/>
        <v/>
      </c>
      <c r="BU628" s="26" t="str">
        <f t="shared" si="765"/>
        <v/>
      </c>
      <c r="BV628" s="26" t="str">
        <f t="shared" si="765"/>
        <v/>
      </c>
      <c r="BW628" s="26" t="str">
        <f t="shared" si="765"/>
        <v/>
      </c>
      <c r="BX628" s="26" t="str">
        <f t="shared" si="765"/>
        <v/>
      </c>
      <c r="BY628" s="26" t="str">
        <f t="shared" si="765"/>
        <v/>
      </c>
      <c r="BZ628" s="26" t="str">
        <f t="shared" si="765"/>
        <v/>
      </c>
      <c r="CA628" s="26" t="str">
        <f t="shared" si="765"/>
        <v/>
      </c>
      <c r="CB628" s="26" t="str">
        <f t="shared" si="765"/>
        <v/>
      </c>
      <c r="CC628" s="26" t="str">
        <f t="shared" si="765"/>
        <v/>
      </c>
      <c r="CD628" s="26" t="str">
        <f t="shared" si="765"/>
        <v/>
      </c>
      <c r="CE628" s="26" t="str">
        <f t="shared" si="765"/>
        <v/>
      </c>
      <c r="CF628" s="26" t="str">
        <f t="shared" si="765"/>
        <v/>
      </c>
      <c r="CG628" s="26" t="str">
        <f t="shared" si="765"/>
        <v/>
      </c>
      <c r="CH628" s="26" t="str">
        <f t="shared" si="765"/>
        <v/>
      </c>
      <c r="CI628" s="26" t="str">
        <f t="shared" si="765"/>
        <v/>
      </c>
      <c r="CJ628" s="26" t="str">
        <f t="shared" si="765"/>
        <v/>
      </c>
      <c r="CK628" s="26" t="str">
        <f t="shared" si="765"/>
        <v/>
      </c>
      <c r="CL628" s="26" t="str">
        <f t="shared" si="765"/>
        <v/>
      </c>
      <c r="CM628" s="26" t="str">
        <f t="shared" si="765"/>
        <v/>
      </c>
      <c r="CN628" s="26" t="str">
        <f t="shared" si="765"/>
        <v/>
      </c>
      <c r="CO628" s="26" t="str">
        <f t="shared" si="765"/>
        <v/>
      </c>
      <c r="CP628" s="26" t="str">
        <f t="shared" si="765"/>
        <v/>
      </c>
      <c r="CQ628" s="26" t="str">
        <f t="shared" si="765"/>
        <v/>
      </c>
      <c r="CR628" s="26" t="str">
        <f t="shared" si="765"/>
        <v/>
      </c>
      <c r="CS628" s="26" t="str">
        <f t="shared" si="765"/>
        <v/>
      </c>
      <c r="CT628" s="26" t="str">
        <f t="shared" si="765"/>
        <v/>
      </c>
      <c r="CU628" s="26" t="str">
        <f t="shared" si="765"/>
        <v/>
      </c>
      <c r="CV628" s="26" t="str">
        <f t="shared" si="765"/>
        <v/>
      </c>
      <c r="CW628" s="26" t="str">
        <f t="shared" si="765"/>
        <v/>
      </c>
      <c r="CX628" s="26" t="str">
        <f t="shared" si="765"/>
        <v/>
      </c>
      <c r="CY628" s="26" t="str">
        <f t="shared" si="765"/>
        <v/>
      </c>
      <c r="CZ628" s="26" t="str">
        <f t="shared" si="765"/>
        <v/>
      </c>
      <c r="DA628" s="26" t="str">
        <f t="shared" si="765"/>
        <v/>
      </c>
      <c r="DB628" s="26" t="str">
        <f t="shared" si="765"/>
        <v/>
      </c>
      <c r="DC628" s="26" t="str">
        <f t="shared" si="765"/>
        <v/>
      </c>
      <c r="DD628" s="26" t="str">
        <f t="shared" si="765"/>
        <v/>
      </c>
      <c r="DE628" s="26" t="str">
        <f t="shared" si="765"/>
        <v/>
      </c>
      <c r="DF628" s="26" t="str">
        <f t="shared" si="765"/>
        <v/>
      </c>
      <c r="DG628" s="26" t="str">
        <f t="shared" si="765"/>
        <v/>
      </c>
      <c r="DH628" s="26" t="str">
        <f t="shared" si="765"/>
        <v/>
      </c>
      <c r="DI628" s="26" t="str">
        <f t="shared" si="765"/>
        <v/>
      </c>
      <c r="DJ628" s="26" t="str">
        <f t="shared" si="765"/>
        <v/>
      </c>
      <c r="DK628" s="26" t="str">
        <f t="shared" si="765"/>
        <v/>
      </c>
      <c r="DL628" s="26" t="str">
        <f t="shared" si="765"/>
        <v/>
      </c>
      <c r="DM628" s="26" t="str">
        <f t="shared" si="765"/>
        <v/>
      </c>
      <c r="DN628" s="26" t="str">
        <f t="shared" si="765"/>
        <v/>
      </c>
      <c r="DO628" s="26" t="str">
        <f t="shared" si="765"/>
        <v/>
      </c>
      <c r="DP628" s="26" t="str">
        <f t="shared" si="765"/>
        <v/>
      </c>
      <c r="DQ628" s="26" t="str">
        <f t="shared" si="765"/>
        <v/>
      </c>
      <c r="DR628" s="26" t="str">
        <f t="shared" si="765"/>
        <v/>
      </c>
      <c r="DS628" s="26" t="str">
        <f t="shared" si="765"/>
        <v/>
      </c>
      <c r="DT628" s="26" t="str">
        <f t="shared" si="765"/>
        <v/>
      </c>
      <c r="DU628" s="26" t="str">
        <f t="shared" si="765"/>
        <v/>
      </c>
      <c r="DV628" s="26" t="str">
        <f t="shared" si="765"/>
        <v/>
      </c>
      <c r="DW628" s="26" t="str">
        <f t="shared" si="765"/>
        <v/>
      </c>
      <c r="DX628" s="26" t="str">
        <f t="shared" si="765"/>
        <v/>
      </c>
      <c r="DY628" s="26" t="str">
        <f t="shared" si="765"/>
        <v/>
      </c>
      <c r="DZ628" s="26" t="str">
        <f t="shared" si="765"/>
        <v/>
      </c>
      <c r="EA628" s="26" t="str">
        <f t="shared" si="765"/>
        <v/>
      </c>
      <c r="EB628" s="26" t="str">
        <f t="shared" si="765"/>
        <v/>
      </c>
      <c r="EC628" s="26" t="str">
        <f t="shared" si="765"/>
        <v/>
      </c>
      <c r="ED628" s="26" t="str">
        <f t="shared" si="765"/>
        <v/>
      </c>
      <c r="EE628" s="26" t="str">
        <f t="shared" si="766" ref="EE628:FI628">IF(AND(EE630="",EE631=""),"",SUM(EE630,EE631))</f>
        <v/>
      </c>
      <c r="EF628" s="26" t="str">
        <f t="shared" si="766"/>
        <v/>
      </c>
      <c r="EG628" s="26" t="str">
        <f t="shared" si="766"/>
        <v/>
      </c>
      <c r="EH628" s="26" t="str">
        <f t="shared" si="766"/>
        <v/>
      </c>
      <c r="EI628" s="26" t="str">
        <f t="shared" si="766"/>
        <v/>
      </c>
      <c r="EJ628" s="26" t="str">
        <f t="shared" si="766"/>
        <v/>
      </c>
      <c r="EK628" s="26" t="str">
        <f t="shared" si="766"/>
        <v/>
      </c>
      <c r="EL628" s="26" t="str">
        <f t="shared" si="766"/>
        <v/>
      </c>
      <c r="EM628" s="26" t="str">
        <f t="shared" si="766"/>
        <v/>
      </c>
      <c r="EN628" s="26" t="str">
        <f t="shared" si="766"/>
        <v/>
      </c>
      <c r="EO628" s="26" t="str">
        <f t="shared" si="766"/>
        <v/>
      </c>
      <c r="EP628" s="26" t="str">
        <f t="shared" si="766"/>
        <v/>
      </c>
      <c r="EQ628" s="26" t="str">
        <f t="shared" si="766"/>
        <v/>
      </c>
      <c r="ER628" s="26" t="str">
        <f t="shared" si="766"/>
        <v/>
      </c>
      <c r="ES628" s="26" t="str">
        <f t="shared" si="766"/>
        <v/>
      </c>
      <c r="ET628" s="26" t="str">
        <f t="shared" si="766"/>
        <v/>
      </c>
      <c r="EU628" s="26" t="str">
        <f t="shared" si="766"/>
        <v/>
      </c>
      <c r="EV628" s="26" t="str">
        <f t="shared" si="766"/>
        <v/>
      </c>
      <c r="EW628" s="26" t="str">
        <f t="shared" si="766"/>
        <v/>
      </c>
      <c r="EX628" s="26" t="str">
        <f t="shared" si="766"/>
        <v/>
      </c>
      <c r="EY628" s="26" t="str">
        <f t="shared" si="766"/>
        <v/>
      </c>
      <c r="EZ628" s="26" t="str">
        <f t="shared" si="766"/>
        <v/>
      </c>
      <c r="FA628" s="26" t="str">
        <f t="shared" si="766"/>
        <v/>
      </c>
      <c r="FB628" s="26" t="str">
        <f t="shared" si="766"/>
        <v/>
      </c>
      <c r="FC628" s="26" t="str">
        <f t="shared" si="766"/>
        <v/>
      </c>
      <c r="FD628" s="26" t="str">
        <f t="shared" si="766"/>
        <v/>
      </c>
      <c r="FE628" s="26" t="str">
        <f t="shared" si="766"/>
        <v/>
      </c>
      <c r="FF628" s="26" t="str">
        <f t="shared" si="766"/>
        <v/>
      </c>
      <c r="FG628" s="26" t="str">
        <f t="shared" si="766"/>
        <v/>
      </c>
      <c r="FH628" s="26" t="str">
        <f t="shared" si="766"/>
        <v/>
      </c>
      <c r="FI628" s="26" t="str">
        <f t="shared" si="766"/>
        <v/>
      </c>
    </row>
    <row r="629" spans="1:165" s="8" customFormat="1" ht="15" customHeight="1">
      <c r="A629" s="8" t="str">
        <f t="shared" si="715"/>
        <v>BFOCDADCIB_BP6_XDC</v>
      </c>
      <c r="B629" s="15" t="s">
        <v>1499</v>
      </c>
      <c r="C629" s="13" t="s">
        <v>1500</v>
      </c>
      <c r="D629" s="13" t="s">
        <v>1501</v>
      </c>
      <c r="E629" s="14" t="str">
        <f>"BFOCDADCIB_BP6_"&amp;C3</f>
        <v>BFOCDADCIB_BP6_XDC</v>
      </c>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165" s="8" customFormat="1" ht="15" customHeight="1">
      <c r="A630" s="8" t="str">
        <f t="shared" si="715"/>
        <v>BFOCDADC_S_BP6_XDC</v>
      </c>
      <c r="B630" s="12" t="s">
        <v>1484</v>
      </c>
      <c r="C630" s="13" t="s">
        <v>1502</v>
      </c>
      <c r="D630" s="13" t="s">
        <v>1503</v>
      </c>
      <c r="E630" s="14" t="str">
        <f>"BFOCDADC_S_BP6_"&amp;C3</f>
        <v>BFOCDADC_S_BP6_XDC</v>
      </c>
      <c r="F630" s="1">
        <v>5.25</v>
      </c>
      <c r="G630" s="1">
        <v>4</v>
      </c>
      <c r="H630" s="1">
        <v>9.0139999999999993</v>
      </c>
      <c r="I630" s="1">
        <v>6.157</v>
      </c>
      <c r="J630" s="1">
        <v>24.420999999999999</v>
      </c>
      <c r="K630" s="1">
        <v>8.8190000000000008</v>
      </c>
      <c r="L630" s="1">
        <v>31.215</v>
      </c>
      <c r="M630" s="1">
        <v>24.390999999999998</v>
      </c>
      <c r="N630" s="1">
        <v>33.515999999999998</v>
      </c>
      <c r="O630" s="1">
        <v>97.941000000000003</v>
      </c>
      <c r="P630" s="1">
        <v>27.375</v>
      </c>
      <c r="Q630" s="1">
        <v>4.13900000000001</v>
      </c>
      <c r="R630" s="1">
        <v>-4.4640000000000004</v>
      </c>
      <c r="S630" s="1">
        <v>-47.603999999999999</v>
      </c>
      <c r="T630" s="1">
        <v>-20.553999999999998</v>
      </c>
      <c r="U630" s="1">
        <v>-14.792</v>
      </c>
      <c r="V630" s="1">
        <v>14.98</v>
      </c>
      <c r="W630" s="1">
        <v>13.879</v>
      </c>
      <c r="X630" s="1">
        <v>27.391999999999999</v>
      </c>
      <c r="Y630" s="1">
        <v>41.459000000000003</v>
      </c>
      <c r="Z630" s="1">
        <v>-6.8290000000000104</v>
      </c>
      <c r="AA630" s="1">
        <v>12.746</v>
      </c>
      <c r="AB630" s="1">
        <v>21.437000000000001</v>
      </c>
      <c r="AC630" s="1">
        <v>24.775</v>
      </c>
      <c r="AD630" s="1">
        <v>52.128999999999998</v>
      </c>
      <c r="AE630" s="1">
        <v>29.997</v>
      </c>
      <c r="AF630" s="1">
        <v>-9.2479999999999905</v>
      </c>
      <c r="AG630" s="1">
        <v>19.992999999999999</v>
      </c>
      <c r="AH630" s="1">
        <v>85.272000000000006</v>
      </c>
      <c r="AI630" s="1">
        <v>126.014</v>
      </c>
      <c r="AJ630" s="1">
        <v>26.013999999999999</v>
      </c>
      <c r="AK630" s="1">
        <v>6.35500000000002</v>
      </c>
      <c r="AL630" s="1">
        <v>32.002000000000002</v>
      </c>
      <c r="AM630" s="1">
        <v>39.578000000000003</v>
      </c>
      <c r="AN630" s="1">
        <v>103.949</v>
      </c>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165" s="8" customFormat="1" ht="15" customHeight="1">
      <c r="A631" s="8" t="str">
        <f t="shared" si="715"/>
        <v>BFOCDADC_L_BP6_XDC</v>
      </c>
      <c r="B631" s="12" t="s">
        <v>1487</v>
      </c>
      <c r="C631" s="13" t="s">
        <v>1504</v>
      </c>
      <c r="D631" s="13" t="s">
        <v>1505</v>
      </c>
      <c r="E631" s="14" t="str">
        <f>"BFOCDADC_L_BP6_"&amp;C3</f>
        <v>BFOCDADC_L_BP6_XDC</v>
      </c>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165" s="8" customFormat="1" ht="15" customHeight="1">
      <c r="A632" s="8" t="str">
        <f t="shared" si="715"/>
        <v>BFOCDAG_BP6_XDC</v>
      </c>
      <c r="B632" s="12" t="s">
        <v>848</v>
      </c>
      <c r="C632" s="13" t="s">
        <v>1506</v>
      </c>
      <c r="D632" s="13" t="s">
        <v>1507</v>
      </c>
      <c r="E632" s="14" t="str">
        <f>"BFOCDAG_BP6_"&amp;C3</f>
        <v>BFOCDAG_BP6_XDC</v>
      </c>
      <c r="F632" s="26" t="str">
        <f>IF(AND(F633="",F634=""),"",SUM(F633,F634))</f>
        <v/>
      </c>
      <c r="G632" s="26" t="str">
        <f t="shared" si="767" ref="G632:BR632">IF(AND(G633="",G634=""),"",SUM(G633,G634))</f>
        <v/>
      </c>
      <c r="H632" s="26" t="str">
        <f t="shared" si="767"/>
        <v/>
      </c>
      <c r="I632" s="26" t="str">
        <f t="shared" si="767"/>
        <v/>
      </c>
      <c r="J632" s="26" t="str">
        <f t="shared" si="767"/>
        <v/>
      </c>
      <c r="K632" s="26" t="str">
        <f t="shared" si="767"/>
        <v/>
      </c>
      <c r="L632" s="26" t="str">
        <f t="shared" si="767"/>
        <v/>
      </c>
      <c r="M632" s="26" t="str">
        <f t="shared" si="767"/>
        <v/>
      </c>
      <c r="N632" s="26" t="str">
        <f t="shared" si="767"/>
        <v/>
      </c>
      <c r="O632" s="26" t="str">
        <f t="shared" si="767"/>
        <v/>
      </c>
      <c r="P632" s="26" t="str">
        <f t="shared" si="767"/>
        <v/>
      </c>
      <c r="Q632" s="26" t="str">
        <f t="shared" si="767"/>
        <v/>
      </c>
      <c r="R632" s="26" t="str">
        <f t="shared" si="767"/>
        <v/>
      </c>
      <c r="S632" s="26" t="str">
        <f t="shared" si="767"/>
        <v/>
      </c>
      <c r="T632" s="26" t="str">
        <f t="shared" si="767"/>
        <v/>
      </c>
      <c r="U632" s="26" t="str">
        <f t="shared" si="767"/>
        <v/>
      </c>
      <c r="V632" s="26" t="str">
        <f t="shared" si="767"/>
        <v/>
      </c>
      <c r="W632" s="26" t="str">
        <f t="shared" si="767"/>
        <v/>
      </c>
      <c r="X632" s="26" t="str">
        <f t="shared" si="767"/>
        <v/>
      </c>
      <c r="Y632" s="26" t="str">
        <f t="shared" si="767"/>
        <v/>
      </c>
      <c r="Z632" s="26" t="str">
        <f t="shared" si="767"/>
        <v/>
      </c>
      <c r="AA632" s="26" t="str">
        <f t="shared" si="767"/>
        <v/>
      </c>
      <c r="AB632" s="26" t="str">
        <f t="shared" si="767"/>
        <v/>
      </c>
      <c r="AC632" s="26" t="str">
        <f t="shared" si="767"/>
        <v/>
      </c>
      <c r="AD632" s="26" t="str">
        <f t="shared" si="767"/>
        <v/>
      </c>
      <c r="AE632" s="26" t="str">
        <f t="shared" si="767"/>
        <v/>
      </c>
      <c r="AF632" s="26" t="str">
        <f t="shared" si="767"/>
        <v/>
      </c>
      <c r="AG632" s="26" t="str">
        <f t="shared" si="767"/>
        <v/>
      </c>
      <c r="AH632" s="26" t="str">
        <f t="shared" si="767"/>
        <v/>
      </c>
      <c r="AI632" s="26" t="str">
        <f t="shared" si="767"/>
        <v/>
      </c>
      <c r="AJ632" s="26" t="str">
        <f t="shared" si="767"/>
        <v/>
      </c>
      <c r="AK632" s="26" t="str">
        <f t="shared" si="767"/>
        <v/>
      </c>
      <c r="AL632" s="26" t="str">
        <f t="shared" si="767"/>
        <v/>
      </c>
      <c r="AM632" s="26" t="str">
        <f t="shared" si="767"/>
        <v/>
      </c>
      <c r="AN632" s="26" t="str">
        <f t="shared" si="767"/>
        <v/>
      </c>
      <c r="AO632" s="26" t="str">
        <f t="shared" si="767"/>
        <v/>
      </c>
      <c r="AP632" s="26" t="str">
        <f t="shared" si="767"/>
        <v/>
      </c>
      <c r="AQ632" s="26" t="str">
        <f t="shared" si="767"/>
        <v/>
      </c>
      <c r="AR632" s="26" t="str">
        <f t="shared" si="767"/>
        <v/>
      </c>
      <c r="AS632" s="26" t="str">
        <f t="shared" si="767"/>
        <v/>
      </c>
      <c r="AT632" s="26" t="str">
        <f t="shared" si="767"/>
        <v/>
      </c>
      <c r="AU632" s="26" t="str">
        <f t="shared" si="767"/>
        <v/>
      </c>
      <c r="AV632" s="26" t="str">
        <f t="shared" si="767"/>
        <v/>
      </c>
      <c r="AW632" s="26" t="str">
        <f t="shared" si="767"/>
        <v/>
      </c>
      <c r="AX632" s="26" t="str">
        <f t="shared" si="767"/>
        <v/>
      </c>
      <c r="AY632" s="26" t="str">
        <f t="shared" si="767"/>
        <v/>
      </c>
      <c r="AZ632" s="26" t="str">
        <f t="shared" si="767"/>
        <v/>
      </c>
      <c r="BA632" s="26" t="str">
        <f t="shared" si="767"/>
        <v/>
      </c>
      <c r="BB632" s="26" t="str">
        <f t="shared" si="767"/>
        <v/>
      </c>
      <c r="BC632" s="26" t="str">
        <f t="shared" si="767"/>
        <v/>
      </c>
      <c r="BD632" s="26" t="str">
        <f t="shared" si="767"/>
        <v/>
      </c>
      <c r="BE632" s="26" t="str">
        <f t="shared" si="767"/>
        <v/>
      </c>
      <c r="BF632" s="26" t="str">
        <f t="shared" si="767"/>
        <v/>
      </c>
      <c r="BG632" s="26" t="str">
        <f t="shared" si="767"/>
        <v/>
      </c>
      <c r="BH632" s="26" t="str">
        <f t="shared" si="767"/>
        <v/>
      </c>
      <c r="BI632" s="26" t="str">
        <f t="shared" si="767"/>
        <v/>
      </c>
      <c r="BJ632" s="26" t="str">
        <f t="shared" si="767"/>
        <v/>
      </c>
      <c r="BK632" s="26" t="str">
        <f t="shared" si="767"/>
        <v/>
      </c>
      <c r="BL632" s="26" t="str">
        <f t="shared" si="767"/>
        <v/>
      </c>
      <c r="BM632" s="26" t="str">
        <f t="shared" si="767"/>
        <v/>
      </c>
      <c r="BN632" s="26" t="str">
        <f t="shared" si="767"/>
        <v/>
      </c>
      <c r="BO632" s="26" t="str">
        <f t="shared" si="767"/>
        <v/>
      </c>
      <c r="BP632" s="26" t="str">
        <f t="shared" si="767"/>
        <v/>
      </c>
      <c r="BQ632" s="26" t="str">
        <f t="shared" si="767"/>
        <v/>
      </c>
      <c r="BR632" s="26" t="str">
        <f t="shared" si="767"/>
        <v/>
      </c>
      <c r="BS632" s="26" t="str">
        <f t="shared" si="768" ref="BS632:ED632">IF(AND(BS633="",BS634=""),"",SUM(BS633,BS634))</f>
        <v/>
      </c>
      <c r="BT632" s="26" t="str">
        <f t="shared" si="768"/>
        <v/>
      </c>
      <c r="BU632" s="26" t="str">
        <f t="shared" si="768"/>
        <v/>
      </c>
      <c r="BV632" s="26" t="str">
        <f t="shared" si="768"/>
        <v/>
      </c>
      <c r="BW632" s="26" t="str">
        <f t="shared" si="768"/>
        <v/>
      </c>
      <c r="BX632" s="26" t="str">
        <f t="shared" si="768"/>
        <v/>
      </c>
      <c r="BY632" s="26" t="str">
        <f t="shared" si="768"/>
        <v/>
      </c>
      <c r="BZ632" s="26" t="str">
        <f t="shared" si="768"/>
        <v/>
      </c>
      <c r="CA632" s="26" t="str">
        <f t="shared" si="768"/>
        <v/>
      </c>
      <c r="CB632" s="26" t="str">
        <f t="shared" si="768"/>
        <v/>
      </c>
      <c r="CC632" s="26" t="str">
        <f t="shared" si="768"/>
        <v/>
      </c>
      <c r="CD632" s="26" t="str">
        <f t="shared" si="768"/>
        <v/>
      </c>
      <c r="CE632" s="26" t="str">
        <f t="shared" si="768"/>
        <v/>
      </c>
      <c r="CF632" s="26" t="str">
        <f t="shared" si="768"/>
        <v/>
      </c>
      <c r="CG632" s="26" t="str">
        <f t="shared" si="768"/>
        <v/>
      </c>
      <c r="CH632" s="26" t="str">
        <f t="shared" si="768"/>
        <v/>
      </c>
      <c r="CI632" s="26" t="str">
        <f t="shared" si="768"/>
        <v/>
      </c>
      <c r="CJ632" s="26" t="str">
        <f t="shared" si="768"/>
        <v/>
      </c>
      <c r="CK632" s="26" t="str">
        <f t="shared" si="768"/>
        <v/>
      </c>
      <c r="CL632" s="26" t="str">
        <f t="shared" si="768"/>
        <v/>
      </c>
      <c r="CM632" s="26" t="str">
        <f t="shared" si="768"/>
        <v/>
      </c>
      <c r="CN632" s="26" t="str">
        <f t="shared" si="768"/>
        <v/>
      </c>
      <c r="CO632" s="26" t="str">
        <f t="shared" si="768"/>
        <v/>
      </c>
      <c r="CP632" s="26" t="str">
        <f t="shared" si="768"/>
        <v/>
      </c>
      <c r="CQ632" s="26" t="str">
        <f t="shared" si="768"/>
        <v/>
      </c>
      <c r="CR632" s="26" t="str">
        <f t="shared" si="768"/>
        <v/>
      </c>
      <c r="CS632" s="26" t="str">
        <f t="shared" si="768"/>
        <v/>
      </c>
      <c r="CT632" s="26" t="str">
        <f t="shared" si="768"/>
        <v/>
      </c>
      <c r="CU632" s="26" t="str">
        <f t="shared" si="768"/>
        <v/>
      </c>
      <c r="CV632" s="26" t="str">
        <f t="shared" si="768"/>
        <v/>
      </c>
      <c r="CW632" s="26" t="str">
        <f t="shared" si="768"/>
        <v/>
      </c>
      <c r="CX632" s="26" t="str">
        <f t="shared" si="768"/>
        <v/>
      </c>
      <c r="CY632" s="26" t="str">
        <f t="shared" si="768"/>
        <v/>
      </c>
      <c r="CZ632" s="26" t="str">
        <f t="shared" si="768"/>
        <v/>
      </c>
      <c r="DA632" s="26" t="str">
        <f t="shared" si="768"/>
        <v/>
      </c>
      <c r="DB632" s="26" t="str">
        <f t="shared" si="768"/>
        <v/>
      </c>
      <c r="DC632" s="26" t="str">
        <f t="shared" si="768"/>
        <v/>
      </c>
      <c r="DD632" s="26" t="str">
        <f t="shared" si="768"/>
        <v/>
      </c>
      <c r="DE632" s="26" t="str">
        <f t="shared" si="768"/>
        <v/>
      </c>
      <c r="DF632" s="26" t="str">
        <f t="shared" si="768"/>
        <v/>
      </c>
      <c r="DG632" s="26" t="str">
        <f t="shared" si="768"/>
        <v/>
      </c>
      <c r="DH632" s="26" t="str">
        <f t="shared" si="768"/>
        <v/>
      </c>
      <c r="DI632" s="26" t="str">
        <f t="shared" si="768"/>
        <v/>
      </c>
      <c r="DJ632" s="26" t="str">
        <f t="shared" si="768"/>
        <v/>
      </c>
      <c r="DK632" s="26" t="str">
        <f t="shared" si="768"/>
        <v/>
      </c>
      <c r="DL632" s="26" t="str">
        <f t="shared" si="768"/>
        <v/>
      </c>
      <c r="DM632" s="26" t="str">
        <f t="shared" si="768"/>
        <v/>
      </c>
      <c r="DN632" s="26" t="str">
        <f t="shared" si="768"/>
        <v/>
      </c>
      <c r="DO632" s="26" t="str">
        <f t="shared" si="768"/>
        <v/>
      </c>
      <c r="DP632" s="26" t="str">
        <f t="shared" si="768"/>
        <v/>
      </c>
      <c r="DQ632" s="26" t="str">
        <f t="shared" si="768"/>
        <v/>
      </c>
      <c r="DR632" s="26" t="str">
        <f t="shared" si="768"/>
        <v/>
      </c>
      <c r="DS632" s="26" t="str">
        <f t="shared" si="768"/>
        <v/>
      </c>
      <c r="DT632" s="26" t="str">
        <f t="shared" si="768"/>
        <v/>
      </c>
      <c r="DU632" s="26" t="str">
        <f t="shared" si="768"/>
        <v/>
      </c>
      <c r="DV632" s="26" t="str">
        <f t="shared" si="768"/>
        <v/>
      </c>
      <c r="DW632" s="26" t="str">
        <f t="shared" si="768"/>
        <v/>
      </c>
      <c r="DX632" s="26" t="str">
        <f t="shared" si="768"/>
        <v/>
      </c>
      <c r="DY632" s="26" t="str">
        <f t="shared" si="768"/>
        <v/>
      </c>
      <c r="DZ632" s="26" t="str">
        <f t="shared" si="768"/>
        <v/>
      </c>
      <c r="EA632" s="26" t="str">
        <f t="shared" si="768"/>
        <v/>
      </c>
      <c r="EB632" s="26" t="str">
        <f t="shared" si="768"/>
        <v/>
      </c>
      <c r="EC632" s="26" t="str">
        <f t="shared" si="768"/>
        <v/>
      </c>
      <c r="ED632" s="26" t="str">
        <f t="shared" si="768"/>
        <v/>
      </c>
      <c r="EE632" s="26" t="str">
        <f t="shared" si="769" ref="EE632:FI632">IF(AND(EE633="",EE634=""),"",SUM(EE633,EE634))</f>
        <v/>
      </c>
      <c r="EF632" s="26" t="str">
        <f t="shared" si="769"/>
        <v/>
      </c>
      <c r="EG632" s="26" t="str">
        <f t="shared" si="769"/>
        <v/>
      </c>
      <c r="EH632" s="26" t="str">
        <f t="shared" si="769"/>
        <v/>
      </c>
      <c r="EI632" s="26" t="str">
        <f t="shared" si="769"/>
        <v/>
      </c>
      <c r="EJ632" s="26" t="str">
        <f t="shared" si="769"/>
        <v/>
      </c>
      <c r="EK632" s="26" t="str">
        <f t="shared" si="769"/>
        <v/>
      </c>
      <c r="EL632" s="26" t="str">
        <f t="shared" si="769"/>
        <v/>
      </c>
      <c r="EM632" s="26" t="str">
        <f t="shared" si="769"/>
        <v/>
      </c>
      <c r="EN632" s="26" t="str">
        <f t="shared" si="769"/>
        <v/>
      </c>
      <c r="EO632" s="26" t="str">
        <f t="shared" si="769"/>
        <v/>
      </c>
      <c r="EP632" s="26" t="str">
        <f t="shared" si="769"/>
        <v/>
      </c>
      <c r="EQ632" s="26" t="str">
        <f t="shared" si="769"/>
        <v/>
      </c>
      <c r="ER632" s="26" t="str">
        <f t="shared" si="769"/>
        <v/>
      </c>
      <c r="ES632" s="26" t="str">
        <f t="shared" si="769"/>
        <v/>
      </c>
      <c r="ET632" s="26" t="str">
        <f t="shared" si="769"/>
        <v/>
      </c>
      <c r="EU632" s="26" t="str">
        <f t="shared" si="769"/>
        <v/>
      </c>
      <c r="EV632" s="26" t="str">
        <f t="shared" si="769"/>
        <v/>
      </c>
      <c r="EW632" s="26" t="str">
        <f t="shared" si="769"/>
        <v/>
      </c>
      <c r="EX632" s="26" t="str">
        <f t="shared" si="769"/>
        <v/>
      </c>
      <c r="EY632" s="26" t="str">
        <f t="shared" si="769"/>
        <v/>
      </c>
      <c r="EZ632" s="26" t="str">
        <f t="shared" si="769"/>
        <v/>
      </c>
      <c r="FA632" s="26" t="str">
        <f t="shared" si="769"/>
        <v/>
      </c>
      <c r="FB632" s="26" t="str">
        <f t="shared" si="769"/>
        <v/>
      </c>
      <c r="FC632" s="26" t="str">
        <f t="shared" si="769"/>
        <v/>
      </c>
      <c r="FD632" s="26" t="str">
        <f t="shared" si="769"/>
        <v/>
      </c>
      <c r="FE632" s="26" t="str">
        <f t="shared" si="769"/>
        <v/>
      </c>
      <c r="FF632" s="26" t="str">
        <f t="shared" si="769"/>
        <v/>
      </c>
      <c r="FG632" s="26" t="str">
        <f t="shared" si="769"/>
        <v/>
      </c>
      <c r="FH632" s="26" t="str">
        <f t="shared" si="769"/>
        <v/>
      </c>
      <c r="FI632" s="26" t="str">
        <f t="shared" si="769"/>
        <v/>
      </c>
    </row>
    <row r="633" spans="1:165" s="8" customFormat="1" ht="15" customHeight="1">
      <c r="A633" s="8" t="str">
        <f t="shared" si="715"/>
        <v>BFOCDAG_S_BP6_XDC</v>
      </c>
      <c r="B633" s="12" t="s">
        <v>1484</v>
      </c>
      <c r="C633" s="13" t="s">
        <v>1508</v>
      </c>
      <c r="D633" s="13" t="s">
        <v>1509</v>
      </c>
      <c r="E633" s="14" t="str">
        <f>"BFOCDAG_S_BP6_"&amp;C3</f>
        <v>BFOCDAG_S_BP6_XDC</v>
      </c>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165" s="8" customFormat="1" ht="15" customHeight="1">
      <c r="A634" s="8" t="str">
        <f t="shared" si="715"/>
        <v>BFOCDAG_L_BP6_XDC</v>
      </c>
      <c r="B634" s="12" t="s">
        <v>1487</v>
      </c>
      <c r="C634" s="13" t="s">
        <v>1510</v>
      </c>
      <c r="D634" s="13" t="s">
        <v>1511</v>
      </c>
      <c r="E634" s="14" t="str">
        <f>"BFOCDAG_L_BP6_"&amp;C3</f>
        <v>BFOCDAG_L_BP6_XDC</v>
      </c>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165" s="8" customFormat="1" ht="15" customHeight="1">
      <c r="A635" s="8" t="str">
        <f t="shared" si="715"/>
        <v>BFOCDAO_BP6_XDC</v>
      </c>
      <c r="B635" s="12" t="s">
        <v>1512</v>
      </c>
      <c r="C635" s="13" t="s">
        <v>1513</v>
      </c>
      <c r="D635" s="13" t="s">
        <v>1514</v>
      </c>
      <c r="E635" s="14" t="str">
        <f>"BFOCDAO_BP6_"&amp;C3</f>
        <v>BFOCDAO_BP6_XDC</v>
      </c>
      <c r="F635" s="26">
        <v>0.081247650626490794</v>
      </c>
      <c r="G635" s="26">
        <v>0.081247650626490794</v>
      </c>
      <c r="H635" s="26">
        <v>0.081247650626490794</v>
      </c>
      <c r="I635" s="26">
        <v>1.8812476506264899</v>
      </c>
      <c r="J635" s="26">
        <v>2.1249906025059602</v>
      </c>
      <c r="K635" s="26">
        <v>2.11336022917755</v>
      </c>
      <c r="L635" s="26">
        <v>0.78025659001512004</v>
      </c>
      <c r="M635" s="26">
        <v>-5.3222294973765498</v>
      </c>
      <c r="N635" s="26">
        <v>-0.91883714216509804</v>
      </c>
      <c r="O635" s="26">
        <v>-3.3474498209669599</v>
      </c>
      <c r="P635" s="26">
        <v>-1.9924023398347299</v>
      </c>
      <c r="Q635" s="26">
        <v>-0.095995744669579802</v>
      </c>
      <c r="R635" s="26">
        <v>0.30072836616885401</v>
      </c>
      <c r="S635" s="26">
        <v>6.3924730586748604</v>
      </c>
      <c r="T635" s="26">
        <v>4.6048033392263896</v>
      </c>
      <c r="U635" s="26">
        <v>-6.0557964748852298</v>
      </c>
      <c r="V635" s="26">
        <v>-1.4725126714841199</v>
      </c>
      <c r="W635" s="26">
        <v>1.09031097618616</v>
      </c>
      <c r="X635" s="26">
        <v>-0.027460910821458</v>
      </c>
      <c r="Y635" s="26">
        <v>-6.465459080764</v>
      </c>
      <c r="Z635" s="26">
        <v>-1.1194771902663501</v>
      </c>
      <c r="AA635" s="26">
        <v>1.6585364842758901</v>
      </c>
      <c r="AB635" s="26">
        <v>-3.7687085200764701</v>
      </c>
      <c r="AC635" s="26">
        <v>1.2634312418787099</v>
      </c>
      <c r="AD635" s="26">
        <v>-1.9662179838401199</v>
      </c>
      <c r="AE635" s="26">
        <v>-1.1398709464558401</v>
      </c>
      <c r="AF635" s="26">
        <v>1.65921584772504</v>
      </c>
      <c r="AG635" s="26">
        <v>-3.7680291566273199</v>
      </c>
      <c r="AH635" s="26">
        <v>1.28969058573309</v>
      </c>
      <c r="AI635" s="26">
        <v>-1.9589936696250201</v>
      </c>
      <c r="AJ635" s="26">
        <v>-1.1608879070563201</v>
      </c>
      <c r="AK635" s="26">
        <v>1.65991597156253</v>
      </c>
      <c r="AL635" s="26">
        <v>-3.7673290327898301</v>
      </c>
      <c r="AM635" s="26">
        <v>1.31675237808043</v>
      </c>
      <c r="AN635" s="26">
        <v>-1.9515485902031999</v>
      </c>
      <c r="AO635" s="26" t="str">
        <f>IF(AND(AO636="",AO637=""),"",SUM(AO636,AO637))</f>
        <v/>
      </c>
      <c r="AP635" s="26" t="str">
        <f>IF(AND(AP636="",AP637=""),"",SUM(AP636,AP637))</f>
        <v/>
      </c>
      <c r="AQ635" s="26" t="str">
        <f>IF(AND(AQ636="",AQ637=""),"",SUM(AQ636,AQ637))</f>
        <v/>
      </c>
      <c r="AR635" s="26" t="str">
        <f>IF(AND(AR636="",AR637=""),"",SUM(AR636,AR637))</f>
        <v/>
      </c>
      <c r="AS635" s="26" t="str">
        <f>IF(AND(AS636="",AS637=""),"",SUM(AS636,AS637))</f>
        <v/>
      </c>
      <c r="AT635" s="26" t="str">
        <f>IF(AND(AT636="",AT637=""),"",SUM(AT636,AT637))</f>
        <v/>
      </c>
      <c r="AU635" s="26" t="str">
        <f>IF(AND(AU636="",AU637=""),"",SUM(AU636,AU637))</f>
        <v/>
      </c>
      <c r="AV635" s="26" t="str">
        <f>IF(AND(AV636="",AV637=""),"",SUM(AV636,AV637))</f>
        <v/>
      </c>
      <c r="AW635" s="26" t="str">
        <f>IF(AND(AW636="",AW637=""),"",SUM(AW636,AW637))</f>
        <v/>
      </c>
      <c r="AX635" s="26" t="str">
        <f>IF(AND(AX636="",AX637=""),"",SUM(AX636,AX637))</f>
        <v/>
      </c>
      <c r="AY635" s="26" t="str">
        <f>IF(AND(AY636="",AY637=""),"",SUM(AY636,AY637))</f>
        <v/>
      </c>
      <c r="AZ635" s="26" t="str">
        <f>IF(AND(AZ636="",AZ637=""),"",SUM(AZ636,AZ637))</f>
        <v/>
      </c>
      <c r="BA635" s="26" t="str">
        <f>IF(AND(BA636="",BA637=""),"",SUM(BA636,BA637))</f>
        <v/>
      </c>
      <c r="BB635" s="26" t="str">
        <f>IF(AND(BB636="",BB637=""),"",SUM(BB636,BB637))</f>
        <v/>
      </c>
      <c r="BC635" s="26" t="str">
        <f>IF(AND(BC636="",BC637=""),"",SUM(BC636,BC637))</f>
        <v/>
      </c>
      <c r="BD635" s="26" t="str">
        <f>IF(AND(BD636="",BD637=""),"",SUM(BD636,BD637))</f>
        <v/>
      </c>
      <c r="BE635" s="26" t="str">
        <f>IF(AND(BE636="",BE637=""),"",SUM(BE636,BE637))</f>
        <v/>
      </c>
      <c r="BF635" s="26" t="str">
        <f>IF(AND(BF636="",BF637=""),"",SUM(BF636,BF637))</f>
        <v/>
      </c>
      <c r="BG635" s="26" t="str">
        <f>IF(AND(BG636="",BG637=""),"",SUM(BG636,BG637))</f>
        <v/>
      </c>
      <c r="BH635" s="26" t="str">
        <f>IF(AND(BH636="",BH637=""),"",SUM(BH636,BH637))</f>
        <v/>
      </c>
      <c r="BI635" s="26" t="str">
        <f>IF(AND(BI636="",BI637=""),"",SUM(BI636,BI637))</f>
        <v/>
      </c>
      <c r="BJ635" s="26" t="str">
        <f>IF(AND(BJ636="",BJ637=""),"",SUM(BJ636,BJ637))</f>
        <v/>
      </c>
      <c r="BK635" s="26" t="str">
        <f>IF(AND(BK636="",BK637=""),"",SUM(BK636,BK637))</f>
        <v/>
      </c>
      <c r="BL635" s="26" t="str">
        <f>IF(AND(BL636="",BL637=""),"",SUM(BL636,BL637))</f>
        <v/>
      </c>
      <c r="BM635" s="26" t="str">
        <f>IF(AND(BM636="",BM637=""),"",SUM(BM636,BM637))</f>
        <v/>
      </c>
      <c r="BN635" s="26" t="str">
        <f>IF(AND(BN636="",BN637=""),"",SUM(BN636,BN637))</f>
        <v/>
      </c>
      <c r="BO635" s="26" t="str">
        <f>IF(AND(BO636="",BO637=""),"",SUM(BO636,BO637))</f>
        <v/>
      </c>
      <c r="BP635" s="26" t="str">
        <f>IF(AND(BP636="",BP637=""),"",SUM(BP636,BP637))</f>
        <v/>
      </c>
      <c r="BQ635" s="26" t="str">
        <f>IF(AND(BQ636="",BQ637=""),"",SUM(BQ636,BQ637))</f>
        <v/>
      </c>
      <c r="BR635" s="26" t="str">
        <f>IF(AND(BR636="",BR637=""),"",SUM(BR636,BR637))</f>
        <v/>
      </c>
      <c r="BS635" s="26" t="str">
        <f t="shared" si="770" ref="BS635:ED635">IF(AND(BS636="",BS637=""),"",SUM(BS636,BS637))</f>
        <v/>
      </c>
      <c r="BT635" s="26" t="str">
        <f t="shared" si="770"/>
        <v/>
      </c>
      <c r="BU635" s="26" t="str">
        <f t="shared" si="770"/>
        <v/>
      </c>
      <c r="BV635" s="26" t="str">
        <f t="shared" si="770"/>
        <v/>
      </c>
      <c r="BW635" s="26" t="str">
        <f t="shared" si="770"/>
        <v/>
      </c>
      <c r="BX635" s="26" t="str">
        <f t="shared" si="770"/>
        <v/>
      </c>
      <c r="BY635" s="26" t="str">
        <f t="shared" si="770"/>
        <v/>
      </c>
      <c r="BZ635" s="26" t="str">
        <f t="shared" si="770"/>
        <v/>
      </c>
      <c r="CA635" s="26" t="str">
        <f t="shared" si="770"/>
        <v/>
      </c>
      <c r="CB635" s="26" t="str">
        <f t="shared" si="770"/>
        <v/>
      </c>
      <c r="CC635" s="26" t="str">
        <f t="shared" si="770"/>
        <v/>
      </c>
      <c r="CD635" s="26" t="str">
        <f t="shared" si="770"/>
        <v/>
      </c>
      <c r="CE635" s="26" t="str">
        <f t="shared" si="770"/>
        <v/>
      </c>
      <c r="CF635" s="26" t="str">
        <f t="shared" si="770"/>
        <v/>
      </c>
      <c r="CG635" s="26" t="str">
        <f t="shared" si="770"/>
        <v/>
      </c>
      <c r="CH635" s="26" t="str">
        <f t="shared" si="770"/>
        <v/>
      </c>
      <c r="CI635" s="26" t="str">
        <f t="shared" si="770"/>
        <v/>
      </c>
      <c r="CJ635" s="26" t="str">
        <f t="shared" si="770"/>
        <v/>
      </c>
      <c r="CK635" s="26" t="str">
        <f t="shared" si="770"/>
        <v/>
      </c>
      <c r="CL635" s="26" t="str">
        <f t="shared" si="770"/>
        <v/>
      </c>
      <c r="CM635" s="26" t="str">
        <f t="shared" si="770"/>
        <v/>
      </c>
      <c r="CN635" s="26" t="str">
        <f t="shared" si="770"/>
        <v/>
      </c>
      <c r="CO635" s="26" t="str">
        <f t="shared" si="770"/>
        <v/>
      </c>
      <c r="CP635" s="26" t="str">
        <f t="shared" si="770"/>
        <v/>
      </c>
      <c r="CQ635" s="26" t="str">
        <f t="shared" si="770"/>
        <v/>
      </c>
      <c r="CR635" s="26" t="str">
        <f t="shared" si="770"/>
        <v/>
      </c>
      <c r="CS635" s="26" t="str">
        <f t="shared" si="770"/>
        <v/>
      </c>
      <c r="CT635" s="26" t="str">
        <f t="shared" si="770"/>
        <v/>
      </c>
      <c r="CU635" s="26" t="str">
        <f t="shared" si="770"/>
        <v/>
      </c>
      <c r="CV635" s="26" t="str">
        <f t="shared" si="770"/>
        <v/>
      </c>
      <c r="CW635" s="26" t="str">
        <f t="shared" si="770"/>
        <v/>
      </c>
      <c r="CX635" s="26" t="str">
        <f t="shared" si="770"/>
        <v/>
      </c>
      <c r="CY635" s="26" t="str">
        <f t="shared" si="770"/>
        <v/>
      </c>
      <c r="CZ635" s="26" t="str">
        <f t="shared" si="770"/>
        <v/>
      </c>
      <c r="DA635" s="26" t="str">
        <f t="shared" si="770"/>
        <v/>
      </c>
      <c r="DB635" s="26" t="str">
        <f t="shared" si="770"/>
        <v/>
      </c>
      <c r="DC635" s="26" t="str">
        <f t="shared" si="770"/>
        <v/>
      </c>
      <c r="DD635" s="26" t="str">
        <f t="shared" si="770"/>
        <v/>
      </c>
      <c r="DE635" s="26" t="str">
        <f t="shared" si="770"/>
        <v/>
      </c>
      <c r="DF635" s="26" t="str">
        <f t="shared" si="770"/>
        <v/>
      </c>
      <c r="DG635" s="26" t="str">
        <f t="shared" si="770"/>
        <v/>
      </c>
      <c r="DH635" s="26" t="str">
        <f t="shared" si="770"/>
        <v/>
      </c>
      <c r="DI635" s="26" t="str">
        <f t="shared" si="770"/>
        <v/>
      </c>
      <c r="DJ635" s="26" t="str">
        <f t="shared" si="770"/>
        <v/>
      </c>
      <c r="DK635" s="26" t="str">
        <f t="shared" si="770"/>
        <v/>
      </c>
      <c r="DL635" s="26" t="str">
        <f t="shared" si="770"/>
        <v/>
      </c>
      <c r="DM635" s="26" t="str">
        <f t="shared" si="770"/>
        <v/>
      </c>
      <c r="DN635" s="26" t="str">
        <f t="shared" si="770"/>
        <v/>
      </c>
      <c r="DO635" s="26" t="str">
        <f t="shared" si="770"/>
        <v/>
      </c>
      <c r="DP635" s="26" t="str">
        <f t="shared" si="770"/>
        <v/>
      </c>
      <c r="DQ635" s="26" t="str">
        <f t="shared" si="770"/>
        <v/>
      </c>
      <c r="DR635" s="26" t="str">
        <f t="shared" si="770"/>
        <v/>
      </c>
      <c r="DS635" s="26" t="str">
        <f t="shared" si="770"/>
        <v/>
      </c>
      <c r="DT635" s="26" t="str">
        <f t="shared" si="770"/>
        <v/>
      </c>
      <c r="DU635" s="26" t="str">
        <f t="shared" si="770"/>
        <v/>
      </c>
      <c r="DV635" s="26" t="str">
        <f t="shared" si="770"/>
        <v/>
      </c>
      <c r="DW635" s="26" t="str">
        <f t="shared" si="770"/>
        <v/>
      </c>
      <c r="DX635" s="26" t="str">
        <f t="shared" si="770"/>
        <v/>
      </c>
      <c r="DY635" s="26" t="str">
        <f t="shared" si="770"/>
        <v/>
      </c>
      <c r="DZ635" s="26" t="str">
        <f t="shared" si="770"/>
        <v/>
      </c>
      <c r="EA635" s="26" t="str">
        <f t="shared" si="770"/>
        <v/>
      </c>
      <c r="EB635" s="26" t="str">
        <f t="shared" si="770"/>
        <v/>
      </c>
      <c r="EC635" s="26" t="str">
        <f t="shared" si="770"/>
        <v/>
      </c>
      <c r="ED635" s="26" t="str">
        <f t="shared" si="770"/>
        <v/>
      </c>
      <c r="EE635" s="26" t="str">
        <f t="shared" si="771" ref="EE635:FI635">IF(AND(EE636="",EE637=""),"",SUM(EE636,EE637))</f>
        <v/>
      </c>
      <c r="EF635" s="26" t="str">
        <f t="shared" si="771"/>
        <v/>
      </c>
      <c r="EG635" s="26" t="str">
        <f t="shared" si="771"/>
        <v/>
      </c>
      <c r="EH635" s="26" t="str">
        <f t="shared" si="771"/>
        <v/>
      </c>
      <c r="EI635" s="26" t="str">
        <f t="shared" si="771"/>
        <v/>
      </c>
      <c r="EJ635" s="26" t="str">
        <f t="shared" si="771"/>
        <v/>
      </c>
      <c r="EK635" s="26" t="str">
        <f t="shared" si="771"/>
        <v/>
      </c>
      <c r="EL635" s="26" t="str">
        <f t="shared" si="771"/>
        <v/>
      </c>
      <c r="EM635" s="26" t="str">
        <f t="shared" si="771"/>
        <v/>
      </c>
      <c r="EN635" s="26" t="str">
        <f t="shared" si="771"/>
        <v/>
      </c>
      <c r="EO635" s="26" t="str">
        <f t="shared" si="771"/>
        <v/>
      </c>
      <c r="EP635" s="26" t="str">
        <f t="shared" si="771"/>
        <v/>
      </c>
      <c r="EQ635" s="26" t="str">
        <f t="shared" si="771"/>
        <v/>
      </c>
      <c r="ER635" s="26" t="str">
        <f t="shared" si="771"/>
        <v/>
      </c>
      <c r="ES635" s="26" t="str">
        <f t="shared" si="771"/>
        <v/>
      </c>
      <c r="ET635" s="26" t="str">
        <f t="shared" si="771"/>
        <v/>
      </c>
      <c r="EU635" s="26" t="str">
        <f t="shared" si="771"/>
        <v/>
      </c>
      <c r="EV635" s="26" t="str">
        <f t="shared" si="771"/>
        <v/>
      </c>
      <c r="EW635" s="26" t="str">
        <f t="shared" si="771"/>
        <v/>
      </c>
      <c r="EX635" s="26" t="str">
        <f t="shared" si="771"/>
        <v/>
      </c>
      <c r="EY635" s="26" t="str">
        <f t="shared" si="771"/>
        <v/>
      </c>
      <c r="EZ635" s="26" t="str">
        <f t="shared" si="771"/>
        <v/>
      </c>
      <c r="FA635" s="26" t="str">
        <f t="shared" si="771"/>
        <v/>
      </c>
      <c r="FB635" s="26" t="str">
        <f t="shared" si="771"/>
        <v/>
      </c>
      <c r="FC635" s="26" t="str">
        <f t="shared" si="771"/>
        <v/>
      </c>
      <c r="FD635" s="26" t="str">
        <f t="shared" si="771"/>
        <v/>
      </c>
      <c r="FE635" s="26" t="str">
        <f t="shared" si="771"/>
        <v/>
      </c>
      <c r="FF635" s="26" t="str">
        <f t="shared" si="771"/>
        <v/>
      </c>
      <c r="FG635" s="26" t="str">
        <f t="shared" si="771"/>
        <v/>
      </c>
      <c r="FH635" s="26" t="str">
        <f t="shared" si="771"/>
        <v/>
      </c>
      <c r="FI635" s="26" t="str">
        <f t="shared" si="771"/>
        <v/>
      </c>
    </row>
    <row r="636" spans="1:165" s="8" customFormat="1" ht="15" customHeight="1">
      <c r="A636" s="8" t="str">
        <f t="shared" si="715"/>
        <v>BFOCDAO_S_BP6_XDC</v>
      </c>
      <c r="B636" s="12" t="s">
        <v>1484</v>
      </c>
      <c r="C636" s="13" t="s">
        <v>1515</v>
      </c>
      <c r="D636" s="13" t="s">
        <v>1516</v>
      </c>
      <c r="E636" s="14" t="str">
        <f>"BFOCDAO_S_BP6_"&amp;C3</f>
        <v>BFOCDAO_S_BP6_XDC</v>
      </c>
      <c r="F636" s="26" t="str">
        <f>IF(AND(F639="",F642=""),"",SUM(F639,F642))</f>
        <v/>
      </c>
      <c r="G636" s="26" t="str">
        <f t="shared" si="772" ref="G636:BR636">IF(AND(G639="",G642=""),"",SUM(G639,G642))</f>
        <v/>
      </c>
      <c r="H636" s="26" t="str">
        <f t="shared" si="772"/>
        <v/>
      </c>
      <c r="I636" s="26">
        <v>1.80</v>
      </c>
      <c r="J636" s="26">
        <v>1.80</v>
      </c>
      <c r="K636" s="26">
        <v>2.0456031419192899</v>
      </c>
      <c r="L636" s="26">
        <v>0.75994467735849702</v>
      </c>
      <c r="M636" s="26">
        <v>-5.3425414100331698</v>
      </c>
      <c r="N636" s="26">
        <v>-1.0814845786266301</v>
      </c>
      <c r="O636" s="26">
        <v>-3.6184781699999999</v>
      </c>
      <c r="P636" s="26">
        <v>-1.9864940257072199</v>
      </c>
      <c r="Q636" s="26">
        <v>-0.116928360714325</v>
      </c>
      <c r="R636" s="26">
        <v>0.27979575012410901</v>
      </c>
      <c r="S636" s="26">
        <v>5.5833674714104502</v>
      </c>
      <c r="T636" s="26">
        <v>3.759740834</v>
      </c>
      <c r="U636" s="26">
        <v>-5.4082197363547504</v>
      </c>
      <c r="V636" s="26">
        <v>-1.49408495873664</v>
      </c>
      <c r="W636" s="26">
        <v>1.0687386889336401</v>
      </c>
      <c r="X636" s="26">
        <v>-0.86129162308289697</v>
      </c>
      <c r="Y636" s="26">
        <v>-6.6948576290000004</v>
      </c>
      <c r="Z636" s="26">
        <v>-0.45211142041861901</v>
      </c>
      <c r="AA636" s="26">
        <v>1.6363049783661501</v>
      </c>
      <c r="AB636" s="26">
        <v>-3.7909400259862198</v>
      </c>
      <c r="AC636" s="26">
        <v>0.404119839690597</v>
      </c>
      <c r="AD636" s="26">
        <v>-2.202626628</v>
      </c>
      <c r="AE636" s="26">
        <v>-0.45211142041861901</v>
      </c>
      <c r="AF636" s="26">
        <v>1.6363049783661501</v>
      </c>
      <c r="AG636" s="26">
        <v>-3.7909400259862198</v>
      </c>
      <c r="AH636" s="26">
        <v>0.404119839690597</v>
      </c>
      <c r="AI636" s="26">
        <v>-2.20262662834809</v>
      </c>
      <c r="AJ636" s="26">
        <v>-0.45211142041861901</v>
      </c>
      <c r="AK636" s="26">
        <v>1.6363049783661501</v>
      </c>
      <c r="AL636" s="26">
        <v>-3.7909400259862198</v>
      </c>
      <c r="AM636" s="26">
        <v>0.404119839690597</v>
      </c>
      <c r="AN636" s="26">
        <v>-2.20262662834809</v>
      </c>
      <c r="AO636" s="26" t="str">
        <f t="shared" si="772"/>
        <v/>
      </c>
      <c r="AP636" s="26" t="str">
        <f t="shared" si="772"/>
        <v/>
      </c>
      <c r="AQ636" s="26" t="str">
        <f t="shared" si="772"/>
        <v/>
      </c>
      <c r="AR636" s="26" t="str">
        <f t="shared" si="772"/>
        <v/>
      </c>
      <c r="AS636" s="26" t="str">
        <f t="shared" si="772"/>
        <v/>
      </c>
      <c r="AT636" s="26" t="str">
        <f t="shared" si="772"/>
        <v/>
      </c>
      <c r="AU636" s="26" t="str">
        <f t="shared" si="772"/>
        <v/>
      </c>
      <c r="AV636" s="26" t="str">
        <f t="shared" si="772"/>
        <v/>
      </c>
      <c r="AW636" s="26" t="str">
        <f t="shared" si="772"/>
        <v/>
      </c>
      <c r="AX636" s="26" t="str">
        <f t="shared" si="772"/>
        <v/>
      </c>
      <c r="AY636" s="26" t="str">
        <f t="shared" si="772"/>
        <v/>
      </c>
      <c r="AZ636" s="26" t="str">
        <f t="shared" si="772"/>
        <v/>
      </c>
      <c r="BA636" s="26" t="str">
        <f t="shared" si="772"/>
        <v/>
      </c>
      <c r="BB636" s="26" t="str">
        <f t="shared" si="772"/>
        <v/>
      </c>
      <c r="BC636" s="26" t="str">
        <f t="shared" si="772"/>
        <v/>
      </c>
      <c r="BD636" s="26" t="str">
        <f t="shared" si="772"/>
        <v/>
      </c>
      <c r="BE636" s="26" t="str">
        <f t="shared" si="772"/>
        <v/>
      </c>
      <c r="BF636" s="26" t="str">
        <f t="shared" si="772"/>
        <v/>
      </c>
      <c r="BG636" s="26" t="str">
        <f t="shared" si="772"/>
        <v/>
      </c>
      <c r="BH636" s="26" t="str">
        <f t="shared" si="772"/>
        <v/>
      </c>
      <c r="BI636" s="26" t="str">
        <f t="shared" si="772"/>
        <v/>
      </c>
      <c r="BJ636" s="26" t="str">
        <f t="shared" si="772"/>
        <v/>
      </c>
      <c r="BK636" s="26" t="str">
        <f t="shared" si="772"/>
        <v/>
      </c>
      <c r="BL636" s="26" t="str">
        <f t="shared" si="772"/>
        <v/>
      </c>
      <c r="BM636" s="26" t="str">
        <f t="shared" si="772"/>
        <v/>
      </c>
      <c r="BN636" s="26" t="str">
        <f t="shared" si="772"/>
        <v/>
      </c>
      <c r="BO636" s="26" t="str">
        <f t="shared" si="772"/>
        <v/>
      </c>
      <c r="BP636" s="26" t="str">
        <f t="shared" si="772"/>
        <v/>
      </c>
      <c r="BQ636" s="26" t="str">
        <f t="shared" si="772"/>
        <v/>
      </c>
      <c r="BR636" s="26" t="str">
        <f t="shared" si="772"/>
        <v/>
      </c>
      <c r="BS636" s="26" t="str">
        <f t="shared" si="773" ref="BS636:ED636">IF(AND(BS639="",BS642=""),"",SUM(BS639,BS642))</f>
        <v/>
      </c>
      <c r="BT636" s="26" t="str">
        <f t="shared" si="773"/>
        <v/>
      </c>
      <c r="BU636" s="26" t="str">
        <f t="shared" si="773"/>
        <v/>
      </c>
      <c r="BV636" s="26" t="str">
        <f t="shared" si="773"/>
        <v/>
      </c>
      <c r="BW636" s="26" t="str">
        <f t="shared" si="773"/>
        <v/>
      </c>
      <c r="BX636" s="26" t="str">
        <f t="shared" si="773"/>
        <v/>
      </c>
      <c r="BY636" s="26" t="str">
        <f t="shared" si="773"/>
        <v/>
      </c>
      <c r="BZ636" s="26" t="str">
        <f t="shared" si="773"/>
        <v/>
      </c>
      <c r="CA636" s="26" t="str">
        <f t="shared" si="773"/>
        <v/>
      </c>
      <c r="CB636" s="26" t="str">
        <f t="shared" si="773"/>
        <v/>
      </c>
      <c r="CC636" s="26" t="str">
        <f t="shared" si="773"/>
        <v/>
      </c>
      <c r="CD636" s="26" t="str">
        <f t="shared" si="773"/>
        <v/>
      </c>
      <c r="CE636" s="26" t="str">
        <f t="shared" si="773"/>
        <v/>
      </c>
      <c r="CF636" s="26" t="str">
        <f t="shared" si="773"/>
        <v/>
      </c>
      <c r="CG636" s="26" t="str">
        <f t="shared" si="773"/>
        <v/>
      </c>
      <c r="CH636" s="26" t="str">
        <f t="shared" si="773"/>
        <v/>
      </c>
      <c r="CI636" s="26" t="str">
        <f t="shared" si="773"/>
        <v/>
      </c>
      <c r="CJ636" s="26" t="str">
        <f t="shared" si="773"/>
        <v/>
      </c>
      <c r="CK636" s="26" t="str">
        <f t="shared" si="773"/>
        <v/>
      </c>
      <c r="CL636" s="26" t="str">
        <f t="shared" si="773"/>
        <v/>
      </c>
      <c r="CM636" s="26" t="str">
        <f t="shared" si="773"/>
        <v/>
      </c>
      <c r="CN636" s="26" t="str">
        <f t="shared" si="773"/>
        <v/>
      </c>
      <c r="CO636" s="26" t="str">
        <f t="shared" si="773"/>
        <v/>
      </c>
      <c r="CP636" s="26" t="str">
        <f t="shared" si="773"/>
        <v/>
      </c>
      <c r="CQ636" s="26" t="str">
        <f t="shared" si="773"/>
        <v/>
      </c>
      <c r="CR636" s="26" t="str">
        <f t="shared" si="773"/>
        <v/>
      </c>
      <c r="CS636" s="26" t="str">
        <f t="shared" si="773"/>
        <v/>
      </c>
      <c r="CT636" s="26" t="str">
        <f t="shared" si="773"/>
        <v/>
      </c>
      <c r="CU636" s="26" t="str">
        <f t="shared" si="773"/>
        <v/>
      </c>
      <c r="CV636" s="26" t="str">
        <f t="shared" si="773"/>
        <v/>
      </c>
      <c r="CW636" s="26" t="str">
        <f t="shared" si="773"/>
        <v/>
      </c>
      <c r="CX636" s="26" t="str">
        <f t="shared" si="773"/>
        <v/>
      </c>
      <c r="CY636" s="26" t="str">
        <f t="shared" si="773"/>
        <v/>
      </c>
      <c r="CZ636" s="26" t="str">
        <f t="shared" si="773"/>
        <v/>
      </c>
      <c r="DA636" s="26" t="str">
        <f t="shared" si="773"/>
        <v/>
      </c>
      <c r="DB636" s="26" t="str">
        <f t="shared" si="773"/>
        <v/>
      </c>
      <c r="DC636" s="26" t="str">
        <f t="shared" si="773"/>
        <v/>
      </c>
      <c r="DD636" s="26" t="str">
        <f t="shared" si="773"/>
        <v/>
      </c>
      <c r="DE636" s="26" t="str">
        <f t="shared" si="773"/>
        <v/>
      </c>
      <c r="DF636" s="26" t="str">
        <f t="shared" si="773"/>
        <v/>
      </c>
      <c r="DG636" s="26" t="str">
        <f t="shared" si="773"/>
        <v/>
      </c>
      <c r="DH636" s="26" t="str">
        <f t="shared" si="773"/>
        <v/>
      </c>
      <c r="DI636" s="26" t="str">
        <f t="shared" si="773"/>
        <v/>
      </c>
      <c r="DJ636" s="26" t="str">
        <f t="shared" si="773"/>
        <v/>
      </c>
      <c r="DK636" s="26" t="str">
        <f t="shared" si="773"/>
        <v/>
      </c>
      <c r="DL636" s="26" t="str">
        <f t="shared" si="773"/>
        <v/>
      </c>
      <c r="DM636" s="26" t="str">
        <f t="shared" si="773"/>
        <v/>
      </c>
      <c r="DN636" s="26" t="str">
        <f t="shared" si="773"/>
        <v/>
      </c>
      <c r="DO636" s="26" t="str">
        <f t="shared" si="773"/>
        <v/>
      </c>
      <c r="DP636" s="26" t="str">
        <f t="shared" si="773"/>
        <v/>
      </c>
      <c r="DQ636" s="26" t="str">
        <f t="shared" si="773"/>
        <v/>
      </c>
      <c r="DR636" s="26" t="str">
        <f t="shared" si="773"/>
        <v/>
      </c>
      <c r="DS636" s="26" t="str">
        <f t="shared" si="773"/>
        <v/>
      </c>
      <c r="DT636" s="26" t="str">
        <f t="shared" si="773"/>
        <v/>
      </c>
      <c r="DU636" s="26" t="str">
        <f t="shared" si="773"/>
        <v/>
      </c>
      <c r="DV636" s="26" t="str">
        <f t="shared" si="773"/>
        <v/>
      </c>
      <c r="DW636" s="26" t="str">
        <f t="shared" si="773"/>
        <v/>
      </c>
      <c r="DX636" s="26" t="str">
        <f t="shared" si="773"/>
        <v/>
      </c>
      <c r="DY636" s="26" t="str">
        <f t="shared" si="773"/>
        <v/>
      </c>
      <c r="DZ636" s="26" t="str">
        <f t="shared" si="773"/>
        <v/>
      </c>
      <c r="EA636" s="26" t="str">
        <f t="shared" si="773"/>
        <v/>
      </c>
      <c r="EB636" s="26" t="str">
        <f t="shared" si="773"/>
        <v/>
      </c>
      <c r="EC636" s="26" t="str">
        <f t="shared" si="773"/>
        <v/>
      </c>
      <c r="ED636" s="26" t="str">
        <f t="shared" si="773"/>
        <v/>
      </c>
      <c r="EE636" s="26" t="str">
        <f t="shared" si="774" ref="EE636:FI636">IF(AND(EE639="",EE642=""),"",SUM(EE639,EE642))</f>
        <v/>
      </c>
      <c r="EF636" s="26" t="str">
        <f t="shared" si="774"/>
        <v/>
      </c>
      <c r="EG636" s="26" t="str">
        <f t="shared" si="774"/>
        <v/>
      </c>
      <c r="EH636" s="26" t="str">
        <f t="shared" si="774"/>
        <v/>
      </c>
      <c r="EI636" s="26" t="str">
        <f t="shared" si="774"/>
        <v/>
      </c>
      <c r="EJ636" s="26" t="str">
        <f t="shared" si="774"/>
        <v/>
      </c>
      <c r="EK636" s="26" t="str">
        <f t="shared" si="774"/>
        <v/>
      </c>
      <c r="EL636" s="26" t="str">
        <f t="shared" si="774"/>
        <v/>
      </c>
      <c r="EM636" s="26" t="str">
        <f t="shared" si="774"/>
        <v/>
      </c>
      <c r="EN636" s="26" t="str">
        <f t="shared" si="774"/>
        <v/>
      </c>
      <c r="EO636" s="26" t="str">
        <f t="shared" si="774"/>
        <v/>
      </c>
      <c r="EP636" s="26" t="str">
        <f t="shared" si="774"/>
        <v/>
      </c>
      <c r="EQ636" s="26" t="str">
        <f t="shared" si="774"/>
        <v/>
      </c>
      <c r="ER636" s="26" t="str">
        <f t="shared" si="774"/>
        <v/>
      </c>
      <c r="ES636" s="26" t="str">
        <f t="shared" si="774"/>
        <v/>
      </c>
      <c r="ET636" s="26" t="str">
        <f t="shared" si="774"/>
        <v/>
      </c>
      <c r="EU636" s="26" t="str">
        <f t="shared" si="774"/>
        <v/>
      </c>
      <c r="EV636" s="26" t="str">
        <f t="shared" si="774"/>
        <v/>
      </c>
      <c r="EW636" s="26" t="str">
        <f t="shared" si="774"/>
        <v/>
      </c>
      <c r="EX636" s="26" t="str">
        <f t="shared" si="774"/>
        <v/>
      </c>
      <c r="EY636" s="26" t="str">
        <f t="shared" si="774"/>
        <v/>
      </c>
      <c r="EZ636" s="26" t="str">
        <f t="shared" si="774"/>
        <v/>
      </c>
      <c r="FA636" s="26" t="str">
        <f t="shared" si="774"/>
        <v/>
      </c>
      <c r="FB636" s="26" t="str">
        <f t="shared" si="774"/>
        <v/>
      </c>
      <c r="FC636" s="26" t="str">
        <f t="shared" si="774"/>
        <v/>
      </c>
      <c r="FD636" s="26" t="str">
        <f t="shared" si="774"/>
        <v/>
      </c>
      <c r="FE636" s="26" t="str">
        <f t="shared" si="774"/>
        <v/>
      </c>
      <c r="FF636" s="26" t="str">
        <f t="shared" si="774"/>
        <v/>
      </c>
      <c r="FG636" s="26" t="str">
        <f t="shared" si="774"/>
        <v/>
      </c>
      <c r="FH636" s="26" t="str">
        <f t="shared" si="774"/>
        <v/>
      </c>
      <c r="FI636" s="26" t="str">
        <f t="shared" si="774"/>
        <v/>
      </c>
    </row>
    <row r="637" spans="1:165" s="8" customFormat="1" ht="15" customHeight="1">
      <c r="A637" s="8" t="str">
        <f t="shared" si="715"/>
        <v>BFOCDAO_L_BP6_XDC</v>
      </c>
      <c r="B637" s="12" t="s">
        <v>1487</v>
      </c>
      <c r="C637" s="13" t="s">
        <v>1517</v>
      </c>
      <c r="D637" s="13" t="s">
        <v>1518</v>
      </c>
      <c r="E637" s="14" t="str">
        <f>"BFOCDAO_L_BP6_"&amp;C3</f>
        <v>BFOCDAO_L_BP6_XDC</v>
      </c>
      <c r="F637" s="26">
        <v>0.081247650626490794</v>
      </c>
      <c r="G637" s="26">
        <v>0.081247650626490794</v>
      </c>
      <c r="H637" s="26">
        <v>0.081247650626490794</v>
      </c>
      <c r="I637" s="26">
        <v>0.081247650626491599</v>
      </c>
      <c r="J637" s="26">
        <v>0.32499060250596401</v>
      </c>
      <c r="K637" s="26">
        <v>0.067757087258259602</v>
      </c>
      <c r="L637" s="26">
        <v>0.020311912656622699</v>
      </c>
      <c r="M637" s="26">
        <v>0.020311912656622699</v>
      </c>
      <c r="N637" s="26">
        <v>0.16264743646153201</v>
      </c>
      <c r="O637" s="26">
        <v>0.27102834903303702</v>
      </c>
      <c r="P637" s="26">
        <v>-0.0059083141275104696</v>
      </c>
      <c r="Q637" s="26">
        <v>0.020932616044745202</v>
      </c>
      <c r="R637" s="26">
        <v>0.020932616044745202</v>
      </c>
      <c r="S637" s="26">
        <v>0.80910558726440795</v>
      </c>
      <c r="T637" s="26">
        <v>0.84506250522638804</v>
      </c>
      <c r="U637" s="26">
        <v>-0.64757673853047804</v>
      </c>
      <c r="V637" s="26">
        <v>0.0215722872525177</v>
      </c>
      <c r="W637" s="26">
        <v>0.021572287252518599</v>
      </c>
      <c r="X637" s="26">
        <v>0.83383071226143901</v>
      </c>
      <c r="Y637" s="26">
        <v>0.22939854823599701</v>
      </c>
      <c r="Z637" s="26">
        <v>-0.667365769847726</v>
      </c>
      <c r="AA637" s="26">
        <v>0.022231505909743099</v>
      </c>
      <c r="AB637" s="26">
        <v>0.0222315059097449</v>
      </c>
      <c r="AC637" s="26">
        <v>0.85931140218811697</v>
      </c>
      <c r="AD637" s="26">
        <v>0.236408644159879</v>
      </c>
      <c r="AE637" s="26">
        <v>-0.68775952603721702</v>
      </c>
      <c r="AF637" s="26">
        <v>0.0229108693588937</v>
      </c>
      <c r="AG637" s="26">
        <v>0.022910869358894598</v>
      </c>
      <c r="AH637" s="26">
        <v>0.88557074604249697</v>
      </c>
      <c r="AI637" s="26">
        <v>0.243632958723068</v>
      </c>
      <c r="AJ637" s="26">
        <v>-0.70877648663770298</v>
      </c>
      <c r="AK637" s="26">
        <v>0.023610993196382601</v>
      </c>
      <c r="AL637" s="26">
        <v>0.0236109931963835</v>
      </c>
      <c r="AM637" s="26">
        <v>0.91263253838982805</v>
      </c>
      <c r="AN637" s="26">
        <v>0.25107803814489099</v>
      </c>
      <c r="AO637" s="26" t="str">
        <f>IF(AND(AO640="",AO643=""),"",SUM(AO640,AO643))</f>
        <v/>
      </c>
      <c r="AP637" s="26" t="str">
        <f>IF(AND(AP640="",AP643=""),"",SUM(AP640,AP643))</f>
        <v/>
      </c>
      <c r="AQ637" s="26" t="str">
        <f>IF(AND(AQ640="",AQ643=""),"",SUM(AQ640,AQ643))</f>
        <v/>
      </c>
      <c r="AR637" s="26" t="str">
        <f>IF(AND(AR640="",AR643=""),"",SUM(AR640,AR643))</f>
        <v/>
      </c>
      <c r="AS637" s="26" t="str">
        <f>IF(AND(AS640="",AS643=""),"",SUM(AS640,AS643))</f>
        <v/>
      </c>
      <c r="AT637" s="26" t="str">
        <f>IF(AND(AT640="",AT643=""),"",SUM(AT640,AT643))</f>
        <v/>
      </c>
      <c r="AU637" s="26" t="str">
        <f>IF(AND(AU640="",AU643=""),"",SUM(AU640,AU643))</f>
        <v/>
      </c>
      <c r="AV637" s="26" t="str">
        <f>IF(AND(AV640="",AV643=""),"",SUM(AV640,AV643))</f>
        <v/>
      </c>
      <c r="AW637" s="26" t="str">
        <f>IF(AND(AW640="",AW643=""),"",SUM(AW640,AW643))</f>
        <v/>
      </c>
      <c r="AX637" s="26" t="str">
        <f>IF(AND(AX640="",AX643=""),"",SUM(AX640,AX643))</f>
        <v/>
      </c>
      <c r="AY637" s="26" t="str">
        <f>IF(AND(AY640="",AY643=""),"",SUM(AY640,AY643))</f>
        <v/>
      </c>
      <c r="AZ637" s="26" t="str">
        <f>IF(AND(AZ640="",AZ643=""),"",SUM(AZ640,AZ643))</f>
        <v/>
      </c>
      <c r="BA637" s="26" t="str">
        <f>IF(AND(BA640="",BA643=""),"",SUM(BA640,BA643))</f>
        <v/>
      </c>
      <c r="BB637" s="26" t="str">
        <f>IF(AND(BB640="",BB643=""),"",SUM(BB640,BB643))</f>
        <v/>
      </c>
      <c r="BC637" s="26" t="str">
        <f>IF(AND(BC640="",BC643=""),"",SUM(BC640,BC643))</f>
        <v/>
      </c>
      <c r="BD637" s="26" t="str">
        <f>IF(AND(BD640="",BD643=""),"",SUM(BD640,BD643))</f>
        <v/>
      </c>
      <c r="BE637" s="26" t="str">
        <f>IF(AND(BE640="",BE643=""),"",SUM(BE640,BE643))</f>
        <v/>
      </c>
      <c r="BF637" s="26" t="str">
        <f>IF(AND(BF640="",BF643=""),"",SUM(BF640,BF643))</f>
        <v/>
      </c>
      <c r="BG637" s="26" t="str">
        <f>IF(AND(BG640="",BG643=""),"",SUM(BG640,BG643))</f>
        <v/>
      </c>
      <c r="BH637" s="26" t="str">
        <f>IF(AND(BH640="",BH643=""),"",SUM(BH640,BH643))</f>
        <v/>
      </c>
      <c r="BI637" s="26" t="str">
        <f>IF(AND(BI640="",BI643=""),"",SUM(BI640,BI643))</f>
        <v/>
      </c>
      <c r="BJ637" s="26" t="str">
        <f>IF(AND(BJ640="",BJ643=""),"",SUM(BJ640,BJ643))</f>
        <v/>
      </c>
      <c r="BK637" s="26" t="str">
        <f>IF(AND(BK640="",BK643=""),"",SUM(BK640,BK643))</f>
        <v/>
      </c>
      <c r="BL637" s="26" t="str">
        <f>IF(AND(BL640="",BL643=""),"",SUM(BL640,BL643))</f>
        <v/>
      </c>
      <c r="BM637" s="26" t="str">
        <f>IF(AND(BM640="",BM643=""),"",SUM(BM640,BM643))</f>
        <v/>
      </c>
      <c r="BN637" s="26" t="str">
        <f>IF(AND(BN640="",BN643=""),"",SUM(BN640,BN643))</f>
        <v/>
      </c>
      <c r="BO637" s="26" t="str">
        <f>IF(AND(BO640="",BO643=""),"",SUM(BO640,BO643))</f>
        <v/>
      </c>
      <c r="BP637" s="26" t="str">
        <f>IF(AND(BP640="",BP643=""),"",SUM(BP640,BP643))</f>
        <v/>
      </c>
      <c r="BQ637" s="26" t="str">
        <f>IF(AND(BQ640="",BQ643=""),"",SUM(BQ640,BQ643))</f>
        <v/>
      </c>
      <c r="BR637" s="26" t="str">
        <f>IF(AND(BR640="",BR643=""),"",SUM(BR640,BR643))</f>
        <v/>
      </c>
      <c r="BS637" s="26" t="str">
        <f t="shared" si="775" ref="BS637:ED637">IF(AND(BS640="",BS643=""),"",SUM(BS640,BS643))</f>
        <v/>
      </c>
      <c r="BT637" s="26" t="str">
        <f t="shared" si="775"/>
        <v/>
      </c>
      <c r="BU637" s="26" t="str">
        <f t="shared" si="775"/>
        <v/>
      </c>
      <c r="BV637" s="26" t="str">
        <f t="shared" si="775"/>
        <v/>
      </c>
      <c r="BW637" s="26" t="str">
        <f t="shared" si="775"/>
        <v/>
      </c>
      <c r="BX637" s="26" t="str">
        <f t="shared" si="775"/>
        <v/>
      </c>
      <c r="BY637" s="26" t="str">
        <f t="shared" si="775"/>
        <v/>
      </c>
      <c r="BZ637" s="26" t="str">
        <f t="shared" si="775"/>
        <v/>
      </c>
      <c r="CA637" s="26" t="str">
        <f t="shared" si="775"/>
        <v/>
      </c>
      <c r="CB637" s="26" t="str">
        <f t="shared" si="775"/>
        <v/>
      </c>
      <c r="CC637" s="26" t="str">
        <f t="shared" si="775"/>
        <v/>
      </c>
      <c r="CD637" s="26" t="str">
        <f t="shared" si="775"/>
        <v/>
      </c>
      <c r="CE637" s="26" t="str">
        <f t="shared" si="775"/>
        <v/>
      </c>
      <c r="CF637" s="26" t="str">
        <f t="shared" si="775"/>
        <v/>
      </c>
      <c r="CG637" s="26" t="str">
        <f t="shared" si="775"/>
        <v/>
      </c>
      <c r="CH637" s="26" t="str">
        <f t="shared" si="775"/>
        <v/>
      </c>
      <c r="CI637" s="26" t="str">
        <f t="shared" si="775"/>
        <v/>
      </c>
      <c r="CJ637" s="26" t="str">
        <f t="shared" si="775"/>
        <v/>
      </c>
      <c r="CK637" s="26" t="str">
        <f t="shared" si="775"/>
        <v/>
      </c>
      <c r="CL637" s="26" t="str">
        <f t="shared" si="775"/>
        <v/>
      </c>
      <c r="CM637" s="26" t="str">
        <f t="shared" si="775"/>
        <v/>
      </c>
      <c r="CN637" s="26" t="str">
        <f t="shared" si="775"/>
        <v/>
      </c>
      <c r="CO637" s="26" t="str">
        <f t="shared" si="775"/>
        <v/>
      </c>
      <c r="CP637" s="26" t="str">
        <f t="shared" si="775"/>
        <v/>
      </c>
      <c r="CQ637" s="26" t="str">
        <f t="shared" si="775"/>
        <v/>
      </c>
      <c r="CR637" s="26" t="str">
        <f t="shared" si="775"/>
        <v/>
      </c>
      <c r="CS637" s="26" t="str">
        <f t="shared" si="775"/>
        <v/>
      </c>
      <c r="CT637" s="26" t="str">
        <f t="shared" si="775"/>
        <v/>
      </c>
      <c r="CU637" s="26" t="str">
        <f t="shared" si="775"/>
        <v/>
      </c>
      <c r="CV637" s="26" t="str">
        <f t="shared" si="775"/>
        <v/>
      </c>
      <c r="CW637" s="26" t="str">
        <f t="shared" si="775"/>
        <v/>
      </c>
      <c r="CX637" s="26" t="str">
        <f t="shared" si="775"/>
        <v/>
      </c>
      <c r="CY637" s="26" t="str">
        <f t="shared" si="775"/>
        <v/>
      </c>
      <c r="CZ637" s="26" t="str">
        <f t="shared" si="775"/>
        <v/>
      </c>
      <c r="DA637" s="26" t="str">
        <f t="shared" si="775"/>
        <v/>
      </c>
      <c r="DB637" s="26" t="str">
        <f t="shared" si="775"/>
        <v/>
      </c>
      <c r="DC637" s="26" t="str">
        <f t="shared" si="775"/>
        <v/>
      </c>
      <c r="DD637" s="26" t="str">
        <f t="shared" si="775"/>
        <v/>
      </c>
      <c r="DE637" s="26" t="str">
        <f t="shared" si="775"/>
        <v/>
      </c>
      <c r="DF637" s="26" t="str">
        <f t="shared" si="775"/>
        <v/>
      </c>
      <c r="DG637" s="26" t="str">
        <f t="shared" si="775"/>
        <v/>
      </c>
      <c r="DH637" s="26" t="str">
        <f t="shared" si="775"/>
        <v/>
      </c>
      <c r="DI637" s="26" t="str">
        <f t="shared" si="775"/>
        <v/>
      </c>
      <c r="DJ637" s="26" t="str">
        <f t="shared" si="775"/>
        <v/>
      </c>
      <c r="DK637" s="26" t="str">
        <f t="shared" si="775"/>
        <v/>
      </c>
      <c r="DL637" s="26" t="str">
        <f t="shared" si="775"/>
        <v/>
      </c>
      <c r="DM637" s="26" t="str">
        <f t="shared" si="775"/>
        <v/>
      </c>
      <c r="DN637" s="26" t="str">
        <f t="shared" si="775"/>
        <v/>
      </c>
      <c r="DO637" s="26" t="str">
        <f t="shared" si="775"/>
        <v/>
      </c>
      <c r="DP637" s="26" t="str">
        <f t="shared" si="775"/>
        <v/>
      </c>
      <c r="DQ637" s="26" t="str">
        <f t="shared" si="775"/>
        <v/>
      </c>
      <c r="DR637" s="26" t="str">
        <f t="shared" si="775"/>
        <v/>
      </c>
      <c r="DS637" s="26" t="str">
        <f t="shared" si="775"/>
        <v/>
      </c>
      <c r="DT637" s="26" t="str">
        <f t="shared" si="775"/>
        <v/>
      </c>
      <c r="DU637" s="26" t="str">
        <f t="shared" si="775"/>
        <v/>
      </c>
      <c r="DV637" s="26" t="str">
        <f t="shared" si="775"/>
        <v/>
      </c>
      <c r="DW637" s="26" t="str">
        <f t="shared" si="775"/>
        <v/>
      </c>
      <c r="DX637" s="26" t="str">
        <f t="shared" si="775"/>
        <v/>
      </c>
      <c r="DY637" s="26" t="str">
        <f t="shared" si="775"/>
        <v/>
      </c>
      <c r="DZ637" s="26" t="str">
        <f t="shared" si="775"/>
        <v/>
      </c>
      <c r="EA637" s="26" t="str">
        <f t="shared" si="775"/>
        <v/>
      </c>
      <c r="EB637" s="26" t="str">
        <f t="shared" si="775"/>
        <v/>
      </c>
      <c r="EC637" s="26" t="str">
        <f t="shared" si="775"/>
        <v/>
      </c>
      <c r="ED637" s="26" t="str">
        <f t="shared" si="775"/>
        <v/>
      </c>
      <c r="EE637" s="26" t="str">
        <f t="shared" si="776" ref="EE637:FI637">IF(AND(EE640="",EE643=""),"",SUM(EE640,EE643))</f>
        <v/>
      </c>
      <c r="EF637" s="26" t="str">
        <f t="shared" si="776"/>
        <v/>
      </c>
      <c r="EG637" s="26" t="str">
        <f t="shared" si="776"/>
        <v/>
      </c>
      <c r="EH637" s="26" t="str">
        <f t="shared" si="776"/>
        <v/>
      </c>
      <c r="EI637" s="26" t="str">
        <f t="shared" si="776"/>
        <v/>
      </c>
      <c r="EJ637" s="26" t="str">
        <f t="shared" si="776"/>
        <v/>
      </c>
      <c r="EK637" s="26" t="str">
        <f t="shared" si="776"/>
        <v/>
      </c>
      <c r="EL637" s="26" t="str">
        <f t="shared" si="776"/>
        <v/>
      </c>
      <c r="EM637" s="26" t="str">
        <f t="shared" si="776"/>
        <v/>
      </c>
      <c r="EN637" s="26" t="str">
        <f t="shared" si="776"/>
        <v/>
      </c>
      <c r="EO637" s="26" t="str">
        <f t="shared" si="776"/>
        <v/>
      </c>
      <c r="EP637" s="26" t="str">
        <f t="shared" si="776"/>
        <v/>
      </c>
      <c r="EQ637" s="26" t="str">
        <f t="shared" si="776"/>
        <v/>
      </c>
      <c r="ER637" s="26" t="str">
        <f t="shared" si="776"/>
        <v/>
      </c>
      <c r="ES637" s="26" t="str">
        <f t="shared" si="776"/>
        <v/>
      </c>
      <c r="ET637" s="26" t="str">
        <f t="shared" si="776"/>
        <v/>
      </c>
      <c r="EU637" s="26" t="str">
        <f t="shared" si="776"/>
        <v/>
      </c>
      <c r="EV637" s="26" t="str">
        <f t="shared" si="776"/>
        <v/>
      </c>
      <c r="EW637" s="26" t="str">
        <f t="shared" si="776"/>
        <v/>
      </c>
      <c r="EX637" s="26" t="str">
        <f t="shared" si="776"/>
        <v/>
      </c>
      <c r="EY637" s="26" t="str">
        <f t="shared" si="776"/>
        <v/>
      </c>
      <c r="EZ637" s="26" t="str">
        <f t="shared" si="776"/>
        <v/>
      </c>
      <c r="FA637" s="26" t="str">
        <f t="shared" si="776"/>
        <v/>
      </c>
      <c r="FB637" s="26" t="str">
        <f t="shared" si="776"/>
        <v/>
      </c>
      <c r="FC637" s="26" t="str">
        <f t="shared" si="776"/>
        <v/>
      </c>
      <c r="FD637" s="26" t="str">
        <f t="shared" si="776"/>
        <v/>
      </c>
      <c r="FE637" s="26" t="str">
        <f t="shared" si="776"/>
        <v/>
      </c>
      <c r="FF637" s="26" t="str">
        <f t="shared" si="776"/>
        <v/>
      </c>
      <c r="FG637" s="26" t="str">
        <f t="shared" si="776"/>
        <v/>
      </c>
      <c r="FH637" s="26" t="str">
        <f t="shared" si="776"/>
        <v/>
      </c>
      <c r="FI637" s="26" t="str">
        <f t="shared" si="776"/>
        <v/>
      </c>
    </row>
    <row r="638" spans="1:165" s="8" customFormat="1" ht="15" customHeight="1">
      <c r="A638" s="8" t="str">
        <f t="shared" si="715"/>
        <v>BFOCDAOF_BP6_XDC</v>
      </c>
      <c r="B638" s="12" t="s">
        <v>1519</v>
      </c>
      <c r="C638" s="13" t="s">
        <v>1520</v>
      </c>
      <c r="D638" s="13" t="s">
        <v>1521</v>
      </c>
      <c r="E638" s="14" t="str">
        <f>"BFOCDAOF_BP6_"&amp;C3</f>
        <v>BFOCDAOF_BP6_XDC</v>
      </c>
      <c r="F638" s="26" t="str">
        <f>IF(AND(F639="",F640=""),"",SUM(F639,F640))</f>
        <v/>
      </c>
      <c r="G638" s="26" t="str">
        <f t="shared" si="777" ref="G638:BR638">IF(AND(G639="",G640=""),"",SUM(G639,G640))</f>
        <v/>
      </c>
      <c r="H638" s="26" t="str">
        <f t="shared" si="777"/>
        <v/>
      </c>
      <c r="I638" s="26" t="str">
        <f t="shared" si="777"/>
        <v/>
      </c>
      <c r="J638" s="26" t="str">
        <f t="shared" si="777"/>
        <v/>
      </c>
      <c r="K638" s="26" t="str">
        <f t="shared" si="777"/>
        <v/>
      </c>
      <c r="L638" s="26" t="str">
        <f t="shared" si="777"/>
        <v/>
      </c>
      <c r="M638" s="26" t="str">
        <f t="shared" si="777"/>
        <v/>
      </c>
      <c r="N638" s="26" t="str">
        <f t="shared" si="777"/>
        <v/>
      </c>
      <c r="O638" s="26" t="str">
        <f t="shared" si="777"/>
        <v/>
      </c>
      <c r="P638" s="26" t="str">
        <f t="shared" si="777"/>
        <v/>
      </c>
      <c r="Q638" s="26" t="str">
        <f t="shared" si="777"/>
        <v/>
      </c>
      <c r="R638" s="26" t="str">
        <f t="shared" si="777"/>
        <v/>
      </c>
      <c r="S638" s="26" t="str">
        <f t="shared" si="777"/>
        <v/>
      </c>
      <c r="T638" s="26" t="str">
        <f t="shared" si="777"/>
        <v/>
      </c>
      <c r="U638" s="26" t="str">
        <f t="shared" si="777"/>
        <v/>
      </c>
      <c r="V638" s="26" t="str">
        <f t="shared" si="777"/>
        <v/>
      </c>
      <c r="W638" s="26" t="str">
        <f t="shared" si="777"/>
        <v/>
      </c>
      <c r="X638" s="26" t="str">
        <f t="shared" si="777"/>
        <v/>
      </c>
      <c r="Y638" s="26" t="str">
        <f t="shared" si="777"/>
        <v/>
      </c>
      <c r="Z638" s="26" t="str">
        <f t="shared" si="777"/>
        <v/>
      </c>
      <c r="AA638" s="26" t="str">
        <f t="shared" si="777"/>
        <v/>
      </c>
      <c r="AB638" s="26" t="str">
        <f t="shared" si="777"/>
        <v/>
      </c>
      <c r="AC638" s="26" t="str">
        <f t="shared" si="777"/>
        <v/>
      </c>
      <c r="AD638" s="26" t="str">
        <f t="shared" si="777"/>
        <v/>
      </c>
      <c r="AE638" s="26" t="str">
        <f t="shared" si="777"/>
        <v/>
      </c>
      <c r="AF638" s="26" t="str">
        <f t="shared" si="777"/>
        <v/>
      </c>
      <c r="AG638" s="26" t="str">
        <f t="shared" si="777"/>
        <v/>
      </c>
      <c r="AH638" s="26" t="str">
        <f t="shared" si="777"/>
        <v/>
      </c>
      <c r="AI638" s="26" t="str">
        <f t="shared" si="777"/>
        <v/>
      </c>
      <c r="AJ638" s="26" t="str">
        <f t="shared" si="777"/>
        <v/>
      </c>
      <c r="AK638" s="26" t="str">
        <f t="shared" si="777"/>
        <v/>
      </c>
      <c r="AL638" s="26" t="str">
        <f t="shared" si="777"/>
        <v/>
      </c>
      <c r="AM638" s="26" t="str">
        <f t="shared" si="777"/>
        <v/>
      </c>
      <c r="AN638" s="26" t="str">
        <f t="shared" si="777"/>
        <v/>
      </c>
      <c r="AO638" s="26" t="str">
        <f t="shared" si="777"/>
        <v/>
      </c>
      <c r="AP638" s="26" t="str">
        <f t="shared" si="777"/>
        <v/>
      </c>
      <c r="AQ638" s="26" t="str">
        <f t="shared" si="777"/>
        <v/>
      </c>
      <c r="AR638" s="26" t="str">
        <f t="shared" si="777"/>
        <v/>
      </c>
      <c r="AS638" s="26" t="str">
        <f t="shared" si="777"/>
        <v/>
      </c>
      <c r="AT638" s="26" t="str">
        <f t="shared" si="777"/>
        <v/>
      </c>
      <c r="AU638" s="26" t="str">
        <f t="shared" si="777"/>
        <v/>
      </c>
      <c r="AV638" s="26" t="str">
        <f t="shared" si="777"/>
        <v/>
      </c>
      <c r="AW638" s="26" t="str">
        <f t="shared" si="777"/>
        <v/>
      </c>
      <c r="AX638" s="26" t="str">
        <f t="shared" si="777"/>
        <v/>
      </c>
      <c r="AY638" s="26" t="str">
        <f t="shared" si="777"/>
        <v/>
      </c>
      <c r="AZ638" s="26" t="str">
        <f t="shared" si="777"/>
        <v/>
      </c>
      <c r="BA638" s="26" t="str">
        <f t="shared" si="777"/>
        <v/>
      </c>
      <c r="BB638" s="26" t="str">
        <f t="shared" si="777"/>
        <v/>
      </c>
      <c r="BC638" s="26" t="str">
        <f t="shared" si="777"/>
        <v/>
      </c>
      <c r="BD638" s="26" t="str">
        <f t="shared" si="777"/>
        <v/>
      </c>
      <c r="BE638" s="26" t="str">
        <f t="shared" si="777"/>
        <v/>
      </c>
      <c r="BF638" s="26" t="str">
        <f t="shared" si="777"/>
        <v/>
      </c>
      <c r="BG638" s="26" t="str">
        <f t="shared" si="777"/>
        <v/>
      </c>
      <c r="BH638" s="26" t="str">
        <f t="shared" si="777"/>
        <v/>
      </c>
      <c r="BI638" s="26" t="str">
        <f t="shared" si="777"/>
        <v/>
      </c>
      <c r="BJ638" s="26" t="str">
        <f t="shared" si="777"/>
        <v/>
      </c>
      <c r="BK638" s="26" t="str">
        <f t="shared" si="777"/>
        <v/>
      </c>
      <c r="BL638" s="26" t="str">
        <f t="shared" si="777"/>
        <v/>
      </c>
      <c r="BM638" s="26" t="str">
        <f t="shared" si="777"/>
        <v/>
      </c>
      <c r="BN638" s="26" t="str">
        <f t="shared" si="777"/>
        <v/>
      </c>
      <c r="BO638" s="26" t="str">
        <f t="shared" si="777"/>
        <v/>
      </c>
      <c r="BP638" s="26" t="str">
        <f t="shared" si="777"/>
        <v/>
      </c>
      <c r="BQ638" s="26" t="str">
        <f t="shared" si="777"/>
        <v/>
      </c>
      <c r="BR638" s="26" t="str">
        <f t="shared" si="777"/>
        <v/>
      </c>
      <c r="BS638" s="26" t="str">
        <f t="shared" si="778" ref="BS638:ED638">IF(AND(BS639="",BS640=""),"",SUM(BS639,BS640))</f>
        <v/>
      </c>
      <c r="BT638" s="26" t="str">
        <f t="shared" si="778"/>
        <v/>
      </c>
      <c r="BU638" s="26" t="str">
        <f t="shared" si="778"/>
        <v/>
      </c>
      <c r="BV638" s="26" t="str">
        <f t="shared" si="778"/>
        <v/>
      </c>
      <c r="BW638" s="26" t="str">
        <f t="shared" si="778"/>
        <v/>
      </c>
      <c r="BX638" s="26" t="str">
        <f t="shared" si="778"/>
        <v/>
      </c>
      <c r="BY638" s="26" t="str">
        <f t="shared" si="778"/>
        <v/>
      </c>
      <c r="BZ638" s="26" t="str">
        <f t="shared" si="778"/>
        <v/>
      </c>
      <c r="CA638" s="26" t="str">
        <f t="shared" si="778"/>
        <v/>
      </c>
      <c r="CB638" s="26" t="str">
        <f t="shared" si="778"/>
        <v/>
      </c>
      <c r="CC638" s="26" t="str">
        <f t="shared" si="778"/>
        <v/>
      </c>
      <c r="CD638" s="26" t="str">
        <f t="shared" si="778"/>
        <v/>
      </c>
      <c r="CE638" s="26" t="str">
        <f t="shared" si="778"/>
        <v/>
      </c>
      <c r="CF638" s="26" t="str">
        <f t="shared" si="778"/>
        <v/>
      </c>
      <c r="CG638" s="26" t="str">
        <f t="shared" si="778"/>
        <v/>
      </c>
      <c r="CH638" s="26" t="str">
        <f t="shared" si="778"/>
        <v/>
      </c>
      <c r="CI638" s="26" t="str">
        <f t="shared" si="778"/>
        <v/>
      </c>
      <c r="CJ638" s="26" t="str">
        <f t="shared" si="778"/>
        <v/>
      </c>
      <c r="CK638" s="26" t="str">
        <f t="shared" si="778"/>
        <v/>
      </c>
      <c r="CL638" s="26" t="str">
        <f t="shared" si="778"/>
        <v/>
      </c>
      <c r="CM638" s="26" t="str">
        <f t="shared" si="778"/>
        <v/>
      </c>
      <c r="CN638" s="26" t="str">
        <f t="shared" si="778"/>
        <v/>
      </c>
      <c r="CO638" s="26" t="str">
        <f t="shared" si="778"/>
        <v/>
      </c>
      <c r="CP638" s="26" t="str">
        <f t="shared" si="778"/>
        <v/>
      </c>
      <c r="CQ638" s="26" t="str">
        <f t="shared" si="778"/>
        <v/>
      </c>
      <c r="CR638" s="26" t="str">
        <f t="shared" si="778"/>
        <v/>
      </c>
      <c r="CS638" s="26" t="str">
        <f t="shared" si="778"/>
        <v/>
      </c>
      <c r="CT638" s="26" t="str">
        <f t="shared" si="778"/>
        <v/>
      </c>
      <c r="CU638" s="26" t="str">
        <f t="shared" si="778"/>
        <v/>
      </c>
      <c r="CV638" s="26" t="str">
        <f t="shared" si="778"/>
        <v/>
      </c>
      <c r="CW638" s="26" t="str">
        <f t="shared" si="778"/>
        <v/>
      </c>
      <c r="CX638" s="26" t="str">
        <f t="shared" si="778"/>
        <v/>
      </c>
      <c r="CY638" s="26" t="str">
        <f t="shared" si="778"/>
        <v/>
      </c>
      <c r="CZ638" s="26" t="str">
        <f t="shared" si="778"/>
        <v/>
      </c>
      <c r="DA638" s="26" t="str">
        <f t="shared" si="778"/>
        <v/>
      </c>
      <c r="DB638" s="26" t="str">
        <f t="shared" si="778"/>
        <v/>
      </c>
      <c r="DC638" s="26" t="str">
        <f t="shared" si="778"/>
        <v/>
      </c>
      <c r="DD638" s="26" t="str">
        <f t="shared" si="778"/>
        <v/>
      </c>
      <c r="DE638" s="26" t="str">
        <f t="shared" si="778"/>
        <v/>
      </c>
      <c r="DF638" s="26" t="str">
        <f t="shared" si="778"/>
        <v/>
      </c>
      <c r="DG638" s="26" t="str">
        <f t="shared" si="778"/>
        <v/>
      </c>
      <c r="DH638" s="26" t="str">
        <f t="shared" si="778"/>
        <v/>
      </c>
      <c r="DI638" s="26" t="str">
        <f t="shared" si="778"/>
        <v/>
      </c>
      <c r="DJ638" s="26" t="str">
        <f t="shared" si="778"/>
        <v/>
      </c>
      <c r="DK638" s="26" t="str">
        <f t="shared" si="778"/>
        <v/>
      </c>
      <c r="DL638" s="26" t="str">
        <f t="shared" si="778"/>
        <v/>
      </c>
      <c r="DM638" s="26" t="str">
        <f t="shared" si="778"/>
        <v/>
      </c>
      <c r="DN638" s="26" t="str">
        <f t="shared" si="778"/>
        <v/>
      </c>
      <c r="DO638" s="26" t="str">
        <f t="shared" si="778"/>
        <v/>
      </c>
      <c r="DP638" s="26" t="str">
        <f t="shared" si="778"/>
        <v/>
      </c>
      <c r="DQ638" s="26" t="str">
        <f t="shared" si="778"/>
        <v/>
      </c>
      <c r="DR638" s="26" t="str">
        <f t="shared" si="778"/>
        <v/>
      </c>
      <c r="DS638" s="26" t="str">
        <f t="shared" si="778"/>
        <v/>
      </c>
      <c r="DT638" s="26" t="str">
        <f t="shared" si="778"/>
        <v/>
      </c>
      <c r="DU638" s="26" t="str">
        <f t="shared" si="778"/>
        <v/>
      </c>
      <c r="DV638" s="26" t="str">
        <f t="shared" si="778"/>
        <v/>
      </c>
      <c r="DW638" s="26" t="str">
        <f t="shared" si="778"/>
        <v/>
      </c>
      <c r="DX638" s="26" t="str">
        <f t="shared" si="778"/>
        <v/>
      </c>
      <c r="DY638" s="26" t="str">
        <f t="shared" si="778"/>
        <v/>
      </c>
      <c r="DZ638" s="26" t="str">
        <f t="shared" si="778"/>
        <v/>
      </c>
      <c r="EA638" s="26" t="str">
        <f t="shared" si="778"/>
        <v/>
      </c>
      <c r="EB638" s="26" t="str">
        <f t="shared" si="778"/>
        <v/>
      </c>
      <c r="EC638" s="26" t="str">
        <f t="shared" si="778"/>
        <v/>
      </c>
      <c r="ED638" s="26" t="str">
        <f t="shared" si="778"/>
        <v/>
      </c>
      <c r="EE638" s="26" t="str">
        <f t="shared" si="779" ref="EE638:FI638">IF(AND(EE639="",EE640=""),"",SUM(EE639,EE640))</f>
        <v/>
      </c>
      <c r="EF638" s="26" t="str">
        <f t="shared" si="779"/>
        <v/>
      </c>
      <c r="EG638" s="26" t="str">
        <f t="shared" si="779"/>
        <v/>
      </c>
      <c r="EH638" s="26" t="str">
        <f t="shared" si="779"/>
        <v/>
      </c>
      <c r="EI638" s="26" t="str">
        <f t="shared" si="779"/>
        <v/>
      </c>
      <c r="EJ638" s="26" t="str">
        <f t="shared" si="779"/>
        <v/>
      </c>
      <c r="EK638" s="26" t="str">
        <f t="shared" si="779"/>
        <v/>
      </c>
      <c r="EL638" s="26" t="str">
        <f t="shared" si="779"/>
        <v/>
      </c>
      <c r="EM638" s="26" t="str">
        <f t="shared" si="779"/>
        <v/>
      </c>
      <c r="EN638" s="26" t="str">
        <f t="shared" si="779"/>
        <v/>
      </c>
      <c r="EO638" s="26" t="str">
        <f t="shared" si="779"/>
        <v/>
      </c>
      <c r="EP638" s="26" t="str">
        <f t="shared" si="779"/>
        <v/>
      </c>
      <c r="EQ638" s="26" t="str">
        <f t="shared" si="779"/>
        <v/>
      </c>
      <c r="ER638" s="26" t="str">
        <f t="shared" si="779"/>
        <v/>
      </c>
      <c r="ES638" s="26" t="str">
        <f t="shared" si="779"/>
        <v/>
      </c>
      <c r="ET638" s="26" t="str">
        <f t="shared" si="779"/>
        <v/>
      </c>
      <c r="EU638" s="26" t="str">
        <f t="shared" si="779"/>
        <v/>
      </c>
      <c r="EV638" s="26" t="str">
        <f t="shared" si="779"/>
        <v/>
      </c>
      <c r="EW638" s="26" t="str">
        <f t="shared" si="779"/>
        <v/>
      </c>
      <c r="EX638" s="26" t="str">
        <f t="shared" si="779"/>
        <v/>
      </c>
      <c r="EY638" s="26" t="str">
        <f t="shared" si="779"/>
        <v/>
      </c>
      <c r="EZ638" s="26" t="str">
        <f t="shared" si="779"/>
        <v/>
      </c>
      <c r="FA638" s="26" t="str">
        <f t="shared" si="779"/>
        <v/>
      </c>
      <c r="FB638" s="26" t="str">
        <f t="shared" si="779"/>
        <v/>
      </c>
      <c r="FC638" s="26" t="str">
        <f t="shared" si="779"/>
        <v/>
      </c>
      <c r="FD638" s="26" t="str">
        <f t="shared" si="779"/>
        <v/>
      </c>
      <c r="FE638" s="26" t="str">
        <f t="shared" si="779"/>
        <v/>
      </c>
      <c r="FF638" s="26" t="str">
        <f t="shared" si="779"/>
        <v/>
      </c>
      <c r="FG638" s="26" t="str">
        <f t="shared" si="779"/>
        <v/>
      </c>
      <c r="FH638" s="26" t="str">
        <f t="shared" si="779"/>
        <v/>
      </c>
      <c r="FI638" s="26" t="str">
        <f t="shared" si="779"/>
        <v/>
      </c>
    </row>
    <row r="639" spans="1:165" s="8" customFormat="1" ht="15" customHeight="1">
      <c r="A639" s="8" t="str">
        <f t="shared" si="715"/>
        <v>BFOCDAOF_S_BP6_XDC</v>
      </c>
      <c r="B639" s="12" t="s">
        <v>1522</v>
      </c>
      <c r="C639" s="13" t="s">
        <v>1523</v>
      </c>
      <c r="D639" s="13" t="s">
        <v>1524</v>
      </c>
      <c r="E639" s="14" t="str">
        <f>"BFOCDAOF_S_BP6_"&amp;C3</f>
        <v>BFOCDAOF_S_BP6_XDC</v>
      </c>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165" s="8" customFormat="1" ht="15" customHeight="1">
      <c r="A640" s="8" t="str">
        <f t="shared" si="715"/>
        <v>BFOCDAOF_L_BP6_XDC</v>
      </c>
      <c r="B640" s="12" t="s">
        <v>1525</v>
      </c>
      <c r="C640" s="13" t="s">
        <v>1526</v>
      </c>
      <c r="D640" s="13" t="s">
        <v>1527</v>
      </c>
      <c r="E640" s="14" t="str">
        <f>"BFOCDAOF_L_BP6_"&amp;C3</f>
        <v>BFOCDAOF_L_BP6_XDC</v>
      </c>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165" s="8" customFormat="1" ht="15" customHeight="1">
      <c r="A641" s="8" t="str">
        <f t="shared" si="715"/>
        <v>BFOCDAONF_BP6_XDC</v>
      </c>
      <c r="B641" s="12" t="s">
        <v>1528</v>
      </c>
      <c r="C641" s="13" t="s">
        <v>1529</v>
      </c>
      <c r="D641" s="13" t="s">
        <v>1530</v>
      </c>
      <c r="E641" s="14" t="str">
        <f>"BFOCDAONF_BP6_"&amp;C3</f>
        <v>BFOCDAONF_BP6_XDC</v>
      </c>
      <c r="F641" s="26">
        <v>0.081247650626490794</v>
      </c>
      <c r="G641" s="26">
        <v>0.081247650626490794</v>
      </c>
      <c r="H641" s="26">
        <v>0.081247650626490794</v>
      </c>
      <c r="I641" s="26">
        <v>1.8812476506264899</v>
      </c>
      <c r="J641" s="26">
        <v>2.1249906025059602</v>
      </c>
      <c r="K641" s="26">
        <v>2.11336022917755</v>
      </c>
      <c r="L641" s="26">
        <v>0.78025659001512004</v>
      </c>
      <c r="M641" s="26">
        <v>-5.3222294973765498</v>
      </c>
      <c r="N641" s="26">
        <v>-0.91883714216509804</v>
      </c>
      <c r="O641" s="26">
        <v>-3.3474498209669599</v>
      </c>
      <c r="P641" s="26">
        <v>-1.9924023398347299</v>
      </c>
      <c r="Q641" s="26">
        <v>-0.095995744669579802</v>
      </c>
      <c r="R641" s="26">
        <v>0.30072836616885401</v>
      </c>
      <c r="S641" s="26">
        <v>6.3924730586748604</v>
      </c>
      <c r="T641" s="26">
        <v>4.6048033392263896</v>
      </c>
      <c r="U641" s="26">
        <v>-6.0557964748852298</v>
      </c>
      <c r="V641" s="26">
        <v>-1.4725126714841199</v>
      </c>
      <c r="W641" s="26">
        <v>1.09031097618616</v>
      </c>
      <c r="X641" s="26">
        <v>-0.027460910821458</v>
      </c>
      <c r="Y641" s="26">
        <v>-6.465459080764</v>
      </c>
      <c r="Z641" s="26">
        <v>-1.1194771902663501</v>
      </c>
      <c r="AA641" s="26">
        <v>1.6585364842758901</v>
      </c>
      <c r="AB641" s="26">
        <v>-3.7687085200764701</v>
      </c>
      <c r="AC641" s="26">
        <v>1.2634312418787099</v>
      </c>
      <c r="AD641" s="26">
        <v>-1.9662179838401199</v>
      </c>
      <c r="AE641" s="26">
        <v>-1.1398709464558401</v>
      </c>
      <c r="AF641" s="26">
        <v>1.65921584772504</v>
      </c>
      <c r="AG641" s="26">
        <v>-3.7680291566273199</v>
      </c>
      <c r="AH641" s="26">
        <v>1.28969058573309</v>
      </c>
      <c r="AI641" s="26">
        <v>-1.9589936696250201</v>
      </c>
      <c r="AJ641" s="26">
        <v>-1.1608879070563201</v>
      </c>
      <c r="AK641" s="26">
        <v>1.65991597156253</v>
      </c>
      <c r="AL641" s="26">
        <v>-3.7673290327898301</v>
      </c>
      <c r="AM641" s="26">
        <v>1.31675237808043</v>
      </c>
      <c r="AN641" s="26">
        <v>-1.9515485902031999</v>
      </c>
      <c r="AO641" s="26" t="str">
        <f>IF(AND(AO642="",AO643=""),"",SUM(AO642,AO643))</f>
        <v/>
      </c>
      <c r="AP641" s="26" t="str">
        <f>IF(AND(AP642="",AP643=""),"",SUM(AP642,AP643))</f>
        <v/>
      </c>
      <c r="AQ641" s="26" t="str">
        <f>IF(AND(AQ642="",AQ643=""),"",SUM(AQ642,AQ643))</f>
        <v/>
      </c>
      <c r="AR641" s="26" t="str">
        <f>IF(AND(AR642="",AR643=""),"",SUM(AR642,AR643))</f>
        <v/>
      </c>
      <c r="AS641" s="26" t="str">
        <f>IF(AND(AS642="",AS643=""),"",SUM(AS642,AS643))</f>
        <v/>
      </c>
      <c r="AT641" s="26" t="str">
        <f>IF(AND(AT642="",AT643=""),"",SUM(AT642,AT643))</f>
        <v/>
      </c>
      <c r="AU641" s="26" t="str">
        <f>IF(AND(AU642="",AU643=""),"",SUM(AU642,AU643))</f>
        <v/>
      </c>
      <c r="AV641" s="26" t="str">
        <f>IF(AND(AV642="",AV643=""),"",SUM(AV642,AV643))</f>
        <v/>
      </c>
      <c r="AW641" s="26" t="str">
        <f>IF(AND(AW642="",AW643=""),"",SUM(AW642,AW643))</f>
        <v/>
      </c>
      <c r="AX641" s="26" t="str">
        <f>IF(AND(AX642="",AX643=""),"",SUM(AX642,AX643))</f>
        <v/>
      </c>
      <c r="AY641" s="26" t="str">
        <f>IF(AND(AY642="",AY643=""),"",SUM(AY642,AY643))</f>
        <v/>
      </c>
      <c r="AZ641" s="26" t="str">
        <f>IF(AND(AZ642="",AZ643=""),"",SUM(AZ642,AZ643))</f>
        <v/>
      </c>
      <c r="BA641" s="26" t="str">
        <f>IF(AND(BA642="",BA643=""),"",SUM(BA642,BA643))</f>
        <v/>
      </c>
      <c r="BB641" s="26" t="str">
        <f>IF(AND(BB642="",BB643=""),"",SUM(BB642,BB643))</f>
        <v/>
      </c>
      <c r="BC641" s="26" t="str">
        <f>IF(AND(BC642="",BC643=""),"",SUM(BC642,BC643))</f>
        <v/>
      </c>
      <c r="BD641" s="26" t="str">
        <f>IF(AND(BD642="",BD643=""),"",SUM(BD642,BD643))</f>
        <v/>
      </c>
      <c r="BE641" s="26" t="str">
        <f>IF(AND(BE642="",BE643=""),"",SUM(BE642,BE643))</f>
        <v/>
      </c>
      <c r="BF641" s="26" t="str">
        <f>IF(AND(BF642="",BF643=""),"",SUM(BF642,BF643))</f>
        <v/>
      </c>
      <c r="BG641" s="26" t="str">
        <f>IF(AND(BG642="",BG643=""),"",SUM(BG642,BG643))</f>
        <v/>
      </c>
      <c r="BH641" s="26" t="str">
        <f>IF(AND(BH642="",BH643=""),"",SUM(BH642,BH643))</f>
        <v/>
      </c>
      <c r="BI641" s="26" t="str">
        <f>IF(AND(BI642="",BI643=""),"",SUM(BI642,BI643))</f>
        <v/>
      </c>
      <c r="BJ641" s="26" t="str">
        <f>IF(AND(BJ642="",BJ643=""),"",SUM(BJ642,BJ643))</f>
        <v/>
      </c>
      <c r="BK641" s="26" t="str">
        <f>IF(AND(BK642="",BK643=""),"",SUM(BK642,BK643))</f>
        <v/>
      </c>
      <c r="BL641" s="26" t="str">
        <f>IF(AND(BL642="",BL643=""),"",SUM(BL642,BL643))</f>
        <v/>
      </c>
      <c r="BM641" s="26" t="str">
        <f>IF(AND(BM642="",BM643=""),"",SUM(BM642,BM643))</f>
        <v/>
      </c>
      <c r="BN641" s="26" t="str">
        <f>IF(AND(BN642="",BN643=""),"",SUM(BN642,BN643))</f>
        <v/>
      </c>
      <c r="BO641" s="26" t="str">
        <f>IF(AND(BO642="",BO643=""),"",SUM(BO642,BO643))</f>
        <v/>
      </c>
      <c r="BP641" s="26" t="str">
        <f>IF(AND(BP642="",BP643=""),"",SUM(BP642,BP643))</f>
        <v/>
      </c>
      <c r="BQ641" s="26" t="str">
        <f>IF(AND(BQ642="",BQ643=""),"",SUM(BQ642,BQ643))</f>
        <v/>
      </c>
      <c r="BR641" s="26" t="str">
        <f>IF(AND(BR642="",BR643=""),"",SUM(BR642,BR643))</f>
        <v/>
      </c>
      <c r="BS641" s="26" t="str">
        <f t="shared" si="780" ref="BS641:ED641">IF(AND(BS642="",BS643=""),"",SUM(BS642,BS643))</f>
        <v/>
      </c>
      <c r="BT641" s="26" t="str">
        <f t="shared" si="780"/>
        <v/>
      </c>
      <c r="BU641" s="26" t="str">
        <f t="shared" si="780"/>
        <v/>
      </c>
      <c r="BV641" s="26" t="str">
        <f t="shared" si="780"/>
        <v/>
      </c>
      <c r="BW641" s="26" t="str">
        <f t="shared" si="780"/>
        <v/>
      </c>
      <c r="BX641" s="26" t="str">
        <f t="shared" si="780"/>
        <v/>
      </c>
      <c r="BY641" s="26" t="str">
        <f t="shared" si="780"/>
        <v/>
      </c>
      <c r="BZ641" s="26" t="str">
        <f t="shared" si="780"/>
        <v/>
      </c>
      <c r="CA641" s="26" t="str">
        <f t="shared" si="780"/>
        <v/>
      </c>
      <c r="CB641" s="26" t="str">
        <f t="shared" si="780"/>
        <v/>
      </c>
      <c r="CC641" s="26" t="str">
        <f t="shared" si="780"/>
        <v/>
      </c>
      <c r="CD641" s="26" t="str">
        <f t="shared" si="780"/>
        <v/>
      </c>
      <c r="CE641" s="26" t="str">
        <f t="shared" si="780"/>
        <v/>
      </c>
      <c r="CF641" s="26" t="str">
        <f t="shared" si="780"/>
        <v/>
      </c>
      <c r="CG641" s="26" t="str">
        <f t="shared" si="780"/>
        <v/>
      </c>
      <c r="CH641" s="26" t="str">
        <f t="shared" si="780"/>
        <v/>
      </c>
      <c r="CI641" s="26" t="str">
        <f t="shared" si="780"/>
        <v/>
      </c>
      <c r="CJ641" s="26" t="str">
        <f t="shared" si="780"/>
        <v/>
      </c>
      <c r="CK641" s="26" t="str">
        <f t="shared" si="780"/>
        <v/>
      </c>
      <c r="CL641" s="26" t="str">
        <f t="shared" si="780"/>
        <v/>
      </c>
      <c r="CM641" s="26" t="str">
        <f t="shared" si="780"/>
        <v/>
      </c>
      <c r="CN641" s="26" t="str">
        <f t="shared" si="780"/>
        <v/>
      </c>
      <c r="CO641" s="26" t="str">
        <f t="shared" si="780"/>
        <v/>
      </c>
      <c r="CP641" s="26" t="str">
        <f t="shared" si="780"/>
        <v/>
      </c>
      <c r="CQ641" s="26" t="str">
        <f t="shared" si="780"/>
        <v/>
      </c>
      <c r="CR641" s="26" t="str">
        <f t="shared" si="780"/>
        <v/>
      </c>
      <c r="CS641" s="26" t="str">
        <f t="shared" si="780"/>
        <v/>
      </c>
      <c r="CT641" s="26" t="str">
        <f t="shared" si="780"/>
        <v/>
      </c>
      <c r="CU641" s="26" t="str">
        <f t="shared" si="780"/>
        <v/>
      </c>
      <c r="CV641" s="26" t="str">
        <f t="shared" si="780"/>
        <v/>
      </c>
      <c r="CW641" s="26" t="str">
        <f t="shared" si="780"/>
        <v/>
      </c>
      <c r="CX641" s="26" t="str">
        <f t="shared" si="780"/>
        <v/>
      </c>
      <c r="CY641" s="26" t="str">
        <f t="shared" si="780"/>
        <v/>
      </c>
      <c r="CZ641" s="26" t="str">
        <f t="shared" si="780"/>
        <v/>
      </c>
      <c r="DA641" s="26" t="str">
        <f t="shared" si="780"/>
        <v/>
      </c>
      <c r="DB641" s="26" t="str">
        <f t="shared" si="780"/>
        <v/>
      </c>
      <c r="DC641" s="26" t="str">
        <f t="shared" si="780"/>
        <v/>
      </c>
      <c r="DD641" s="26" t="str">
        <f t="shared" si="780"/>
        <v/>
      </c>
      <c r="DE641" s="26" t="str">
        <f t="shared" si="780"/>
        <v/>
      </c>
      <c r="DF641" s="26" t="str">
        <f t="shared" si="780"/>
        <v/>
      </c>
      <c r="DG641" s="26" t="str">
        <f t="shared" si="780"/>
        <v/>
      </c>
      <c r="DH641" s="26" t="str">
        <f t="shared" si="780"/>
        <v/>
      </c>
      <c r="DI641" s="26" t="str">
        <f t="shared" si="780"/>
        <v/>
      </c>
      <c r="DJ641" s="26" t="str">
        <f t="shared" si="780"/>
        <v/>
      </c>
      <c r="DK641" s="26" t="str">
        <f t="shared" si="780"/>
        <v/>
      </c>
      <c r="DL641" s="26" t="str">
        <f t="shared" si="780"/>
        <v/>
      </c>
      <c r="DM641" s="26" t="str">
        <f t="shared" si="780"/>
        <v/>
      </c>
      <c r="DN641" s="26" t="str">
        <f t="shared" si="780"/>
        <v/>
      </c>
      <c r="DO641" s="26" t="str">
        <f t="shared" si="780"/>
        <v/>
      </c>
      <c r="DP641" s="26" t="str">
        <f t="shared" si="780"/>
        <v/>
      </c>
      <c r="DQ641" s="26" t="str">
        <f t="shared" si="780"/>
        <v/>
      </c>
      <c r="DR641" s="26" t="str">
        <f t="shared" si="780"/>
        <v/>
      </c>
      <c r="DS641" s="26" t="str">
        <f t="shared" si="780"/>
        <v/>
      </c>
      <c r="DT641" s="26" t="str">
        <f t="shared" si="780"/>
        <v/>
      </c>
      <c r="DU641" s="26" t="str">
        <f t="shared" si="780"/>
        <v/>
      </c>
      <c r="DV641" s="26" t="str">
        <f t="shared" si="780"/>
        <v/>
      </c>
      <c r="DW641" s="26" t="str">
        <f t="shared" si="780"/>
        <v/>
      </c>
      <c r="DX641" s="26" t="str">
        <f t="shared" si="780"/>
        <v/>
      </c>
      <c r="DY641" s="26" t="str">
        <f t="shared" si="780"/>
        <v/>
      </c>
      <c r="DZ641" s="26" t="str">
        <f t="shared" si="780"/>
        <v/>
      </c>
      <c r="EA641" s="26" t="str">
        <f t="shared" si="780"/>
        <v/>
      </c>
      <c r="EB641" s="26" t="str">
        <f t="shared" si="780"/>
        <v/>
      </c>
      <c r="EC641" s="26" t="str">
        <f t="shared" si="780"/>
        <v/>
      </c>
      <c r="ED641" s="26" t="str">
        <f t="shared" si="780"/>
        <v/>
      </c>
      <c r="EE641" s="26" t="str">
        <f t="shared" si="781" ref="EE641:FI641">IF(AND(EE642="",EE643=""),"",SUM(EE642,EE643))</f>
        <v/>
      </c>
      <c r="EF641" s="26" t="str">
        <f t="shared" si="781"/>
        <v/>
      </c>
      <c r="EG641" s="26" t="str">
        <f t="shared" si="781"/>
        <v/>
      </c>
      <c r="EH641" s="26" t="str">
        <f t="shared" si="781"/>
        <v/>
      </c>
      <c r="EI641" s="26" t="str">
        <f t="shared" si="781"/>
        <v/>
      </c>
      <c r="EJ641" s="26" t="str">
        <f t="shared" si="781"/>
        <v/>
      </c>
      <c r="EK641" s="26" t="str">
        <f t="shared" si="781"/>
        <v/>
      </c>
      <c r="EL641" s="26" t="str">
        <f t="shared" si="781"/>
        <v/>
      </c>
      <c r="EM641" s="26" t="str">
        <f t="shared" si="781"/>
        <v/>
      </c>
      <c r="EN641" s="26" t="str">
        <f t="shared" si="781"/>
        <v/>
      </c>
      <c r="EO641" s="26" t="str">
        <f t="shared" si="781"/>
        <v/>
      </c>
      <c r="EP641" s="26" t="str">
        <f t="shared" si="781"/>
        <v/>
      </c>
      <c r="EQ641" s="26" t="str">
        <f t="shared" si="781"/>
        <v/>
      </c>
      <c r="ER641" s="26" t="str">
        <f t="shared" si="781"/>
        <v/>
      </c>
      <c r="ES641" s="26" t="str">
        <f t="shared" si="781"/>
        <v/>
      </c>
      <c r="ET641" s="26" t="str">
        <f t="shared" si="781"/>
        <v/>
      </c>
      <c r="EU641" s="26" t="str">
        <f t="shared" si="781"/>
        <v/>
      </c>
      <c r="EV641" s="26" t="str">
        <f t="shared" si="781"/>
        <v/>
      </c>
      <c r="EW641" s="26" t="str">
        <f t="shared" si="781"/>
        <v/>
      </c>
      <c r="EX641" s="26" t="str">
        <f t="shared" si="781"/>
        <v/>
      </c>
      <c r="EY641" s="26" t="str">
        <f t="shared" si="781"/>
        <v/>
      </c>
      <c r="EZ641" s="26" t="str">
        <f t="shared" si="781"/>
        <v/>
      </c>
      <c r="FA641" s="26" t="str">
        <f t="shared" si="781"/>
        <v/>
      </c>
      <c r="FB641" s="26" t="str">
        <f t="shared" si="781"/>
        <v/>
      </c>
      <c r="FC641" s="26" t="str">
        <f t="shared" si="781"/>
        <v/>
      </c>
      <c r="FD641" s="26" t="str">
        <f t="shared" si="781"/>
        <v/>
      </c>
      <c r="FE641" s="26" t="str">
        <f t="shared" si="781"/>
        <v/>
      </c>
      <c r="FF641" s="26" t="str">
        <f t="shared" si="781"/>
        <v/>
      </c>
      <c r="FG641" s="26" t="str">
        <f t="shared" si="781"/>
        <v/>
      </c>
      <c r="FH641" s="26" t="str">
        <f t="shared" si="781"/>
        <v/>
      </c>
      <c r="FI641" s="26" t="str">
        <f t="shared" si="781"/>
        <v/>
      </c>
    </row>
    <row r="642" spans="1:165" s="8" customFormat="1" ht="15" customHeight="1">
      <c r="A642" s="8" t="str">
        <f t="shared" si="715"/>
        <v>BFOCDAONF_S_BP6_XDC</v>
      </c>
      <c r="B642" s="12" t="s">
        <v>1522</v>
      </c>
      <c r="C642" s="13" t="s">
        <v>1531</v>
      </c>
      <c r="D642" s="13" t="s">
        <v>1532</v>
      </c>
      <c r="E642" s="14" t="str">
        <f>"BFOCDAONF_S_BP6_"&amp;C3</f>
        <v>BFOCDAONF_S_BP6_XDC</v>
      </c>
      <c r="F642" s="1"/>
      <c r="G642" s="1"/>
      <c r="H642" s="1"/>
      <c r="I642" s="1">
        <v>1.80</v>
      </c>
      <c r="J642" s="1">
        <v>1.80</v>
      </c>
      <c r="K642" s="1">
        <v>2.0456031419192899</v>
      </c>
      <c r="L642" s="1">
        <v>0.75994467735849702</v>
      </c>
      <c r="M642" s="1">
        <v>-5.3425414100331698</v>
      </c>
      <c r="N642" s="1">
        <v>-1.0814845786266301</v>
      </c>
      <c r="O642" s="1">
        <v>-3.6184781699999999</v>
      </c>
      <c r="P642" s="1">
        <v>-1.9864940257072199</v>
      </c>
      <c r="Q642" s="1">
        <v>-0.116928360714325</v>
      </c>
      <c r="R642" s="1">
        <v>0.27979575012410901</v>
      </c>
      <c r="S642" s="1">
        <v>5.5833674714104502</v>
      </c>
      <c r="T642" s="1">
        <v>3.759740834</v>
      </c>
      <c r="U642" s="1">
        <v>-5.4082197363547504</v>
      </c>
      <c r="V642" s="1">
        <v>-1.49408495873664</v>
      </c>
      <c r="W642" s="1">
        <v>1.0687386889336401</v>
      </c>
      <c r="X642" s="1">
        <v>-0.86129162308289697</v>
      </c>
      <c r="Y642" s="1">
        <v>-6.6948576290000004</v>
      </c>
      <c r="Z642" s="1">
        <v>-0.45211142041861901</v>
      </c>
      <c r="AA642" s="1">
        <v>1.6363049783661501</v>
      </c>
      <c r="AB642" s="1">
        <v>-3.7909400259862198</v>
      </c>
      <c r="AC642" s="1">
        <v>0.404119839690597</v>
      </c>
      <c r="AD642" s="1">
        <v>-2.202626628</v>
      </c>
      <c r="AE642" s="1">
        <v>-0.45211142041861901</v>
      </c>
      <c r="AF642" s="1">
        <v>1.6363049783661501</v>
      </c>
      <c r="AG642" s="1">
        <v>-3.7909400259862198</v>
      </c>
      <c r="AH642" s="1">
        <v>0.404119839690597</v>
      </c>
      <c r="AI642" s="1">
        <v>-2.20262662834809</v>
      </c>
      <c r="AJ642" s="1">
        <v>-0.45211142041861901</v>
      </c>
      <c r="AK642" s="1">
        <v>1.6363049783661501</v>
      </c>
      <c r="AL642" s="1">
        <v>-3.7909400259862198</v>
      </c>
      <c r="AM642" s="1">
        <v>0.404119839690597</v>
      </c>
      <c r="AN642" s="1">
        <v>-2.20262662834809</v>
      </c>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165" s="8" customFormat="1" ht="15" customHeight="1">
      <c r="A643" s="8" t="str">
        <f t="shared" si="715"/>
        <v>BFOCDAONF_L_BP6_XDC</v>
      </c>
      <c r="B643" s="12" t="s">
        <v>1525</v>
      </c>
      <c r="C643" s="13" t="s">
        <v>1533</v>
      </c>
      <c r="D643" s="13" t="s">
        <v>1534</v>
      </c>
      <c r="E643" s="14" t="str">
        <f>"BFOCDAONF_L_BP6_"&amp;C3</f>
        <v>BFOCDAONF_L_BP6_XDC</v>
      </c>
      <c r="F643" s="1">
        <v>0.081247650626490794</v>
      </c>
      <c r="G643" s="1">
        <v>0.081247650626490794</v>
      </c>
      <c r="H643" s="1">
        <v>0.081247650626490794</v>
      </c>
      <c r="I643" s="1">
        <v>0.081247650626491599</v>
      </c>
      <c r="J643" s="1">
        <v>0.32499060250596401</v>
      </c>
      <c r="K643" s="1">
        <v>0.067757087258259602</v>
      </c>
      <c r="L643" s="1">
        <v>0.020311912656622699</v>
      </c>
      <c r="M643" s="1">
        <v>0.020311912656622699</v>
      </c>
      <c r="N643" s="1">
        <v>0.16264743646153201</v>
      </c>
      <c r="O643" s="1">
        <v>0.27102834903303702</v>
      </c>
      <c r="P643" s="1">
        <v>-0.0059083141275104696</v>
      </c>
      <c r="Q643" s="1">
        <v>0.020932616044745202</v>
      </c>
      <c r="R643" s="1">
        <v>0.020932616044745202</v>
      </c>
      <c r="S643" s="1">
        <v>0.80910558726440795</v>
      </c>
      <c r="T643" s="1">
        <v>0.84506250522638804</v>
      </c>
      <c r="U643" s="1">
        <v>-0.64757673853047804</v>
      </c>
      <c r="V643" s="1">
        <v>0.0215722872525177</v>
      </c>
      <c r="W643" s="1">
        <v>0.021572287252518599</v>
      </c>
      <c r="X643" s="1">
        <v>0.83383071226143901</v>
      </c>
      <c r="Y643" s="1">
        <v>0.22939854823599701</v>
      </c>
      <c r="Z643" s="1">
        <v>-0.667365769847726</v>
      </c>
      <c r="AA643" s="1">
        <v>0.022231505909743099</v>
      </c>
      <c r="AB643" s="1">
        <v>0.0222315059097449</v>
      </c>
      <c r="AC643" s="1">
        <v>0.85931140218811697</v>
      </c>
      <c r="AD643" s="1">
        <v>0.236408644159879</v>
      </c>
      <c r="AE643" s="1">
        <v>-0.68775952603721702</v>
      </c>
      <c r="AF643" s="1">
        <v>0.0229108693588937</v>
      </c>
      <c r="AG643" s="1">
        <v>0.022910869358894598</v>
      </c>
      <c r="AH643" s="1">
        <v>0.88557074604249697</v>
      </c>
      <c r="AI643" s="1">
        <v>0.243632958723068</v>
      </c>
      <c r="AJ643" s="1">
        <v>-0.70877648663770298</v>
      </c>
      <c r="AK643" s="1">
        <v>0.023610993196382601</v>
      </c>
      <c r="AL643" s="1">
        <v>0.0236109931963835</v>
      </c>
      <c r="AM643" s="1">
        <v>0.91263253838982805</v>
      </c>
      <c r="AN643" s="1">
        <v>0.25107803814489099</v>
      </c>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165" s="8" customFormat="1" ht="15" customHeight="1">
      <c r="A644" s="8" t="str">
        <f t="shared" si="715"/>
        <v>BFOCDL_BP6_XDC</v>
      </c>
      <c r="B644" s="19" t="s">
        <v>1535</v>
      </c>
      <c r="C644" s="13" t="s">
        <v>1536</v>
      </c>
      <c r="D644" s="13" t="s">
        <v>1537</v>
      </c>
      <c r="E644" s="14" t="str">
        <f>"BFOCDL_BP6_"&amp;C3</f>
        <v>BFOCDL_BP6_XDC</v>
      </c>
      <c r="F644" s="26">
        <v>0</v>
      </c>
      <c r="G644" s="26">
        <v>0</v>
      </c>
      <c r="H644" s="26">
        <v>0.105</v>
      </c>
      <c r="I644" s="26">
        <v>-0.105</v>
      </c>
      <c r="J644" s="26">
        <v>0</v>
      </c>
      <c r="K644" s="26">
        <v>0</v>
      </c>
      <c r="L644" s="26">
        <v>0</v>
      </c>
      <c r="M644" s="26">
        <v>0</v>
      </c>
      <c r="N644" s="26">
        <v>0</v>
      </c>
      <c r="O644" s="26">
        <v>0</v>
      </c>
      <c r="P644" s="26">
        <v>0</v>
      </c>
      <c r="Q644" s="26">
        <v>0</v>
      </c>
      <c r="R644" s="26">
        <v>0</v>
      </c>
      <c r="S644" s="26">
        <v>0</v>
      </c>
      <c r="T644" s="26">
        <v>0</v>
      </c>
      <c r="U644" s="26">
        <v>0</v>
      </c>
      <c r="V644" s="26">
        <v>0</v>
      </c>
      <c r="W644" s="26">
        <v>0</v>
      </c>
      <c r="X644" s="26">
        <v>1.466</v>
      </c>
      <c r="Y644" s="26">
        <v>1.466</v>
      </c>
      <c r="Z644" s="26">
        <v>-1.466</v>
      </c>
      <c r="AA644" s="26">
        <v>0</v>
      </c>
      <c r="AB644" s="26">
        <v>0</v>
      </c>
      <c r="AC644" s="26">
        <v>0</v>
      </c>
      <c r="AD644" s="26">
        <v>-1.466</v>
      </c>
      <c r="AE644" s="26">
        <v>15.997999999999999</v>
      </c>
      <c r="AF644" s="26">
        <v>-10.048</v>
      </c>
      <c r="AG644" s="26">
        <v>0.42599999999999999</v>
      </c>
      <c r="AH644" s="26">
        <v>0.95099999999999996</v>
      </c>
      <c r="AI644" s="26">
        <v>7.327</v>
      </c>
      <c r="AJ644" s="26">
        <v>-7.327</v>
      </c>
      <c r="AK644" s="26">
        <v>0</v>
      </c>
      <c r="AL644" s="26">
        <v>0</v>
      </c>
      <c r="AM644" s="26">
        <v>0</v>
      </c>
      <c r="AN644" s="26">
        <v>-7.327</v>
      </c>
      <c r="AO644" s="26" t="str">
        <f>IF(AND(AO645="",AND(AO651="",AND(AO655="",AO658=""))),"",SUM(AO645,AO651,AO655,AO658))</f>
        <v/>
      </c>
      <c r="AP644" s="26" t="str">
        <f>IF(AND(AP645="",AND(AP651="",AND(AP655="",AP658=""))),"",SUM(AP645,AP651,AP655,AP658))</f>
        <v/>
      </c>
      <c r="AQ644" s="26" t="str">
        <f>IF(AND(AQ645="",AND(AQ651="",AND(AQ655="",AQ658=""))),"",SUM(AQ645,AQ651,AQ655,AQ658))</f>
        <v/>
      </c>
      <c r="AR644" s="26" t="str">
        <f>IF(AND(AR645="",AND(AR651="",AND(AR655="",AR658=""))),"",SUM(AR645,AR651,AR655,AR658))</f>
        <v/>
      </c>
      <c r="AS644" s="26" t="str">
        <f>IF(AND(AS645="",AND(AS651="",AND(AS655="",AS658=""))),"",SUM(AS645,AS651,AS655,AS658))</f>
        <v/>
      </c>
      <c r="AT644" s="26" t="str">
        <f>IF(AND(AT645="",AND(AT651="",AND(AT655="",AT658=""))),"",SUM(AT645,AT651,AT655,AT658))</f>
        <v/>
      </c>
      <c r="AU644" s="26" t="str">
        <f>IF(AND(AU645="",AND(AU651="",AND(AU655="",AU658=""))),"",SUM(AU645,AU651,AU655,AU658))</f>
        <v/>
      </c>
      <c r="AV644" s="26" t="str">
        <f>IF(AND(AV645="",AND(AV651="",AND(AV655="",AV658=""))),"",SUM(AV645,AV651,AV655,AV658))</f>
        <v/>
      </c>
      <c r="AW644" s="26" t="str">
        <f>IF(AND(AW645="",AND(AW651="",AND(AW655="",AW658=""))),"",SUM(AW645,AW651,AW655,AW658))</f>
        <v/>
      </c>
      <c r="AX644" s="26" t="str">
        <f>IF(AND(AX645="",AND(AX651="",AND(AX655="",AX658=""))),"",SUM(AX645,AX651,AX655,AX658))</f>
        <v/>
      </c>
      <c r="AY644" s="26" t="str">
        <f>IF(AND(AY645="",AND(AY651="",AND(AY655="",AY658=""))),"",SUM(AY645,AY651,AY655,AY658))</f>
        <v/>
      </c>
      <c r="AZ644" s="26" t="str">
        <f>IF(AND(AZ645="",AND(AZ651="",AND(AZ655="",AZ658=""))),"",SUM(AZ645,AZ651,AZ655,AZ658))</f>
        <v/>
      </c>
      <c r="BA644" s="26" t="str">
        <f>IF(AND(BA645="",AND(BA651="",AND(BA655="",BA658=""))),"",SUM(BA645,BA651,BA655,BA658))</f>
        <v/>
      </c>
      <c r="BB644" s="26" t="str">
        <f>IF(AND(BB645="",AND(BB651="",AND(BB655="",BB658=""))),"",SUM(BB645,BB651,BB655,BB658))</f>
        <v/>
      </c>
      <c r="BC644" s="26" t="str">
        <f>IF(AND(BC645="",AND(BC651="",AND(BC655="",BC658=""))),"",SUM(BC645,BC651,BC655,BC658))</f>
        <v/>
      </c>
      <c r="BD644" s="26" t="str">
        <f>IF(AND(BD645="",AND(BD651="",AND(BD655="",BD658=""))),"",SUM(BD645,BD651,BD655,BD658))</f>
        <v/>
      </c>
      <c r="BE644" s="26" t="str">
        <f>IF(AND(BE645="",AND(BE651="",AND(BE655="",BE658=""))),"",SUM(BE645,BE651,BE655,BE658))</f>
        <v/>
      </c>
      <c r="BF644" s="26" t="str">
        <f>IF(AND(BF645="",AND(BF651="",AND(BF655="",BF658=""))),"",SUM(BF645,BF651,BF655,BF658))</f>
        <v/>
      </c>
      <c r="BG644" s="26" t="str">
        <f>IF(AND(BG645="",AND(BG651="",AND(BG655="",BG658=""))),"",SUM(BG645,BG651,BG655,BG658))</f>
        <v/>
      </c>
      <c r="BH644" s="26" t="str">
        <f>IF(AND(BH645="",AND(BH651="",AND(BH655="",BH658=""))),"",SUM(BH645,BH651,BH655,BH658))</f>
        <v/>
      </c>
      <c r="BI644" s="26" t="str">
        <f>IF(AND(BI645="",AND(BI651="",AND(BI655="",BI658=""))),"",SUM(BI645,BI651,BI655,BI658))</f>
        <v/>
      </c>
      <c r="BJ644" s="26" t="str">
        <f>IF(AND(BJ645="",AND(BJ651="",AND(BJ655="",BJ658=""))),"",SUM(BJ645,BJ651,BJ655,BJ658))</f>
        <v/>
      </c>
      <c r="BK644" s="26" t="str">
        <f>IF(AND(BK645="",AND(BK651="",AND(BK655="",BK658=""))),"",SUM(BK645,BK651,BK655,BK658))</f>
        <v/>
      </c>
      <c r="BL644" s="26" t="str">
        <f>IF(AND(BL645="",AND(BL651="",AND(BL655="",BL658=""))),"",SUM(BL645,BL651,BL655,BL658))</f>
        <v/>
      </c>
      <c r="BM644" s="26" t="str">
        <f>IF(AND(BM645="",AND(BM651="",AND(BM655="",BM658=""))),"",SUM(BM645,BM651,BM655,BM658))</f>
        <v/>
      </c>
      <c r="BN644" s="26" t="str">
        <f>IF(AND(BN645="",AND(BN651="",AND(BN655="",BN658=""))),"",SUM(BN645,BN651,BN655,BN658))</f>
        <v/>
      </c>
      <c r="BO644" s="26" t="str">
        <f>IF(AND(BO645="",AND(BO651="",AND(BO655="",BO658=""))),"",SUM(BO645,BO651,BO655,BO658))</f>
        <v/>
      </c>
      <c r="BP644" s="26" t="str">
        <f>IF(AND(BP645="",AND(BP651="",AND(BP655="",BP658=""))),"",SUM(BP645,BP651,BP655,BP658))</f>
        <v/>
      </c>
      <c r="BQ644" s="26" t="str">
        <f>IF(AND(BQ645="",AND(BQ651="",AND(BQ655="",BQ658=""))),"",SUM(BQ645,BQ651,BQ655,BQ658))</f>
        <v/>
      </c>
      <c r="BR644" s="26" t="str">
        <f>IF(AND(BR645="",AND(BR651="",AND(BR655="",BR658=""))),"",SUM(BR645,BR651,BR655,BR658))</f>
        <v/>
      </c>
      <c r="BS644" s="26" t="str">
        <f t="shared" si="782" ref="BS644:ED644">IF(AND(BS645="",AND(BS651="",AND(BS655="",BS658=""))),"",SUM(BS645,BS651,BS655,BS658))</f>
        <v/>
      </c>
      <c r="BT644" s="26" t="str">
        <f t="shared" si="782"/>
        <v/>
      </c>
      <c r="BU644" s="26" t="str">
        <f t="shared" si="782"/>
        <v/>
      </c>
      <c r="BV644" s="26" t="str">
        <f t="shared" si="782"/>
        <v/>
      </c>
      <c r="BW644" s="26" t="str">
        <f t="shared" si="782"/>
        <v/>
      </c>
      <c r="BX644" s="26" t="str">
        <f t="shared" si="782"/>
        <v/>
      </c>
      <c r="BY644" s="26" t="str">
        <f t="shared" si="782"/>
        <v/>
      </c>
      <c r="BZ644" s="26" t="str">
        <f t="shared" si="782"/>
        <v/>
      </c>
      <c r="CA644" s="26" t="str">
        <f t="shared" si="782"/>
        <v/>
      </c>
      <c r="CB644" s="26" t="str">
        <f t="shared" si="782"/>
        <v/>
      </c>
      <c r="CC644" s="26" t="str">
        <f t="shared" si="782"/>
        <v/>
      </c>
      <c r="CD644" s="26" t="str">
        <f t="shared" si="782"/>
        <v/>
      </c>
      <c r="CE644" s="26" t="str">
        <f t="shared" si="782"/>
        <v/>
      </c>
      <c r="CF644" s="26" t="str">
        <f t="shared" si="782"/>
        <v/>
      </c>
      <c r="CG644" s="26" t="str">
        <f t="shared" si="782"/>
        <v/>
      </c>
      <c r="CH644" s="26" t="str">
        <f t="shared" si="782"/>
        <v/>
      </c>
      <c r="CI644" s="26" t="str">
        <f t="shared" si="782"/>
        <v/>
      </c>
      <c r="CJ644" s="26" t="str">
        <f t="shared" si="782"/>
        <v/>
      </c>
      <c r="CK644" s="26" t="str">
        <f t="shared" si="782"/>
        <v/>
      </c>
      <c r="CL644" s="26" t="str">
        <f t="shared" si="782"/>
        <v/>
      </c>
      <c r="CM644" s="26" t="str">
        <f t="shared" si="782"/>
        <v/>
      </c>
      <c r="CN644" s="26" t="str">
        <f t="shared" si="782"/>
        <v/>
      </c>
      <c r="CO644" s="26" t="str">
        <f t="shared" si="782"/>
        <v/>
      </c>
      <c r="CP644" s="26" t="str">
        <f t="shared" si="782"/>
        <v/>
      </c>
      <c r="CQ644" s="26" t="str">
        <f t="shared" si="782"/>
        <v/>
      </c>
      <c r="CR644" s="26" t="str">
        <f t="shared" si="782"/>
        <v/>
      </c>
      <c r="CS644" s="26" t="str">
        <f t="shared" si="782"/>
        <v/>
      </c>
      <c r="CT644" s="26" t="str">
        <f t="shared" si="782"/>
        <v/>
      </c>
      <c r="CU644" s="26" t="str">
        <f t="shared" si="782"/>
        <v/>
      </c>
      <c r="CV644" s="26" t="str">
        <f t="shared" si="782"/>
        <v/>
      </c>
      <c r="CW644" s="26" t="str">
        <f t="shared" si="782"/>
        <v/>
      </c>
      <c r="CX644" s="26" t="str">
        <f t="shared" si="782"/>
        <v/>
      </c>
      <c r="CY644" s="26" t="str">
        <f t="shared" si="782"/>
        <v/>
      </c>
      <c r="CZ644" s="26" t="str">
        <f t="shared" si="782"/>
        <v/>
      </c>
      <c r="DA644" s="26" t="str">
        <f t="shared" si="782"/>
        <v/>
      </c>
      <c r="DB644" s="26" t="str">
        <f t="shared" si="782"/>
        <v/>
      </c>
      <c r="DC644" s="26" t="str">
        <f t="shared" si="782"/>
        <v/>
      </c>
      <c r="DD644" s="26" t="str">
        <f t="shared" si="782"/>
        <v/>
      </c>
      <c r="DE644" s="26" t="str">
        <f t="shared" si="782"/>
        <v/>
      </c>
      <c r="DF644" s="26" t="str">
        <f t="shared" si="782"/>
        <v/>
      </c>
      <c r="DG644" s="26" t="str">
        <f t="shared" si="782"/>
        <v/>
      </c>
      <c r="DH644" s="26" t="str">
        <f t="shared" si="782"/>
        <v/>
      </c>
      <c r="DI644" s="26" t="str">
        <f t="shared" si="782"/>
        <v/>
      </c>
      <c r="DJ644" s="26" t="str">
        <f t="shared" si="782"/>
        <v/>
      </c>
      <c r="DK644" s="26" t="str">
        <f t="shared" si="782"/>
        <v/>
      </c>
      <c r="DL644" s="26" t="str">
        <f t="shared" si="782"/>
        <v/>
      </c>
      <c r="DM644" s="26" t="str">
        <f t="shared" si="782"/>
        <v/>
      </c>
      <c r="DN644" s="26" t="str">
        <f t="shared" si="782"/>
        <v/>
      </c>
      <c r="DO644" s="26" t="str">
        <f t="shared" si="782"/>
        <v/>
      </c>
      <c r="DP644" s="26" t="str">
        <f t="shared" si="782"/>
        <v/>
      </c>
      <c r="DQ644" s="26" t="str">
        <f t="shared" si="782"/>
        <v/>
      </c>
      <c r="DR644" s="26" t="str">
        <f t="shared" si="782"/>
        <v/>
      </c>
      <c r="DS644" s="26" t="str">
        <f t="shared" si="782"/>
        <v/>
      </c>
      <c r="DT644" s="26" t="str">
        <f t="shared" si="782"/>
        <v/>
      </c>
      <c r="DU644" s="26" t="str">
        <f t="shared" si="782"/>
        <v/>
      </c>
      <c r="DV644" s="26" t="str">
        <f t="shared" si="782"/>
        <v/>
      </c>
      <c r="DW644" s="26" t="str">
        <f t="shared" si="782"/>
        <v/>
      </c>
      <c r="DX644" s="26" t="str">
        <f t="shared" si="782"/>
        <v/>
      </c>
      <c r="DY644" s="26" t="str">
        <f t="shared" si="782"/>
        <v/>
      </c>
      <c r="DZ644" s="26" t="str">
        <f t="shared" si="782"/>
        <v/>
      </c>
      <c r="EA644" s="26" t="str">
        <f t="shared" si="782"/>
        <v/>
      </c>
      <c r="EB644" s="26" t="str">
        <f t="shared" si="782"/>
        <v/>
      </c>
      <c r="EC644" s="26" t="str">
        <f t="shared" si="782"/>
        <v/>
      </c>
      <c r="ED644" s="26" t="str">
        <f t="shared" si="782"/>
        <v/>
      </c>
      <c r="EE644" s="26" t="str">
        <f t="shared" si="783" ref="EE644:FI644">IF(AND(EE645="",AND(EE651="",AND(EE655="",EE658=""))),"",SUM(EE645,EE651,EE655,EE658))</f>
        <v/>
      </c>
      <c r="EF644" s="26" t="str">
        <f t="shared" si="783"/>
        <v/>
      </c>
      <c r="EG644" s="26" t="str">
        <f t="shared" si="783"/>
        <v/>
      </c>
      <c r="EH644" s="26" t="str">
        <f t="shared" si="783"/>
        <v/>
      </c>
      <c r="EI644" s="26" t="str">
        <f t="shared" si="783"/>
        <v/>
      </c>
      <c r="EJ644" s="26" t="str">
        <f t="shared" si="783"/>
        <v/>
      </c>
      <c r="EK644" s="26" t="str">
        <f t="shared" si="783"/>
        <v/>
      </c>
      <c r="EL644" s="26" t="str">
        <f t="shared" si="783"/>
        <v/>
      </c>
      <c r="EM644" s="26" t="str">
        <f t="shared" si="783"/>
        <v/>
      </c>
      <c r="EN644" s="26" t="str">
        <f t="shared" si="783"/>
        <v/>
      </c>
      <c r="EO644" s="26" t="str">
        <f t="shared" si="783"/>
        <v/>
      </c>
      <c r="EP644" s="26" t="str">
        <f t="shared" si="783"/>
        <v/>
      </c>
      <c r="EQ644" s="26" t="str">
        <f t="shared" si="783"/>
        <v/>
      </c>
      <c r="ER644" s="26" t="str">
        <f t="shared" si="783"/>
        <v/>
      </c>
      <c r="ES644" s="26" t="str">
        <f t="shared" si="783"/>
        <v/>
      </c>
      <c r="ET644" s="26" t="str">
        <f t="shared" si="783"/>
        <v/>
      </c>
      <c r="EU644" s="26" t="str">
        <f t="shared" si="783"/>
        <v/>
      </c>
      <c r="EV644" s="26" t="str">
        <f t="shared" si="783"/>
        <v/>
      </c>
      <c r="EW644" s="26" t="str">
        <f t="shared" si="783"/>
        <v/>
      </c>
      <c r="EX644" s="26" t="str">
        <f t="shared" si="783"/>
        <v/>
      </c>
      <c r="EY644" s="26" t="str">
        <f t="shared" si="783"/>
        <v/>
      </c>
      <c r="EZ644" s="26" t="str">
        <f t="shared" si="783"/>
        <v/>
      </c>
      <c r="FA644" s="26" t="str">
        <f t="shared" si="783"/>
        <v/>
      </c>
      <c r="FB644" s="26" t="str">
        <f t="shared" si="783"/>
        <v/>
      </c>
      <c r="FC644" s="26" t="str">
        <f t="shared" si="783"/>
        <v/>
      </c>
      <c r="FD644" s="26" t="str">
        <f t="shared" si="783"/>
        <v/>
      </c>
      <c r="FE644" s="26" t="str">
        <f t="shared" si="783"/>
        <v/>
      </c>
      <c r="FF644" s="26" t="str">
        <f t="shared" si="783"/>
        <v/>
      </c>
      <c r="FG644" s="26" t="str">
        <f t="shared" si="783"/>
        <v/>
      </c>
      <c r="FH644" s="26" t="str">
        <f t="shared" si="783"/>
        <v/>
      </c>
      <c r="FI644" s="26" t="str">
        <f t="shared" si="783"/>
        <v/>
      </c>
    </row>
    <row r="645" spans="1:165" s="8" customFormat="1" ht="15" customHeight="1">
      <c r="A645" s="8" t="str">
        <f t="shared" si="715"/>
        <v>BFOCDLCB_BP6_XDC</v>
      </c>
      <c r="B645" s="12" t="s">
        <v>1481</v>
      </c>
      <c r="C645" s="13" t="s">
        <v>1538</v>
      </c>
      <c r="D645" s="13" t="s">
        <v>1539</v>
      </c>
      <c r="E645" s="14" t="str">
        <f>"BFOCDLCB_BP6_"&amp;C3</f>
        <v>BFOCDLCB_BP6_XDC</v>
      </c>
      <c r="F645" s="26" t="str">
        <f>IF(AND(F646="",F647=""),"",SUM(F646,F647))</f>
        <v/>
      </c>
      <c r="G645" s="26" t="str">
        <f t="shared" si="784" ref="G645:BR645">IF(AND(G646="",G647=""),"",SUM(G646,G647))</f>
        <v/>
      </c>
      <c r="H645" s="26" t="str">
        <f t="shared" si="784"/>
        <v/>
      </c>
      <c r="I645" s="26" t="str">
        <f t="shared" si="784"/>
        <v/>
      </c>
      <c r="J645" s="26" t="str">
        <f t="shared" si="784"/>
        <v/>
      </c>
      <c r="K645" s="26" t="str">
        <f t="shared" si="784"/>
        <v/>
      </c>
      <c r="L645" s="26" t="str">
        <f t="shared" si="784"/>
        <v/>
      </c>
      <c r="M645" s="26" t="str">
        <f t="shared" si="784"/>
        <v/>
      </c>
      <c r="N645" s="26" t="str">
        <f t="shared" si="784"/>
        <v/>
      </c>
      <c r="O645" s="26" t="str">
        <f t="shared" si="784"/>
        <v/>
      </c>
      <c r="P645" s="26" t="str">
        <f t="shared" si="784"/>
        <v/>
      </c>
      <c r="Q645" s="26" t="str">
        <f t="shared" si="784"/>
        <v/>
      </c>
      <c r="R645" s="26" t="str">
        <f t="shared" si="784"/>
        <v/>
      </c>
      <c r="S645" s="26" t="str">
        <f t="shared" si="784"/>
        <v/>
      </c>
      <c r="T645" s="26" t="str">
        <f t="shared" si="784"/>
        <v/>
      </c>
      <c r="U645" s="26" t="str">
        <f t="shared" si="784"/>
        <v/>
      </c>
      <c r="V645" s="26" t="str">
        <f t="shared" si="784"/>
        <v/>
      </c>
      <c r="W645" s="26" t="str">
        <f t="shared" si="784"/>
        <v/>
      </c>
      <c r="X645" s="26" t="str">
        <f t="shared" si="784"/>
        <v/>
      </c>
      <c r="Y645" s="26" t="str">
        <f t="shared" si="784"/>
        <v/>
      </c>
      <c r="Z645" s="26" t="str">
        <f t="shared" si="784"/>
        <v/>
      </c>
      <c r="AA645" s="26" t="str">
        <f t="shared" si="784"/>
        <v/>
      </c>
      <c r="AB645" s="26" t="str">
        <f t="shared" si="784"/>
        <v/>
      </c>
      <c r="AC645" s="26" t="str">
        <f t="shared" si="784"/>
        <v/>
      </c>
      <c r="AD645" s="26" t="str">
        <f t="shared" si="784"/>
        <v/>
      </c>
      <c r="AE645" s="26" t="str">
        <f t="shared" si="784"/>
        <v/>
      </c>
      <c r="AF645" s="26" t="str">
        <f t="shared" si="784"/>
        <v/>
      </c>
      <c r="AG645" s="26" t="str">
        <f t="shared" si="784"/>
        <v/>
      </c>
      <c r="AH645" s="26" t="str">
        <f t="shared" si="784"/>
        <v/>
      </c>
      <c r="AI645" s="26" t="str">
        <f t="shared" si="784"/>
        <v/>
      </c>
      <c r="AJ645" s="26" t="str">
        <f t="shared" si="784"/>
        <v/>
      </c>
      <c r="AK645" s="26" t="str">
        <f t="shared" si="784"/>
        <v/>
      </c>
      <c r="AL645" s="26" t="str">
        <f t="shared" si="784"/>
        <v/>
      </c>
      <c r="AM645" s="26" t="str">
        <f t="shared" si="784"/>
        <v/>
      </c>
      <c r="AN645" s="26" t="str">
        <f t="shared" si="784"/>
        <v/>
      </c>
      <c r="AO645" s="26" t="str">
        <f t="shared" si="784"/>
        <v/>
      </c>
      <c r="AP645" s="26" t="str">
        <f t="shared" si="784"/>
        <v/>
      </c>
      <c r="AQ645" s="26" t="str">
        <f t="shared" si="784"/>
        <v/>
      </c>
      <c r="AR645" s="26" t="str">
        <f t="shared" si="784"/>
        <v/>
      </c>
      <c r="AS645" s="26" t="str">
        <f t="shared" si="784"/>
        <v/>
      </c>
      <c r="AT645" s="26" t="str">
        <f t="shared" si="784"/>
        <v/>
      </c>
      <c r="AU645" s="26" t="str">
        <f t="shared" si="784"/>
        <v/>
      </c>
      <c r="AV645" s="26" t="str">
        <f t="shared" si="784"/>
        <v/>
      </c>
      <c r="AW645" s="26" t="str">
        <f t="shared" si="784"/>
        <v/>
      </c>
      <c r="AX645" s="26" t="str">
        <f t="shared" si="784"/>
        <v/>
      </c>
      <c r="AY645" s="26" t="str">
        <f t="shared" si="784"/>
        <v/>
      </c>
      <c r="AZ645" s="26" t="str">
        <f t="shared" si="784"/>
        <v/>
      </c>
      <c r="BA645" s="26" t="str">
        <f t="shared" si="784"/>
        <v/>
      </c>
      <c r="BB645" s="26" t="str">
        <f t="shared" si="784"/>
        <v/>
      </c>
      <c r="BC645" s="26" t="str">
        <f t="shared" si="784"/>
        <v/>
      </c>
      <c r="BD645" s="26" t="str">
        <f t="shared" si="784"/>
        <v/>
      </c>
      <c r="BE645" s="26" t="str">
        <f t="shared" si="784"/>
        <v/>
      </c>
      <c r="BF645" s="26" t="str">
        <f t="shared" si="784"/>
        <v/>
      </c>
      <c r="BG645" s="26" t="str">
        <f t="shared" si="784"/>
        <v/>
      </c>
      <c r="BH645" s="26" t="str">
        <f t="shared" si="784"/>
        <v/>
      </c>
      <c r="BI645" s="26" t="str">
        <f t="shared" si="784"/>
        <v/>
      </c>
      <c r="BJ645" s="26" t="str">
        <f t="shared" si="784"/>
        <v/>
      </c>
      <c r="BK645" s="26" t="str">
        <f t="shared" si="784"/>
        <v/>
      </c>
      <c r="BL645" s="26" t="str">
        <f t="shared" si="784"/>
        <v/>
      </c>
      <c r="BM645" s="26" t="str">
        <f t="shared" si="784"/>
        <v/>
      </c>
      <c r="BN645" s="26" t="str">
        <f t="shared" si="784"/>
        <v/>
      </c>
      <c r="BO645" s="26" t="str">
        <f t="shared" si="784"/>
        <v/>
      </c>
      <c r="BP645" s="26" t="str">
        <f t="shared" si="784"/>
        <v/>
      </c>
      <c r="BQ645" s="26" t="str">
        <f t="shared" si="784"/>
        <v/>
      </c>
      <c r="BR645" s="26" t="str">
        <f t="shared" si="784"/>
        <v/>
      </c>
      <c r="BS645" s="26" t="str">
        <f t="shared" si="785" ref="BS645:ED645">IF(AND(BS646="",BS647=""),"",SUM(BS646,BS647))</f>
        <v/>
      </c>
      <c r="BT645" s="26" t="str">
        <f t="shared" si="785"/>
        <v/>
      </c>
      <c r="BU645" s="26" t="str">
        <f t="shared" si="785"/>
        <v/>
      </c>
      <c r="BV645" s="26" t="str">
        <f t="shared" si="785"/>
        <v/>
      </c>
      <c r="BW645" s="26" t="str">
        <f t="shared" si="785"/>
        <v/>
      </c>
      <c r="BX645" s="26" t="str">
        <f t="shared" si="785"/>
        <v/>
      </c>
      <c r="BY645" s="26" t="str">
        <f t="shared" si="785"/>
        <v/>
      </c>
      <c r="BZ645" s="26" t="str">
        <f t="shared" si="785"/>
        <v/>
      </c>
      <c r="CA645" s="26" t="str">
        <f t="shared" si="785"/>
        <v/>
      </c>
      <c r="CB645" s="26" t="str">
        <f t="shared" si="785"/>
        <v/>
      </c>
      <c r="CC645" s="26" t="str">
        <f t="shared" si="785"/>
        <v/>
      </c>
      <c r="CD645" s="26" t="str">
        <f t="shared" si="785"/>
        <v/>
      </c>
      <c r="CE645" s="26" t="str">
        <f t="shared" si="785"/>
        <v/>
      </c>
      <c r="CF645" s="26" t="str">
        <f t="shared" si="785"/>
        <v/>
      </c>
      <c r="CG645" s="26" t="str">
        <f t="shared" si="785"/>
        <v/>
      </c>
      <c r="CH645" s="26" t="str">
        <f t="shared" si="785"/>
        <v/>
      </c>
      <c r="CI645" s="26" t="str">
        <f t="shared" si="785"/>
        <v/>
      </c>
      <c r="CJ645" s="26" t="str">
        <f t="shared" si="785"/>
        <v/>
      </c>
      <c r="CK645" s="26" t="str">
        <f t="shared" si="785"/>
        <v/>
      </c>
      <c r="CL645" s="26" t="str">
        <f t="shared" si="785"/>
        <v/>
      </c>
      <c r="CM645" s="26" t="str">
        <f t="shared" si="785"/>
        <v/>
      </c>
      <c r="CN645" s="26" t="str">
        <f t="shared" si="785"/>
        <v/>
      </c>
      <c r="CO645" s="26" t="str">
        <f t="shared" si="785"/>
        <v/>
      </c>
      <c r="CP645" s="26" t="str">
        <f t="shared" si="785"/>
        <v/>
      </c>
      <c r="CQ645" s="26" t="str">
        <f t="shared" si="785"/>
        <v/>
      </c>
      <c r="CR645" s="26" t="str">
        <f t="shared" si="785"/>
        <v/>
      </c>
      <c r="CS645" s="26" t="str">
        <f t="shared" si="785"/>
        <v/>
      </c>
      <c r="CT645" s="26" t="str">
        <f t="shared" si="785"/>
        <v/>
      </c>
      <c r="CU645" s="26" t="str">
        <f t="shared" si="785"/>
        <v/>
      </c>
      <c r="CV645" s="26" t="str">
        <f t="shared" si="785"/>
        <v/>
      </c>
      <c r="CW645" s="26" t="str">
        <f t="shared" si="785"/>
        <v/>
      </c>
      <c r="CX645" s="26" t="str">
        <f t="shared" si="785"/>
        <v/>
      </c>
      <c r="CY645" s="26" t="str">
        <f t="shared" si="785"/>
        <v/>
      </c>
      <c r="CZ645" s="26" t="str">
        <f t="shared" si="785"/>
        <v/>
      </c>
      <c r="DA645" s="26" t="str">
        <f t="shared" si="785"/>
        <v/>
      </c>
      <c r="DB645" s="26" t="str">
        <f t="shared" si="785"/>
        <v/>
      </c>
      <c r="DC645" s="26" t="str">
        <f t="shared" si="785"/>
        <v/>
      </c>
      <c r="DD645" s="26" t="str">
        <f t="shared" si="785"/>
        <v/>
      </c>
      <c r="DE645" s="26" t="str">
        <f t="shared" si="785"/>
        <v/>
      </c>
      <c r="DF645" s="26" t="str">
        <f t="shared" si="785"/>
        <v/>
      </c>
      <c r="DG645" s="26" t="str">
        <f t="shared" si="785"/>
        <v/>
      </c>
      <c r="DH645" s="26" t="str">
        <f t="shared" si="785"/>
        <v/>
      </c>
      <c r="DI645" s="26" t="str">
        <f t="shared" si="785"/>
        <v/>
      </c>
      <c r="DJ645" s="26" t="str">
        <f t="shared" si="785"/>
        <v/>
      </c>
      <c r="DK645" s="26" t="str">
        <f t="shared" si="785"/>
        <v/>
      </c>
      <c r="DL645" s="26" t="str">
        <f t="shared" si="785"/>
        <v/>
      </c>
      <c r="DM645" s="26" t="str">
        <f t="shared" si="785"/>
        <v/>
      </c>
      <c r="DN645" s="26" t="str">
        <f t="shared" si="785"/>
        <v/>
      </c>
      <c r="DO645" s="26" t="str">
        <f t="shared" si="785"/>
        <v/>
      </c>
      <c r="DP645" s="26" t="str">
        <f t="shared" si="785"/>
        <v/>
      </c>
      <c r="DQ645" s="26" t="str">
        <f t="shared" si="785"/>
        <v/>
      </c>
      <c r="DR645" s="26" t="str">
        <f t="shared" si="785"/>
        <v/>
      </c>
      <c r="DS645" s="26" t="str">
        <f t="shared" si="785"/>
        <v/>
      </c>
      <c r="DT645" s="26" t="str">
        <f t="shared" si="785"/>
        <v/>
      </c>
      <c r="DU645" s="26" t="str">
        <f t="shared" si="785"/>
        <v/>
      </c>
      <c r="DV645" s="26" t="str">
        <f t="shared" si="785"/>
        <v/>
      </c>
      <c r="DW645" s="26" t="str">
        <f t="shared" si="785"/>
        <v/>
      </c>
      <c r="DX645" s="26" t="str">
        <f t="shared" si="785"/>
        <v/>
      </c>
      <c r="DY645" s="26" t="str">
        <f t="shared" si="785"/>
        <v/>
      </c>
      <c r="DZ645" s="26" t="str">
        <f t="shared" si="785"/>
        <v/>
      </c>
      <c r="EA645" s="26" t="str">
        <f t="shared" si="785"/>
        <v/>
      </c>
      <c r="EB645" s="26" t="str">
        <f t="shared" si="785"/>
        <v/>
      </c>
      <c r="EC645" s="26" t="str">
        <f t="shared" si="785"/>
        <v/>
      </c>
      <c r="ED645" s="26" t="str">
        <f t="shared" si="785"/>
        <v/>
      </c>
      <c r="EE645" s="26" t="str">
        <f t="shared" si="786" ref="EE645:FI645">IF(AND(EE646="",EE647=""),"",SUM(EE646,EE647))</f>
        <v/>
      </c>
      <c r="EF645" s="26" t="str">
        <f t="shared" si="786"/>
        <v/>
      </c>
      <c r="EG645" s="26" t="str">
        <f t="shared" si="786"/>
        <v/>
      </c>
      <c r="EH645" s="26" t="str">
        <f t="shared" si="786"/>
        <v/>
      </c>
      <c r="EI645" s="26" t="str">
        <f t="shared" si="786"/>
        <v/>
      </c>
      <c r="EJ645" s="26" t="str">
        <f t="shared" si="786"/>
        <v/>
      </c>
      <c r="EK645" s="26" t="str">
        <f t="shared" si="786"/>
        <v/>
      </c>
      <c r="EL645" s="26" t="str">
        <f t="shared" si="786"/>
        <v/>
      </c>
      <c r="EM645" s="26" t="str">
        <f t="shared" si="786"/>
        <v/>
      </c>
      <c r="EN645" s="26" t="str">
        <f t="shared" si="786"/>
        <v/>
      </c>
      <c r="EO645" s="26" t="str">
        <f t="shared" si="786"/>
        <v/>
      </c>
      <c r="EP645" s="26" t="str">
        <f t="shared" si="786"/>
        <v/>
      </c>
      <c r="EQ645" s="26" t="str">
        <f t="shared" si="786"/>
        <v/>
      </c>
      <c r="ER645" s="26" t="str">
        <f t="shared" si="786"/>
        <v/>
      </c>
      <c r="ES645" s="26" t="str">
        <f t="shared" si="786"/>
        <v/>
      </c>
      <c r="ET645" s="26" t="str">
        <f t="shared" si="786"/>
        <v/>
      </c>
      <c r="EU645" s="26" t="str">
        <f t="shared" si="786"/>
        <v/>
      </c>
      <c r="EV645" s="26" t="str">
        <f t="shared" si="786"/>
        <v/>
      </c>
      <c r="EW645" s="26" t="str">
        <f t="shared" si="786"/>
        <v/>
      </c>
      <c r="EX645" s="26" t="str">
        <f t="shared" si="786"/>
        <v/>
      </c>
      <c r="EY645" s="26" t="str">
        <f t="shared" si="786"/>
        <v/>
      </c>
      <c r="EZ645" s="26" t="str">
        <f t="shared" si="786"/>
        <v/>
      </c>
      <c r="FA645" s="26" t="str">
        <f t="shared" si="786"/>
        <v/>
      </c>
      <c r="FB645" s="26" t="str">
        <f t="shared" si="786"/>
        <v/>
      </c>
      <c r="FC645" s="26" t="str">
        <f t="shared" si="786"/>
        <v/>
      </c>
      <c r="FD645" s="26" t="str">
        <f t="shared" si="786"/>
        <v/>
      </c>
      <c r="FE645" s="26" t="str">
        <f t="shared" si="786"/>
        <v/>
      </c>
      <c r="FF645" s="26" t="str">
        <f t="shared" si="786"/>
        <v/>
      </c>
      <c r="FG645" s="26" t="str">
        <f t="shared" si="786"/>
        <v/>
      </c>
      <c r="FH645" s="26" t="str">
        <f t="shared" si="786"/>
        <v/>
      </c>
      <c r="FI645" s="26" t="str">
        <f t="shared" si="786"/>
        <v/>
      </c>
    </row>
    <row r="646" spans="1:165" s="8" customFormat="1" ht="15" customHeight="1">
      <c r="A646" s="8" t="str">
        <f t="shared" si="715"/>
        <v>BFOCDLCB_S_BP6_XDC</v>
      </c>
      <c r="B646" s="12" t="s">
        <v>1484</v>
      </c>
      <c r="C646" s="13" t="s">
        <v>1540</v>
      </c>
      <c r="D646" s="13" t="s">
        <v>1541</v>
      </c>
      <c r="E646" s="14" t="str">
        <f>"BFOCDLCB_S_BP6_"&amp;C3</f>
        <v>BFOCDLCB_S_BP6_XDC</v>
      </c>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165" s="8" customFormat="1" ht="15" customHeight="1">
      <c r="A647" s="8" t="str">
        <f t="shared" si="715"/>
        <v>BFOCDLCB_L_BP6_XDC</v>
      </c>
      <c r="B647" s="12" t="s">
        <v>1487</v>
      </c>
      <c r="C647" s="13" t="s">
        <v>1542</v>
      </c>
      <c r="D647" s="13" t="s">
        <v>1543</v>
      </c>
      <c r="E647" s="14" t="str">
        <f>"BFOCDLCB_L_BP6_"&amp;C3</f>
        <v>BFOCDLCB_L_BP6_XDC</v>
      </c>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165" s="8" customFormat="1" ht="15" customHeight="1">
      <c r="A648" s="8" t="str">
        <f t="shared" si="715"/>
        <v>BFOCDLMA_BP6_XDC</v>
      </c>
      <c r="B648" s="15" t="s">
        <v>1490</v>
      </c>
      <c r="C648" s="13" t="s">
        <v>1544</v>
      </c>
      <c r="D648" s="13" t="s">
        <v>1545</v>
      </c>
      <c r="E648" s="18" t="str">
        <f>"BFOCDLMA_BP6_"&amp;C3</f>
        <v>BFOCDLMA_BP6_XDC</v>
      </c>
      <c r="F648" s="26" t="str">
        <f>IF(AND(F649="",F650=""),"",SUM(F649,F650))</f>
        <v/>
      </c>
      <c r="G648" s="26" t="str">
        <f t="shared" si="787" ref="G648:BR648">IF(AND(G649="",G650=""),"",SUM(G649,G650))</f>
        <v/>
      </c>
      <c r="H648" s="26" t="str">
        <f t="shared" si="787"/>
        <v/>
      </c>
      <c r="I648" s="26" t="str">
        <f t="shared" si="787"/>
        <v/>
      </c>
      <c r="J648" s="26" t="str">
        <f t="shared" si="787"/>
        <v/>
      </c>
      <c r="K648" s="26" t="str">
        <f t="shared" si="787"/>
        <v/>
      </c>
      <c r="L648" s="26" t="str">
        <f t="shared" si="787"/>
        <v/>
      </c>
      <c r="M648" s="26" t="str">
        <f t="shared" si="787"/>
        <v/>
      </c>
      <c r="N648" s="26" t="str">
        <f t="shared" si="787"/>
        <v/>
      </c>
      <c r="O648" s="26" t="str">
        <f t="shared" si="787"/>
        <v/>
      </c>
      <c r="P648" s="26" t="str">
        <f t="shared" si="787"/>
        <v/>
      </c>
      <c r="Q648" s="26" t="str">
        <f t="shared" si="787"/>
        <v/>
      </c>
      <c r="R648" s="26" t="str">
        <f t="shared" si="787"/>
        <v/>
      </c>
      <c r="S648" s="26" t="str">
        <f t="shared" si="787"/>
        <v/>
      </c>
      <c r="T648" s="26" t="str">
        <f t="shared" si="787"/>
        <v/>
      </c>
      <c r="U648" s="26" t="str">
        <f t="shared" si="787"/>
        <v/>
      </c>
      <c r="V648" s="26" t="str">
        <f t="shared" si="787"/>
        <v/>
      </c>
      <c r="W648" s="26" t="str">
        <f t="shared" si="787"/>
        <v/>
      </c>
      <c r="X648" s="26" t="str">
        <f t="shared" si="787"/>
        <v/>
      </c>
      <c r="Y648" s="26" t="str">
        <f t="shared" si="787"/>
        <v/>
      </c>
      <c r="Z648" s="26" t="str">
        <f t="shared" si="787"/>
        <v/>
      </c>
      <c r="AA648" s="26" t="str">
        <f t="shared" si="787"/>
        <v/>
      </c>
      <c r="AB648" s="26" t="str">
        <f t="shared" si="787"/>
        <v/>
      </c>
      <c r="AC648" s="26" t="str">
        <f t="shared" si="787"/>
        <v/>
      </c>
      <c r="AD648" s="26" t="str">
        <f t="shared" si="787"/>
        <v/>
      </c>
      <c r="AE648" s="26" t="str">
        <f t="shared" si="787"/>
        <v/>
      </c>
      <c r="AF648" s="26" t="str">
        <f t="shared" si="787"/>
        <v/>
      </c>
      <c r="AG648" s="26" t="str">
        <f t="shared" si="787"/>
        <v/>
      </c>
      <c r="AH648" s="26" t="str">
        <f t="shared" si="787"/>
        <v/>
      </c>
      <c r="AI648" s="26" t="str">
        <f t="shared" si="787"/>
        <v/>
      </c>
      <c r="AJ648" s="26" t="str">
        <f t="shared" si="787"/>
        <v/>
      </c>
      <c r="AK648" s="26" t="str">
        <f t="shared" si="787"/>
        <v/>
      </c>
      <c r="AL648" s="26" t="str">
        <f t="shared" si="787"/>
        <v/>
      </c>
      <c r="AM648" s="26" t="str">
        <f t="shared" si="787"/>
        <v/>
      </c>
      <c r="AN648" s="26" t="str">
        <f t="shared" si="787"/>
        <v/>
      </c>
      <c r="AO648" s="26" t="str">
        <f t="shared" si="787"/>
        <v/>
      </c>
      <c r="AP648" s="26" t="str">
        <f t="shared" si="787"/>
        <v/>
      </c>
      <c r="AQ648" s="26" t="str">
        <f t="shared" si="787"/>
        <v/>
      </c>
      <c r="AR648" s="26" t="str">
        <f t="shared" si="787"/>
        <v/>
      </c>
      <c r="AS648" s="26" t="str">
        <f t="shared" si="787"/>
        <v/>
      </c>
      <c r="AT648" s="26" t="str">
        <f t="shared" si="787"/>
        <v/>
      </c>
      <c r="AU648" s="26" t="str">
        <f t="shared" si="787"/>
        <v/>
      </c>
      <c r="AV648" s="26" t="str">
        <f t="shared" si="787"/>
        <v/>
      </c>
      <c r="AW648" s="26" t="str">
        <f t="shared" si="787"/>
        <v/>
      </c>
      <c r="AX648" s="26" t="str">
        <f t="shared" si="787"/>
        <v/>
      </c>
      <c r="AY648" s="26" t="str">
        <f t="shared" si="787"/>
        <v/>
      </c>
      <c r="AZ648" s="26" t="str">
        <f t="shared" si="787"/>
        <v/>
      </c>
      <c r="BA648" s="26" t="str">
        <f t="shared" si="787"/>
        <v/>
      </c>
      <c r="BB648" s="26" t="str">
        <f t="shared" si="787"/>
        <v/>
      </c>
      <c r="BC648" s="26" t="str">
        <f t="shared" si="787"/>
        <v/>
      </c>
      <c r="BD648" s="26" t="str">
        <f t="shared" si="787"/>
        <v/>
      </c>
      <c r="BE648" s="26" t="str">
        <f t="shared" si="787"/>
        <v/>
      </c>
      <c r="BF648" s="26" t="str">
        <f t="shared" si="787"/>
        <v/>
      </c>
      <c r="BG648" s="26" t="str">
        <f t="shared" si="787"/>
        <v/>
      </c>
      <c r="BH648" s="26" t="str">
        <f t="shared" si="787"/>
        <v/>
      </c>
      <c r="BI648" s="26" t="str">
        <f t="shared" si="787"/>
        <v/>
      </c>
      <c r="BJ648" s="26" t="str">
        <f t="shared" si="787"/>
        <v/>
      </c>
      <c r="BK648" s="26" t="str">
        <f t="shared" si="787"/>
        <v/>
      </c>
      <c r="BL648" s="26" t="str">
        <f t="shared" si="787"/>
        <v/>
      </c>
      <c r="BM648" s="26" t="str">
        <f t="shared" si="787"/>
        <v/>
      </c>
      <c r="BN648" s="26" t="str">
        <f t="shared" si="787"/>
        <v/>
      </c>
      <c r="BO648" s="26" t="str">
        <f t="shared" si="787"/>
        <v/>
      </c>
      <c r="BP648" s="26" t="str">
        <f t="shared" si="787"/>
        <v/>
      </c>
      <c r="BQ648" s="26" t="str">
        <f t="shared" si="787"/>
        <v/>
      </c>
      <c r="BR648" s="26" t="str">
        <f t="shared" si="787"/>
        <v/>
      </c>
      <c r="BS648" s="26" t="str">
        <f t="shared" si="788" ref="BS648:ED648">IF(AND(BS649="",BS650=""),"",SUM(BS649,BS650))</f>
        <v/>
      </c>
      <c r="BT648" s="26" t="str">
        <f t="shared" si="788"/>
        <v/>
      </c>
      <c r="BU648" s="26" t="str">
        <f t="shared" si="788"/>
        <v/>
      </c>
      <c r="BV648" s="26" t="str">
        <f t="shared" si="788"/>
        <v/>
      </c>
      <c r="BW648" s="26" t="str">
        <f t="shared" si="788"/>
        <v/>
      </c>
      <c r="BX648" s="26" t="str">
        <f t="shared" si="788"/>
        <v/>
      </c>
      <c r="BY648" s="26" t="str">
        <f t="shared" si="788"/>
        <v/>
      </c>
      <c r="BZ648" s="26" t="str">
        <f t="shared" si="788"/>
        <v/>
      </c>
      <c r="CA648" s="26" t="str">
        <f t="shared" si="788"/>
        <v/>
      </c>
      <c r="CB648" s="26" t="str">
        <f t="shared" si="788"/>
        <v/>
      </c>
      <c r="CC648" s="26" t="str">
        <f t="shared" si="788"/>
        <v/>
      </c>
      <c r="CD648" s="26" t="str">
        <f t="shared" si="788"/>
        <v/>
      </c>
      <c r="CE648" s="26" t="str">
        <f t="shared" si="788"/>
        <v/>
      </c>
      <c r="CF648" s="26" t="str">
        <f t="shared" si="788"/>
        <v/>
      </c>
      <c r="CG648" s="26" t="str">
        <f t="shared" si="788"/>
        <v/>
      </c>
      <c r="CH648" s="26" t="str">
        <f t="shared" si="788"/>
        <v/>
      </c>
      <c r="CI648" s="26" t="str">
        <f t="shared" si="788"/>
        <v/>
      </c>
      <c r="CJ648" s="26" t="str">
        <f t="shared" si="788"/>
        <v/>
      </c>
      <c r="CK648" s="26" t="str">
        <f t="shared" si="788"/>
        <v/>
      </c>
      <c r="CL648" s="26" t="str">
        <f t="shared" si="788"/>
        <v/>
      </c>
      <c r="CM648" s="26" t="str">
        <f t="shared" si="788"/>
        <v/>
      </c>
      <c r="CN648" s="26" t="str">
        <f t="shared" si="788"/>
        <v/>
      </c>
      <c r="CO648" s="26" t="str">
        <f t="shared" si="788"/>
        <v/>
      </c>
      <c r="CP648" s="26" t="str">
        <f t="shared" si="788"/>
        <v/>
      </c>
      <c r="CQ648" s="26" t="str">
        <f t="shared" si="788"/>
        <v/>
      </c>
      <c r="CR648" s="26" t="str">
        <f t="shared" si="788"/>
        <v/>
      </c>
      <c r="CS648" s="26" t="str">
        <f t="shared" si="788"/>
        <v/>
      </c>
      <c r="CT648" s="26" t="str">
        <f t="shared" si="788"/>
        <v/>
      </c>
      <c r="CU648" s="26" t="str">
        <f t="shared" si="788"/>
        <v/>
      </c>
      <c r="CV648" s="26" t="str">
        <f t="shared" si="788"/>
        <v/>
      </c>
      <c r="CW648" s="26" t="str">
        <f t="shared" si="788"/>
        <v/>
      </c>
      <c r="CX648" s="26" t="str">
        <f t="shared" si="788"/>
        <v/>
      </c>
      <c r="CY648" s="26" t="str">
        <f t="shared" si="788"/>
        <v/>
      </c>
      <c r="CZ648" s="26" t="str">
        <f t="shared" si="788"/>
        <v/>
      </c>
      <c r="DA648" s="26" t="str">
        <f t="shared" si="788"/>
        <v/>
      </c>
      <c r="DB648" s="26" t="str">
        <f t="shared" si="788"/>
        <v/>
      </c>
      <c r="DC648" s="26" t="str">
        <f t="shared" si="788"/>
        <v/>
      </c>
      <c r="DD648" s="26" t="str">
        <f t="shared" si="788"/>
        <v/>
      </c>
      <c r="DE648" s="26" t="str">
        <f t="shared" si="788"/>
        <v/>
      </c>
      <c r="DF648" s="26" t="str">
        <f t="shared" si="788"/>
        <v/>
      </c>
      <c r="DG648" s="26" t="str">
        <f t="shared" si="788"/>
        <v/>
      </c>
      <c r="DH648" s="26" t="str">
        <f t="shared" si="788"/>
        <v/>
      </c>
      <c r="DI648" s="26" t="str">
        <f t="shared" si="788"/>
        <v/>
      </c>
      <c r="DJ648" s="26" t="str">
        <f t="shared" si="788"/>
        <v/>
      </c>
      <c r="DK648" s="26" t="str">
        <f t="shared" si="788"/>
        <v/>
      </c>
      <c r="DL648" s="26" t="str">
        <f t="shared" si="788"/>
        <v/>
      </c>
      <c r="DM648" s="26" t="str">
        <f t="shared" si="788"/>
        <v/>
      </c>
      <c r="DN648" s="26" t="str">
        <f t="shared" si="788"/>
        <v/>
      </c>
      <c r="DO648" s="26" t="str">
        <f t="shared" si="788"/>
        <v/>
      </c>
      <c r="DP648" s="26" t="str">
        <f t="shared" si="788"/>
        <v/>
      </c>
      <c r="DQ648" s="26" t="str">
        <f t="shared" si="788"/>
        <v/>
      </c>
      <c r="DR648" s="26" t="str">
        <f t="shared" si="788"/>
        <v/>
      </c>
      <c r="DS648" s="26" t="str">
        <f t="shared" si="788"/>
        <v/>
      </c>
      <c r="DT648" s="26" t="str">
        <f t="shared" si="788"/>
        <v/>
      </c>
      <c r="DU648" s="26" t="str">
        <f t="shared" si="788"/>
        <v/>
      </c>
      <c r="DV648" s="26" t="str">
        <f t="shared" si="788"/>
        <v/>
      </c>
      <c r="DW648" s="26" t="str">
        <f t="shared" si="788"/>
        <v/>
      </c>
      <c r="DX648" s="26" t="str">
        <f t="shared" si="788"/>
        <v/>
      </c>
      <c r="DY648" s="26" t="str">
        <f t="shared" si="788"/>
        <v/>
      </c>
      <c r="DZ648" s="26" t="str">
        <f t="shared" si="788"/>
        <v/>
      </c>
      <c r="EA648" s="26" t="str">
        <f t="shared" si="788"/>
        <v/>
      </c>
      <c r="EB648" s="26" t="str">
        <f t="shared" si="788"/>
        <v/>
      </c>
      <c r="EC648" s="26" t="str">
        <f t="shared" si="788"/>
        <v/>
      </c>
      <c r="ED648" s="26" t="str">
        <f t="shared" si="788"/>
        <v/>
      </c>
      <c r="EE648" s="26" t="str">
        <f t="shared" si="789" ref="EE648:FI648">IF(AND(EE649="",EE650=""),"",SUM(EE649,EE650))</f>
        <v/>
      </c>
      <c r="EF648" s="26" t="str">
        <f t="shared" si="789"/>
        <v/>
      </c>
      <c r="EG648" s="26" t="str">
        <f t="shared" si="789"/>
        <v/>
      </c>
      <c r="EH648" s="26" t="str">
        <f t="shared" si="789"/>
        <v/>
      </c>
      <c r="EI648" s="26" t="str">
        <f t="shared" si="789"/>
        <v/>
      </c>
      <c r="EJ648" s="26" t="str">
        <f t="shared" si="789"/>
        <v/>
      </c>
      <c r="EK648" s="26" t="str">
        <f t="shared" si="789"/>
        <v/>
      </c>
      <c r="EL648" s="26" t="str">
        <f t="shared" si="789"/>
        <v/>
      </c>
      <c r="EM648" s="26" t="str">
        <f t="shared" si="789"/>
        <v/>
      </c>
      <c r="EN648" s="26" t="str">
        <f t="shared" si="789"/>
        <v/>
      </c>
      <c r="EO648" s="26" t="str">
        <f t="shared" si="789"/>
        <v/>
      </c>
      <c r="EP648" s="26" t="str">
        <f t="shared" si="789"/>
        <v/>
      </c>
      <c r="EQ648" s="26" t="str">
        <f t="shared" si="789"/>
        <v/>
      </c>
      <c r="ER648" s="26" t="str">
        <f t="shared" si="789"/>
        <v/>
      </c>
      <c r="ES648" s="26" t="str">
        <f t="shared" si="789"/>
        <v/>
      </c>
      <c r="ET648" s="26" t="str">
        <f t="shared" si="789"/>
        <v/>
      </c>
      <c r="EU648" s="26" t="str">
        <f t="shared" si="789"/>
        <v/>
      </c>
      <c r="EV648" s="26" t="str">
        <f t="shared" si="789"/>
        <v/>
      </c>
      <c r="EW648" s="26" t="str">
        <f t="shared" si="789"/>
        <v/>
      </c>
      <c r="EX648" s="26" t="str">
        <f t="shared" si="789"/>
        <v/>
      </c>
      <c r="EY648" s="26" t="str">
        <f t="shared" si="789"/>
        <v/>
      </c>
      <c r="EZ648" s="26" t="str">
        <f t="shared" si="789"/>
        <v/>
      </c>
      <c r="FA648" s="26" t="str">
        <f t="shared" si="789"/>
        <v/>
      </c>
      <c r="FB648" s="26" t="str">
        <f t="shared" si="789"/>
        <v/>
      </c>
      <c r="FC648" s="26" t="str">
        <f t="shared" si="789"/>
        <v/>
      </c>
      <c r="FD648" s="26" t="str">
        <f t="shared" si="789"/>
        <v/>
      </c>
      <c r="FE648" s="26" t="str">
        <f t="shared" si="789"/>
        <v/>
      </c>
      <c r="FF648" s="26" t="str">
        <f t="shared" si="789"/>
        <v/>
      </c>
      <c r="FG648" s="26" t="str">
        <f t="shared" si="789"/>
        <v/>
      </c>
      <c r="FH648" s="26" t="str">
        <f t="shared" si="789"/>
        <v/>
      </c>
      <c r="FI648" s="26" t="str">
        <f t="shared" si="789"/>
        <v/>
      </c>
    </row>
    <row r="649" spans="1:165" s="8" customFormat="1" ht="15" customHeight="1">
      <c r="A649" s="8" t="str">
        <f t="shared" si="715"/>
        <v>BFOCDLMA_S_BP6_XDC</v>
      </c>
      <c r="B649" s="15" t="s">
        <v>1484</v>
      </c>
      <c r="C649" s="13" t="s">
        <v>1546</v>
      </c>
      <c r="D649" s="13" t="s">
        <v>1547</v>
      </c>
      <c r="E649" s="18" t="str">
        <f>"BFOCDLMA_S_BP6_"&amp;C3</f>
        <v>BFOCDLMA_S_BP6_XDC</v>
      </c>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1:165" s="8" customFormat="1" ht="15" customHeight="1">
      <c r="A650" s="8" t="str">
        <f t="shared" si="790" ref="A650:A713">E650</f>
        <v>BFOCDLMA_L_BP6_XDC</v>
      </c>
      <c r="B650" s="15" t="s">
        <v>1487</v>
      </c>
      <c r="C650" s="13" t="s">
        <v>1548</v>
      </c>
      <c r="D650" s="13" t="s">
        <v>1549</v>
      </c>
      <c r="E650" s="18" t="str">
        <f>"BFOCDLMA_L_BP6_"&amp;C3</f>
        <v>BFOCDLMA_L_BP6_XDC</v>
      </c>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1:165" s="8" customFormat="1" ht="15" customHeight="1">
      <c r="A651" s="8" t="str">
        <f t="shared" si="790"/>
        <v>BFOCDLDC_BP6_XDC</v>
      </c>
      <c r="B651" s="12" t="s">
        <v>1208</v>
      </c>
      <c r="C651" s="13" t="s">
        <v>1550</v>
      </c>
      <c r="D651" s="13" t="s">
        <v>1551</v>
      </c>
      <c r="E651" s="14" t="str">
        <f>"BFOCDLDC_BP6_"&amp;C3</f>
        <v>BFOCDLDC_BP6_XDC</v>
      </c>
      <c r="F651" s="26">
        <v>0</v>
      </c>
      <c r="G651" s="26">
        <v>0</v>
      </c>
      <c r="H651" s="26">
        <v>0.105</v>
      </c>
      <c r="I651" s="26">
        <v>-0.105</v>
      </c>
      <c r="J651" s="26">
        <v>0</v>
      </c>
      <c r="K651" s="26">
        <v>0</v>
      </c>
      <c r="L651" s="26">
        <v>0</v>
      </c>
      <c r="M651" s="26">
        <v>0</v>
      </c>
      <c r="N651" s="26">
        <v>0</v>
      </c>
      <c r="O651" s="26">
        <v>0</v>
      </c>
      <c r="P651" s="26">
        <v>0</v>
      </c>
      <c r="Q651" s="26">
        <v>0</v>
      </c>
      <c r="R651" s="26">
        <v>0</v>
      </c>
      <c r="S651" s="26">
        <v>0</v>
      </c>
      <c r="T651" s="26">
        <v>0</v>
      </c>
      <c r="U651" s="26">
        <v>0</v>
      </c>
      <c r="V651" s="26">
        <v>0</v>
      </c>
      <c r="W651" s="26">
        <v>0</v>
      </c>
      <c r="X651" s="26">
        <v>1.466</v>
      </c>
      <c r="Y651" s="26">
        <v>1.466</v>
      </c>
      <c r="Z651" s="26">
        <v>-1.466</v>
      </c>
      <c r="AA651" s="26">
        <v>0</v>
      </c>
      <c r="AB651" s="26">
        <v>0</v>
      </c>
      <c r="AC651" s="26">
        <v>0</v>
      </c>
      <c r="AD651" s="26">
        <v>-1.466</v>
      </c>
      <c r="AE651" s="26">
        <v>15.997999999999999</v>
      </c>
      <c r="AF651" s="26">
        <v>-10.048</v>
      </c>
      <c r="AG651" s="26">
        <v>0.42599999999999999</v>
      </c>
      <c r="AH651" s="26">
        <v>0.95099999999999996</v>
      </c>
      <c r="AI651" s="26">
        <v>7.327</v>
      </c>
      <c r="AJ651" s="26">
        <v>-7.327</v>
      </c>
      <c r="AK651" s="26">
        <v>0</v>
      </c>
      <c r="AL651" s="26">
        <v>0</v>
      </c>
      <c r="AM651" s="26">
        <v>0</v>
      </c>
      <c r="AN651" s="26">
        <v>-7.327</v>
      </c>
      <c r="AO651" s="26" t="str">
        <f>IF(AND(AO653="",AO654=""),"",SUM(AO653,AO654))</f>
        <v/>
      </c>
      <c r="AP651" s="26" t="str">
        <f>IF(AND(AP653="",AP654=""),"",SUM(AP653,AP654))</f>
        <v/>
      </c>
      <c r="AQ651" s="26" t="str">
        <f>IF(AND(AQ653="",AQ654=""),"",SUM(AQ653,AQ654))</f>
        <v/>
      </c>
      <c r="AR651" s="26" t="str">
        <f>IF(AND(AR653="",AR654=""),"",SUM(AR653,AR654))</f>
        <v/>
      </c>
      <c r="AS651" s="26" t="str">
        <f>IF(AND(AS653="",AS654=""),"",SUM(AS653,AS654))</f>
        <v/>
      </c>
      <c r="AT651" s="26" t="str">
        <f>IF(AND(AT653="",AT654=""),"",SUM(AT653,AT654))</f>
        <v/>
      </c>
      <c r="AU651" s="26" t="str">
        <f>IF(AND(AU653="",AU654=""),"",SUM(AU653,AU654))</f>
        <v/>
      </c>
      <c r="AV651" s="26" t="str">
        <f>IF(AND(AV653="",AV654=""),"",SUM(AV653,AV654))</f>
        <v/>
      </c>
      <c r="AW651" s="26" t="str">
        <f>IF(AND(AW653="",AW654=""),"",SUM(AW653,AW654))</f>
        <v/>
      </c>
      <c r="AX651" s="26" t="str">
        <f>IF(AND(AX653="",AX654=""),"",SUM(AX653,AX654))</f>
        <v/>
      </c>
      <c r="AY651" s="26" t="str">
        <f>IF(AND(AY653="",AY654=""),"",SUM(AY653,AY654))</f>
        <v/>
      </c>
      <c r="AZ651" s="26" t="str">
        <f>IF(AND(AZ653="",AZ654=""),"",SUM(AZ653,AZ654))</f>
        <v/>
      </c>
      <c r="BA651" s="26" t="str">
        <f>IF(AND(BA653="",BA654=""),"",SUM(BA653,BA654))</f>
        <v/>
      </c>
      <c r="BB651" s="26" t="str">
        <f>IF(AND(BB653="",BB654=""),"",SUM(BB653,BB654))</f>
        <v/>
      </c>
      <c r="BC651" s="26" t="str">
        <f>IF(AND(BC653="",BC654=""),"",SUM(BC653,BC654))</f>
        <v/>
      </c>
      <c r="BD651" s="26" t="str">
        <f>IF(AND(BD653="",BD654=""),"",SUM(BD653,BD654))</f>
        <v/>
      </c>
      <c r="BE651" s="26" t="str">
        <f>IF(AND(BE653="",BE654=""),"",SUM(BE653,BE654))</f>
        <v/>
      </c>
      <c r="BF651" s="26" t="str">
        <f>IF(AND(BF653="",BF654=""),"",SUM(BF653,BF654))</f>
        <v/>
      </c>
      <c r="BG651" s="26" t="str">
        <f>IF(AND(BG653="",BG654=""),"",SUM(BG653,BG654))</f>
        <v/>
      </c>
      <c r="BH651" s="26" t="str">
        <f>IF(AND(BH653="",BH654=""),"",SUM(BH653,BH654))</f>
        <v/>
      </c>
      <c r="BI651" s="26" t="str">
        <f>IF(AND(BI653="",BI654=""),"",SUM(BI653,BI654))</f>
        <v/>
      </c>
      <c r="BJ651" s="26" t="str">
        <f>IF(AND(BJ653="",BJ654=""),"",SUM(BJ653,BJ654))</f>
        <v/>
      </c>
      <c r="BK651" s="26" t="str">
        <f>IF(AND(BK653="",BK654=""),"",SUM(BK653,BK654))</f>
        <v/>
      </c>
      <c r="BL651" s="26" t="str">
        <f>IF(AND(BL653="",BL654=""),"",SUM(BL653,BL654))</f>
        <v/>
      </c>
      <c r="BM651" s="26" t="str">
        <f>IF(AND(BM653="",BM654=""),"",SUM(BM653,BM654))</f>
        <v/>
      </c>
      <c r="BN651" s="26" t="str">
        <f>IF(AND(BN653="",BN654=""),"",SUM(BN653,BN654))</f>
        <v/>
      </c>
      <c r="BO651" s="26" t="str">
        <f>IF(AND(BO653="",BO654=""),"",SUM(BO653,BO654))</f>
        <v/>
      </c>
      <c r="BP651" s="26" t="str">
        <f>IF(AND(BP653="",BP654=""),"",SUM(BP653,BP654))</f>
        <v/>
      </c>
      <c r="BQ651" s="26" t="str">
        <f>IF(AND(BQ653="",BQ654=""),"",SUM(BQ653,BQ654))</f>
        <v/>
      </c>
      <c r="BR651" s="26" t="str">
        <f>IF(AND(BR653="",BR654=""),"",SUM(BR653,BR654))</f>
        <v/>
      </c>
      <c r="BS651" s="26" t="str">
        <f t="shared" si="791" ref="BS651:ED651">IF(AND(BS653="",BS654=""),"",SUM(BS653,BS654))</f>
        <v/>
      </c>
      <c r="BT651" s="26" t="str">
        <f t="shared" si="791"/>
        <v/>
      </c>
      <c r="BU651" s="26" t="str">
        <f t="shared" si="791"/>
        <v/>
      </c>
      <c r="BV651" s="26" t="str">
        <f t="shared" si="791"/>
        <v/>
      </c>
      <c r="BW651" s="26" t="str">
        <f t="shared" si="791"/>
        <v/>
      </c>
      <c r="BX651" s="26" t="str">
        <f t="shared" si="791"/>
        <v/>
      </c>
      <c r="BY651" s="26" t="str">
        <f t="shared" si="791"/>
        <v/>
      </c>
      <c r="BZ651" s="26" t="str">
        <f t="shared" si="791"/>
        <v/>
      </c>
      <c r="CA651" s="26" t="str">
        <f t="shared" si="791"/>
        <v/>
      </c>
      <c r="CB651" s="26" t="str">
        <f t="shared" si="791"/>
        <v/>
      </c>
      <c r="CC651" s="26" t="str">
        <f t="shared" si="791"/>
        <v/>
      </c>
      <c r="CD651" s="26" t="str">
        <f t="shared" si="791"/>
        <v/>
      </c>
      <c r="CE651" s="26" t="str">
        <f t="shared" si="791"/>
        <v/>
      </c>
      <c r="CF651" s="26" t="str">
        <f t="shared" si="791"/>
        <v/>
      </c>
      <c r="CG651" s="26" t="str">
        <f t="shared" si="791"/>
        <v/>
      </c>
      <c r="CH651" s="26" t="str">
        <f t="shared" si="791"/>
        <v/>
      </c>
      <c r="CI651" s="26" t="str">
        <f t="shared" si="791"/>
        <v/>
      </c>
      <c r="CJ651" s="26" t="str">
        <f t="shared" si="791"/>
        <v/>
      </c>
      <c r="CK651" s="26" t="str">
        <f t="shared" si="791"/>
        <v/>
      </c>
      <c r="CL651" s="26" t="str">
        <f t="shared" si="791"/>
        <v/>
      </c>
      <c r="CM651" s="26" t="str">
        <f t="shared" si="791"/>
        <v/>
      </c>
      <c r="CN651" s="26" t="str">
        <f t="shared" si="791"/>
        <v/>
      </c>
      <c r="CO651" s="26" t="str">
        <f t="shared" si="791"/>
        <v/>
      </c>
      <c r="CP651" s="26" t="str">
        <f t="shared" si="791"/>
        <v/>
      </c>
      <c r="CQ651" s="26" t="str">
        <f t="shared" si="791"/>
        <v/>
      </c>
      <c r="CR651" s="26" t="str">
        <f t="shared" si="791"/>
        <v/>
      </c>
      <c r="CS651" s="26" t="str">
        <f t="shared" si="791"/>
        <v/>
      </c>
      <c r="CT651" s="26" t="str">
        <f t="shared" si="791"/>
        <v/>
      </c>
      <c r="CU651" s="26" t="str">
        <f t="shared" si="791"/>
        <v/>
      </c>
      <c r="CV651" s="26" t="str">
        <f t="shared" si="791"/>
        <v/>
      </c>
      <c r="CW651" s="26" t="str">
        <f t="shared" si="791"/>
        <v/>
      </c>
      <c r="CX651" s="26" t="str">
        <f t="shared" si="791"/>
        <v/>
      </c>
      <c r="CY651" s="26" t="str">
        <f t="shared" si="791"/>
        <v/>
      </c>
      <c r="CZ651" s="26" t="str">
        <f t="shared" si="791"/>
        <v/>
      </c>
      <c r="DA651" s="26" t="str">
        <f t="shared" si="791"/>
        <v/>
      </c>
      <c r="DB651" s="26" t="str">
        <f t="shared" si="791"/>
        <v/>
      </c>
      <c r="DC651" s="26" t="str">
        <f t="shared" si="791"/>
        <v/>
      </c>
      <c r="DD651" s="26" t="str">
        <f t="shared" si="791"/>
        <v/>
      </c>
      <c r="DE651" s="26" t="str">
        <f t="shared" si="791"/>
        <v/>
      </c>
      <c r="DF651" s="26" t="str">
        <f t="shared" si="791"/>
        <v/>
      </c>
      <c r="DG651" s="26" t="str">
        <f t="shared" si="791"/>
        <v/>
      </c>
      <c r="DH651" s="26" t="str">
        <f t="shared" si="791"/>
        <v/>
      </c>
      <c r="DI651" s="26" t="str">
        <f t="shared" si="791"/>
        <v/>
      </c>
      <c r="DJ651" s="26" t="str">
        <f t="shared" si="791"/>
        <v/>
      </c>
      <c r="DK651" s="26" t="str">
        <f t="shared" si="791"/>
        <v/>
      </c>
      <c r="DL651" s="26" t="str">
        <f t="shared" si="791"/>
        <v/>
      </c>
      <c r="DM651" s="26" t="str">
        <f t="shared" si="791"/>
        <v/>
      </c>
      <c r="DN651" s="26" t="str">
        <f t="shared" si="791"/>
        <v/>
      </c>
      <c r="DO651" s="26" t="str">
        <f t="shared" si="791"/>
        <v/>
      </c>
      <c r="DP651" s="26" t="str">
        <f t="shared" si="791"/>
        <v/>
      </c>
      <c r="DQ651" s="26" t="str">
        <f t="shared" si="791"/>
        <v/>
      </c>
      <c r="DR651" s="26" t="str">
        <f t="shared" si="791"/>
        <v/>
      </c>
      <c r="DS651" s="26" t="str">
        <f t="shared" si="791"/>
        <v/>
      </c>
      <c r="DT651" s="26" t="str">
        <f t="shared" si="791"/>
        <v/>
      </c>
      <c r="DU651" s="26" t="str">
        <f t="shared" si="791"/>
        <v/>
      </c>
      <c r="DV651" s="26" t="str">
        <f t="shared" si="791"/>
        <v/>
      </c>
      <c r="DW651" s="26" t="str">
        <f t="shared" si="791"/>
        <v/>
      </c>
      <c r="DX651" s="26" t="str">
        <f t="shared" si="791"/>
        <v/>
      </c>
      <c r="DY651" s="26" t="str">
        <f t="shared" si="791"/>
        <v/>
      </c>
      <c r="DZ651" s="26" t="str">
        <f t="shared" si="791"/>
        <v/>
      </c>
      <c r="EA651" s="26" t="str">
        <f t="shared" si="791"/>
        <v/>
      </c>
      <c r="EB651" s="26" t="str">
        <f t="shared" si="791"/>
        <v/>
      </c>
      <c r="EC651" s="26" t="str">
        <f t="shared" si="791"/>
        <v/>
      </c>
      <c r="ED651" s="26" t="str">
        <f t="shared" si="791"/>
        <v/>
      </c>
      <c r="EE651" s="26" t="str">
        <f t="shared" si="792" ref="EE651:FI651">IF(AND(EE653="",EE654=""),"",SUM(EE653,EE654))</f>
        <v/>
      </c>
      <c r="EF651" s="26" t="str">
        <f t="shared" si="792"/>
        <v/>
      </c>
      <c r="EG651" s="26" t="str">
        <f t="shared" si="792"/>
        <v/>
      </c>
      <c r="EH651" s="26" t="str">
        <f t="shared" si="792"/>
        <v/>
      </c>
      <c r="EI651" s="26" t="str">
        <f t="shared" si="792"/>
        <v/>
      </c>
      <c r="EJ651" s="26" t="str">
        <f t="shared" si="792"/>
        <v/>
      </c>
      <c r="EK651" s="26" t="str">
        <f t="shared" si="792"/>
        <v/>
      </c>
      <c r="EL651" s="26" t="str">
        <f t="shared" si="792"/>
        <v/>
      </c>
      <c r="EM651" s="26" t="str">
        <f t="shared" si="792"/>
        <v/>
      </c>
      <c r="EN651" s="26" t="str">
        <f t="shared" si="792"/>
        <v/>
      </c>
      <c r="EO651" s="26" t="str">
        <f t="shared" si="792"/>
        <v/>
      </c>
      <c r="EP651" s="26" t="str">
        <f t="shared" si="792"/>
        <v/>
      </c>
      <c r="EQ651" s="26" t="str">
        <f t="shared" si="792"/>
        <v/>
      </c>
      <c r="ER651" s="26" t="str">
        <f t="shared" si="792"/>
        <v/>
      </c>
      <c r="ES651" s="26" t="str">
        <f t="shared" si="792"/>
        <v/>
      </c>
      <c r="ET651" s="26" t="str">
        <f t="shared" si="792"/>
        <v/>
      </c>
      <c r="EU651" s="26" t="str">
        <f t="shared" si="792"/>
        <v/>
      </c>
      <c r="EV651" s="26" t="str">
        <f t="shared" si="792"/>
        <v/>
      </c>
      <c r="EW651" s="26" t="str">
        <f t="shared" si="792"/>
        <v/>
      </c>
      <c r="EX651" s="26" t="str">
        <f t="shared" si="792"/>
        <v/>
      </c>
      <c r="EY651" s="26" t="str">
        <f t="shared" si="792"/>
        <v/>
      </c>
      <c r="EZ651" s="26" t="str">
        <f t="shared" si="792"/>
        <v/>
      </c>
      <c r="FA651" s="26" t="str">
        <f t="shared" si="792"/>
        <v/>
      </c>
      <c r="FB651" s="26" t="str">
        <f t="shared" si="792"/>
        <v/>
      </c>
      <c r="FC651" s="26" t="str">
        <f t="shared" si="792"/>
        <v/>
      </c>
      <c r="FD651" s="26" t="str">
        <f t="shared" si="792"/>
        <v/>
      </c>
      <c r="FE651" s="26" t="str">
        <f t="shared" si="792"/>
        <v/>
      </c>
      <c r="FF651" s="26" t="str">
        <f t="shared" si="792"/>
        <v/>
      </c>
      <c r="FG651" s="26" t="str">
        <f t="shared" si="792"/>
        <v/>
      </c>
      <c r="FH651" s="26" t="str">
        <f t="shared" si="792"/>
        <v/>
      </c>
      <c r="FI651" s="26" t="str">
        <f t="shared" si="792"/>
        <v/>
      </c>
    </row>
    <row r="652" spans="1:165" s="8" customFormat="1" ht="15" customHeight="1">
      <c r="A652" s="8" t="str">
        <f t="shared" si="790"/>
        <v>BFOCDLDCIB_BP6_XDC</v>
      </c>
      <c r="B652" s="15" t="s">
        <v>1499</v>
      </c>
      <c r="C652" s="13" t="s">
        <v>1552</v>
      </c>
      <c r="D652" s="13" t="s">
        <v>1553</v>
      </c>
      <c r="E652" s="14" t="str">
        <f>"BFOCDLDCIB_BP6_"&amp;C3</f>
        <v>BFOCDLDCIB_BP6_XDC</v>
      </c>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1:165" s="8" customFormat="1" ht="15" customHeight="1">
      <c r="A653" s="8" t="str">
        <f t="shared" si="790"/>
        <v>BFOCDLDC_S_BP6_XDC</v>
      </c>
      <c r="B653" s="12" t="s">
        <v>1484</v>
      </c>
      <c r="C653" s="13" t="s">
        <v>1554</v>
      </c>
      <c r="D653" s="13" t="s">
        <v>1555</v>
      </c>
      <c r="E653" s="14" t="str">
        <f>"BFOCDLDC_S_BP6_"&amp;C3</f>
        <v>BFOCDLDC_S_BP6_XDC</v>
      </c>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1:165" s="8" customFormat="1" ht="15" customHeight="1">
      <c r="A654" s="8" t="str">
        <f t="shared" si="790"/>
        <v>BFOCDLDC_L_BP6_XDC</v>
      </c>
      <c r="B654" s="12" t="s">
        <v>1487</v>
      </c>
      <c r="C654" s="13" t="s">
        <v>1556</v>
      </c>
      <c r="D654" s="13" t="s">
        <v>1557</v>
      </c>
      <c r="E654" s="14" t="str">
        <f>"BFOCDLDC_L_BP6_"&amp;C3</f>
        <v>BFOCDLDC_L_BP6_XDC</v>
      </c>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1:165" s="8" customFormat="1" ht="15" customHeight="1">
      <c r="A655" s="8" t="str">
        <f t="shared" si="790"/>
        <v>BFOCDLG_BP6_XDC</v>
      </c>
      <c r="B655" s="12" t="s">
        <v>848</v>
      </c>
      <c r="C655" s="13" t="s">
        <v>1558</v>
      </c>
      <c r="D655" s="13" t="s">
        <v>1559</v>
      </c>
      <c r="E655" s="14" t="str">
        <f>"BFOCDLG_BP6_"&amp;C3</f>
        <v>BFOCDLG_BP6_XDC</v>
      </c>
      <c r="F655" s="26" t="str">
        <f>IF(AND(F656="",F657=""),"",SUM(F656,F657))</f>
        <v/>
      </c>
      <c r="G655" s="26" t="str">
        <f t="shared" si="793" ref="G655:BR655">IF(AND(G656="",G657=""),"",SUM(G656,G657))</f>
        <v/>
      </c>
      <c r="H655" s="26" t="str">
        <f t="shared" si="793"/>
        <v/>
      </c>
      <c r="I655" s="26" t="str">
        <f t="shared" si="793"/>
        <v/>
      </c>
      <c r="J655" s="26" t="str">
        <f t="shared" si="793"/>
        <v/>
      </c>
      <c r="K655" s="26" t="str">
        <f t="shared" si="793"/>
        <v/>
      </c>
      <c r="L655" s="26" t="str">
        <f t="shared" si="793"/>
        <v/>
      </c>
      <c r="M655" s="26" t="str">
        <f t="shared" si="793"/>
        <v/>
      </c>
      <c r="N655" s="26" t="str">
        <f t="shared" si="793"/>
        <v/>
      </c>
      <c r="O655" s="26" t="str">
        <f t="shared" si="793"/>
        <v/>
      </c>
      <c r="P655" s="26" t="str">
        <f t="shared" si="793"/>
        <v/>
      </c>
      <c r="Q655" s="26" t="str">
        <f t="shared" si="793"/>
        <v/>
      </c>
      <c r="R655" s="26" t="str">
        <f t="shared" si="793"/>
        <v/>
      </c>
      <c r="S655" s="26" t="str">
        <f t="shared" si="793"/>
        <v/>
      </c>
      <c r="T655" s="26" t="str">
        <f t="shared" si="793"/>
        <v/>
      </c>
      <c r="U655" s="26" t="str">
        <f t="shared" si="793"/>
        <v/>
      </c>
      <c r="V655" s="26" t="str">
        <f t="shared" si="793"/>
        <v/>
      </c>
      <c r="W655" s="26" t="str">
        <f t="shared" si="793"/>
        <v/>
      </c>
      <c r="X655" s="26" t="str">
        <f t="shared" si="793"/>
        <v/>
      </c>
      <c r="Y655" s="26" t="str">
        <f t="shared" si="793"/>
        <v/>
      </c>
      <c r="Z655" s="26" t="str">
        <f t="shared" si="793"/>
        <v/>
      </c>
      <c r="AA655" s="26" t="str">
        <f t="shared" si="793"/>
        <v/>
      </c>
      <c r="AB655" s="26" t="str">
        <f t="shared" si="793"/>
        <v/>
      </c>
      <c r="AC655" s="26" t="str">
        <f t="shared" si="793"/>
        <v/>
      </c>
      <c r="AD655" s="26" t="str">
        <f t="shared" si="793"/>
        <v/>
      </c>
      <c r="AE655" s="26" t="str">
        <f t="shared" si="793"/>
        <v/>
      </c>
      <c r="AF655" s="26" t="str">
        <f t="shared" si="793"/>
        <v/>
      </c>
      <c r="AG655" s="26" t="str">
        <f t="shared" si="793"/>
        <v/>
      </c>
      <c r="AH655" s="26" t="str">
        <f t="shared" si="793"/>
        <v/>
      </c>
      <c r="AI655" s="26" t="str">
        <f t="shared" si="793"/>
        <v/>
      </c>
      <c r="AJ655" s="26" t="str">
        <f t="shared" si="793"/>
        <v/>
      </c>
      <c r="AK655" s="26" t="str">
        <f t="shared" si="793"/>
        <v/>
      </c>
      <c r="AL655" s="26" t="str">
        <f t="shared" si="793"/>
        <v/>
      </c>
      <c r="AM655" s="26" t="str">
        <f t="shared" si="793"/>
        <v/>
      </c>
      <c r="AN655" s="26" t="str">
        <f t="shared" si="793"/>
        <v/>
      </c>
      <c r="AO655" s="26" t="str">
        <f t="shared" si="793"/>
        <v/>
      </c>
      <c r="AP655" s="26" t="str">
        <f t="shared" si="793"/>
        <v/>
      </c>
      <c r="AQ655" s="26" t="str">
        <f t="shared" si="793"/>
        <v/>
      </c>
      <c r="AR655" s="26" t="str">
        <f t="shared" si="793"/>
        <v/>
      </c>
      <c r="AS655" s="26" t="str">
        <f t="shared" si="793"/>
        <v/>
      </c>
      <c r="AT655" s="26" t="str">
        <f t="shared" si="793"/>
        <v/>
      </c>
      <c r="AU655" s="26" t="str">
        <f t="shared" si="793"/>
        <v/>
      </c>
      <c r="AV655" s="26" t="str">
        <f t="shared" si="793"/>
        <v/>
      </c>
      <c r="AW655" s="26" t="str">
        <f t="shared" si="793"/>
        <v/>
      </c>
      <c r="AX655" s="26" t="str">
        <f t="shared" si="793"/>
        <v/>
      </c>
      <c r="AY655" s="26" t="str">
        <f t="shared" si="793"/>
        <v/>
      </c>
      <c r="AZ655" s="26" t="str">
        <f t="shared" si="793"/>
        <v/>
      </c>
      <c r="BA655" s="26" t="str">
        <f t="shared" si="793"/>
        <v/>
      </c>
      <c r="BB655" s="26" t="str">
        <f t="shared" si="793"/>
        <v/>
      </c>
      <c r="BC655" s="26" t="str">
        <f t="shared" si="793"/>
        <v/>
      </c>
      <c r="BD655" s="26" t="str">
        <f t="shared" si="793"/>
        <v/>
      </c>
      <c r="BE655" s="26" t="str">
        <f t="shared" si="793"/>
        <v/>
      </c>
      <c r="BF655" s="26" t="str">
        <f t="shared" si="793"/>
        <v/>
      </c>
      <c r="BG655" s="26" t="str">
        <f t="shared" si="793"/>
        <v/>
      </c>
      <c r="BH655" s="26" t="str">
        <f t="shared" si="793"/>
        <v/>
      </c>
      <c r="BI655" s="26" t="str">
        <f t="shared" si="793"/>
        <v/>
      </c>
      <c r="BJ655" s="26" t="str">
        <f t="shared" si="793"/>
        <v/>
      </c>
      <c r="BK655" s="26" t="str">
        <f t="shared" si="793"/>
        <v/>
      </c>
      <c r="BL655" s="26" t="str">
        <f t="shared" si="793"/>
        <v/>
      </c>
      <c r="BM655" s="26" t="str">
        <f t="shared" si="793"/>
        <v/>
      </c>
      <c r="BN655" s="26" t="str">
        <f t="shared" si="793"/>
        <v/>
      </c>
      <c r="BO655" s="26" t="str">
        <f t="shared" si="793"/>
        <v/>
      </c>
      <c r="BP655" s="26" t="str">
        <f t="shared" si="793"/>
        <v/>
      </c>
      <c r="BQ655" s="26" t="str">
        <f t="shared" si="793"/>
        <v/>
      </c>
      <c r="BR655" s="26" t="str">
        <f t="shared" si="793"/>
        <v/>
      </c>
      <c r="BS655" s="26" t="str">
        <f t="shared" si="794" ref="BS655:ED655">IF(AND(BS656="",BS657=""),"",SUM(BS656,BS657))</f>
        <v/>
      </c>
      <c r="BT655" s="26" t="str">
        <f t="shared" si="794"/>
        <v/>
      </c>
      <c r="BU655" s="26" t="str">
        <f t="shared" si="794"/>
        <v/>
      </c>
      <c r="BV655" s="26" t="str">
        <f t="shared" si="794"/>
        <v/>
      </c>
      <c r="BW655" s="26" t="str">
        <f t="shared" si="794"/>
        <v/>
      </c>
      <c r="BX655" s="26" t="str">
        <f t="shared" si="794"/>
        <v/>
      </c>
      <c r="BY655" s="26" t="str">
        <f t="shared" si="794"/>
        <v/>
      </c>
      <c r="BZ655" s="26" t="str">
        <f t="shared" si="794"/>
        <v/>
      </c>
      <c r="CA655" s="26" t="str">
        <f t="shared" si="794"/>
        <v/>
      </c>
      <c r="CB655" s="26" t="str">
        <f t="shared" si="794"/>
        <v/>
      </c>
      <c r="CC655" s="26" t="str">
        <f t="shared" si="794"/>
        <v/>
      </c>
      <c r="CD655" s="26" t="str">
        <f t="shared" si="794"/>
        <v/>
      </c>
      <c r="CE655" s="26" t="str">
        <f t="shared" si="794"/>
        <v/>
      </c>
      <c r="CF655" s="26" t="str">
        <f t="shared" si="794"/>
        <v/>
      </c>
      <c r="CG655" s="26" t="str">
        <f t="shared" si="794"/>
        <v/>
      </c>
      <c r="CH655" s="26" t="str">
        <f t="shared" si="794"/>
        <v/>
      </c>
      <c r="CI655" s="26" t="str">
        <f t="shared" si="794"/>
        <v/>
      </c>
      <c r="CJ655" s="26" t="str">
        <f t="shared" si="794"/>
        <v/>
      </c>
      <c r="CK655" s="26" t="str">
        <f t="shared" si="794"/>
        <v/>
      </c>
      <c r="CL655" s="26" t="str">
        <f t="shared" si="794"/>
        <v/>
      </c>
      <c r="CM655" s="26" t="str">
        <f t="shared" si="794"/>
        <v/>
      </c>
      <c r="CN655" s="26" t="str">
        <f t="shared" si="794"/>
        <v/>
      </c>
      <c r="CO655" s="26" t="str">
        <f t="shared" si="794"/>
        <v/>
      </c>
      <c r="CP655" s="26" t="str">
        <f t="shared" si="794"/>
        <v/>
      </c>
      <c r="CQ655" s="26" t="str">
        <f t="shared" si="794"/>
        <v/>
      </c>
      <c r="CR655" s="26" t="str">
        <f t="shared" si="794"/>
        <v/>
      </c>
      <c r="CS655" s="26" t="str">
        <f t="shared" si="794"/>
        <v/>
      </c>
      <c r="CT655" s="26" t="str">
        <f t="shared" si="794"/>
        <v/>
      </c>
      <c r="CU655" s="26" t="str">
        <f t="shared" si="794"/>
        <v/>
      </c>
      <c r="CV655" s="26" t="str">
        <f t="shared" si="794"/>
        <v/>
      </c>
      <c r="CW655" s="26" t="str">
        <f t="shared" si="794"/>
        <v/>
      </c>
      <c r="CX655" s="26" t="str">
        <f t="shared" si="794"/>
        <v/>
      </c>
      <c r="CY655" s="26" t="str">
        <f t="shared" si="794"/>
        <v/>
      </c>
      <c r="CZ655" s="26" t="str">
        <f t="shared" si="794"/>
        <v/>
      </c>
      <c r="DA655" s="26" t="str">
        <f t="shared" si="794"/>
        <v/>
      </c>
      <c r="DB655" s="26" t="str">
        <f t="shared" si="794"/>
        <v/>
      </c>
      <c r="DC655" s="26" t="str">
        <f t="shared" si="794"/>
        <v/>
      </c>
      <c r="DD655" s="26" t="str">
        <f t="shared" si="794"/>
        <v/>
      </c>
      <c r="DE655" s="26" t="str">
        <f t="shared" si="794"/>
        <v/>
      </c>
      <c r="DF655" s="26" t="str">
        <f t="shared" si="794"/>
        <v/>
      </c>
      <c r="DG655" s="26" t="str">
        <f t="shared" si="794"/>
        <v/>
      </c>
      <c r="DH655" s="26" t="str">
        <f t="shared" si="794"/>
        <v/>
      </c>
      <c r="DI655" s="26" t="str">
        <f t="shared" si="794"/>
        <v/>
      </c>
      <c r="DJ655" s="26" t="str">
        <f t="shared" si="794"/>
        <v/>
      </c>
      <c r="DK655" s="26" t="str">
        <f t="shared" si="794"/>
        <v/>
      </c>
      <c r="DL655" s="26" t="str">
        <f t="shared" si="794"/>
        <v/>
      </c>
      <c r="DM655" s="26" t="str">
        <f t="shared" si="794"/>
        <v/>
      </c>
      <c r="DN655" s="26" t="str">
        <f t="shared" si="794"/>
        <v/>
      </c>
      <c r="DO655" s="26" t="str">
        <f t="shared" si="794"/>
        <v/>
      </c>
      <c r="DP655" s="26" t="str">
        <f t="shared" si="794"/>
        <v/>
      </c>
      <c r="DQ655" s="26" t="str">
        <f t="shared" si="794"/>
        <v/>
      </c>
      <c r="DR655" s="26" t="str">
        <f t="shared" si="794"/>
        <v/>
      </c>
      <c r="DS655" s="26" t="str">
        <f t="shared" si="794"/>
        <v/>
      </c>
      <c r="DT655" s="26" t="str">
        <f t="shared" si="794"/>
        <v/>
      </c>
      <c r="DU655" s="26" t="str">
        <f t="shared" si="794"/>
        <v/>
      </c>
      <c r="DV655" s="26" t="str">
        <f t="shared" si="794"/>
        <v/>
      </c>
      <c r="DW655" s="26" t="str">
        <f t="shared" si="794"/>
        <v/>
      </c>
      <c r="DX655" s="26" t="str">
        <f t="shared" si="794"/>
        <v/>
      </c>
      <c r="DY655" s="26" t="str">
        <f t="shared" si="794"/>
        <v/>
      </c>
      <c r="DZ655" s="26" t="str">
        <f t="shared" si="794"/>
        <v/>
      </c>
      <c r="EA655" s="26" t="str">
        <f t="shared" si="794"/>
        <v/>
      </c>
      <c r="EB655" s="26" t="str">
        <f t="shared" si="794"/>
        <v/>
      </c>
      <c r="EC655" s="26" t="str">
        <f t="shared" si="794"/>
        <v/>
      </c>
      <c r="ED655" s="26" t="str">
        <f t="shared" si="794"/>
        <v/>
      </c>
      <c r="EE655" s="26" t="str">
        <f t="shared" si="795" ref="EE655:FI655">IF(AND(EE656="",EE657=""),"",SUM(EE656,EE657))</f>
        <v/>
      </c>
      <c r="EF655" s="26" t="str">
        <f t="shared" si="795"/>
        <v/>
      </c>
      <c r="EG655" s="26" t="str">
        <f t="shared" si="795"/>
        <v/>
      </c>
      <c r="EH655" s="26" t="str">
        <f t="shared" si="795"/>
        <v/>
      </c>
      <c r="EI655" s="26" t="str">
        <f t="shared" si="795"/>
        <v/>
      </c>
      <c r="EJ655" s="26" t="str">
        <f t="shared" si="795"/>
        <v/>
      </c>
      <c r="EK655" s="26" t="str">
        <f t="shared" si="795"/>
        <v/>
      </c>
      <c r="EL655" s="26" t="str">
        <f t="shared" si="795"/>
        <v/>
      </c>
      <c r="EM655" s="26" t="str">
        <f t="shared" si="795"/>
        <v/>
      </c>
      <c r="EN655" s="26" t="str">
        <f t="shared" si="795"/>
        <v/>
      </c>
      <c r="EO655" s="26" t="str">
        <f t="shared" si="795"/>
        <v/>
      </c>
      <c r="EP655" s="26" t="str">
        <f t="shared" si="795"/>
        <v/>
      </c>
      <c r="EQ655" s="26" t="str">
        <f t="shared" si="795"/>
        <v/>
      </c>
      <c r="ER655" s="26" t="str">
        <f t="shared" si="795"/>
        <v/>
      </c>
      <c r="ES655" s="26" t="str">
        <f t="shared" si="795"/>
        <v/>
      </c>
      <c r="ET655" s="26" t="str">
        <f t="shared" si="795"/>
        <v/>
      </c>
      <c r="EU655" s="26" t="str">
        <f t="shared" si="795"/>
        <v/>
      </c>
      <c r="EV655" s="26" t="str">
        <f t="shared" si="795"/>
        <v/>
      </c>
      <c r="EW655" s="26" t="str">
        <f t="shared" si="795"/>
        <v/>
      </c>
      <c r="EX655" s="26" t="str">
        <f t="shared" si="795"/>
        <v/>
      </c>
      <c r="EY655" s="26" t="str">
        <f t="shared" si="795"/>
        <v/>
      </c>
      <c r="EZ655" s="26" t="str">
        <f t="shared" si="795"/>
        <v/>
      </c>
      <c r="FA655" s="26" t="str">
        <f t="shared" si="795"/>
        <v/>
      </c>
      <c r="FB655" s="26" t="str">
        <f t="shared" si="795"/>
        <v/>
      </c>
      <c r="FC655" s="26" t="str">
        <f t="shared" si="795"/>
        <v/>
      </c>
      <c r="FD655" s="26" t="str">
        <f t="shared" si="795"/>
        <v/>
      </c>
      <c r="FE655" s="26" t="str">
        <f t="shared" si="795"/>
        <v/>
      </c>
      <c r="FF655" s="26" t="str">
        <f t="shared" si="795"/>
        <v/>
      </c>
      <c r="FG655" s="26" t="str">
        <f t="shared" si="795"/>
        <v/>
      </c>
      <c r="FH655" s="26" t="str">
        <f t="shared" si="795"/>
        <v/>
      </c>
      <c r="FI655" s="26" t="str">
        <f t="shared" si="795"/>
        <v/>
      </c>
    </row>
    <row r="656" spans="1:165" s="8" customFormat="1" ht="15" customHeight="1">
      <c r="A656" s="8" t="str">
        <f t="shared" si="790"/>
        <v>BFOCDLG_S_BP6_XDC</v>
      </c>
      <c r="B656" s="12" t="s">
        <v>1484</v>
      </c>
      <c r="C656" s="13" t="s">
        <v>1560</v>
      </c>
      <c r="D656" s="13" t="s">
        <v>1561</v>
      </c>
      <c r="E656" s="14" t="str">
        <f>"BFOCDLG_S_BP6_"&amp;C3</f>
        <v>BFOCDLG_S_BP6_XDC</v>
      </c>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1:165" s="8" customFormat="1" ht="15" customHeight="1">
      <c r="A657" s="8" t="str">
        <f t="shared" si="790"/>
        <v>BFOCDLG_L_BP6_XDC</v>
      </c>
      <c r="B657" s="12" t="s">
        <v>1487</v>
      </c>
      <c r="C657" s="13" t="s">
        <v>1562</v>
      </c>
      <c r="D657" s="13" t="s">
        <v>1563</v>
      </c>
      <c r="E657" s="18" t="str">
        <f>"BFOCDLG_L_BP6_"&amp;C3</f>
        <v>BFOCDLG_L_BP6_XDC</v>
      </c>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1:165" s="8" customFormat="1" ht="15" customHeight="1">
      <c r="A658" s="8" t="str">
        <f t="shared" si="790"/>
        <v>BFOCDLO_BP6_XDC</v>
      </c>
      <c r="B658" s="12" t="s">
        <v>1512</v>
      </c>
      <c r="C658" s="13" t="s">
        <v>1564</v>
      </c>
      <c r="D658" s="13" t="s">
        <v>1565</v>
      </c>
      <c r="E658" s="14" t="str">
        <f>"BFOCDLO_BP6_"&amp;C3</f>
        <v>BFOCDLO_BP6_XDC</v>
      </c>
      <c r="F658" s="26" t="str">
        <f>IF(AND(F659="",F660=""),"",SUM(F659,F660))</f>
        <v/>
      </c>
      <c r="G658" s="26" t="str">
        <f t="shared" si="796" ref="G658:BR658">IF(AND(G659="",G660=""),"",SUM(G659,G660))</f>
        <v/>
      </c>
      <c r="H658" s="26" t="str">
        <f t="shared" si="796"/>
        <v/>
      </c>
      <c r="I658" s="26" t="str">
        <f t="shared" si="796"/>
        <v/>
      </c>
      <c r="J658" s="26" t="str">
        <f t="shared" si="796"/>
        <v/>
      </c>
      <c r="K658" s="26" t="str">
        <f t="shared" si="796"/>
        <v/>
      </c>
      <c r="L658" s="26" t="str">
        <f t="shared" si="796"/>
        <v/>
      </c>
      <c r="M658" s="26" t="str">
        <f t="shared" si="796"/>
        <v/>
      </c>
      <c r="N658" s="26" t="str">
        <f t="shared" si="796"/>
        <v/>
      </c>
      <c r="O658" s="26" t="str">
        <f t="shared" si="796"/>
        <v/>
      </c>
      <c r="P658" s="26" t="str">
        <f t="shared" si="796"/>
        <v/>
      </c>
      <c r="Q658" s="26" t="str">
        <f t="shared" si="796"/>
        <v/>
      </c>
      <c r="R658" s="26" t="str">
        <f t="shared" si="796"/>
        <v/>
      </c>
      <c r="S658" s="26" t="str">
        <f t="shared" si="796"/>
        <v/>
      </c>
      <c r="T658" s="26" t="str">
        <f t="shared" si="796"/>
        <v/>
      </c>
      <c r="U658" s="26" t="str">
        <f t="shared" si="796"/>
        <v/>
      </c>
      <c r="V658" s="26" t="str">
        <f t="shared" si="796"/>
        <v/>
      </c>
      <c r="W658" s="26" t="str">
        <f t="shared" si="796"/>
        <v/>
      </c>
      <c r="X658" s="26" t="str">
        <f t="shared" si="796"/>
        <v/>
      </c>
      <c r="Y658" s="26" t="str">
        <f t="shared" si="796"/>
        <v/>
      </c>
      <c r="Z658" s="26" t="str">
        <f t="shared" si="796"/>
        <v/>
      </c>
      <c r="AA658" s="26" t="str">
        <f t="shared" si="796"/>
        <v/>
      </c>
      <c r="AB658" s="26" t="str">
        <f t="shared" si="796"/>
        <v/>
      </c>
      <c r="AC658" s="26" t="str">
        <f t="shared" si="796"/>
        <v/>
      </c>
      <c r="AD658" s="26" t="str">
        <f t="shared" si="796"/>
        <v/>
      </c>
      <c r="AE658" s="26" t="str">
        <f t="shared" si="796"/>
        <v/>
      </c>
      <c r="AF658" s="26" t="str">
        <f t="shared" si="796"/>
        <v/>
      </c>
      <c r="AG658" s="26" t="str">
        <f t="shared" si="796"/>
        <v/>
      </c>
      <c r="AH658" s="26" t="str">
        <f t="shared" si="796"/>
        <v/>
      </c>
      <c r="AI658" s="26" t="str">
        <f t="shared" si="796"/>
        <v/>
      </c>
      <c r="AJ658" s="26" t="str">
        <f t="shared" si="796"/>
        <v/>
      </c>
      <c r="AK658" s="26" t="str">
        <f t="shared" si="796"/>
        <v/>
      </c>
      <c r="AL658" s="26" t="str">
        <f t="shared" si="796"/>
        <v/>
      </c>
      <c r="AM658" s="26" t="str">
        <f t="shared" si="796"/>
        <v/>
      </c>
      <c r="AN658" s="26" t="str">
        <f t="shared" si="796"/>
        <v/>
      </c>
      <c r="AO658" s="26" t="str">
        <f t="shared" si="796"/>
        <v/>
      </c>
      <c r="AP658" s="26" t="str">
        <f t="shared" si="796"/>
        <v/>
      </c>
      <c r="AQ658" s="26" t="str">
        <f t="shared" si="796"/>
        <v/>
      </c>
      <c r="AR658" s="26" t="str">
        <f t="shared" si="796"/>
        <v/>
      </c>
      <c r="AS658" s="26" t="str">
        <f t="shared" si="796"/>
        <v/>
      </c>
      <c r="AT658" s="26" t="str">
        <f t="shared" si="796"/>
        <v/>
      </c>
      <c r="AU658" s="26" t="str">
        <f t="shared" si="796"/>
        <v/>
      </c>
      <c r="AV658" s="26" t="str">
        <f t="shared" si="796"/>
        <v/>
      </c>
      <c r="AW658" s="26" t="str">
        <f t="shared" si="796"/>
        <v/>
      </c>
      <c r="AX658" s="26" t="str">
        <f t="shared" si="796"/>
        <v/>
      </c>
      <c r="AY658" s="26" t="str">
        <f t="shared" si="796"/>
        <v/>
      </c>
      <c r="AZ658" s="26" t="str">
        <f t="shared" si="796"/>
        <v/>
      </c>
      <c r="BA658" s="26" t="str">
        <f t="shared" si="796"/>
        <v/>
      </c>
      <c r="BB658" s="26" t="str">
        <f t="shared" si="796"/>
        <v/>
      </c>
      <c r="BC658" s="26" t="str">
        <f t="shared" si="796"/>
        <v/>
      </c>
      <c r="BD658" s="26" t="str">
        <f t="shared" si="796"/>
        <v/>
      </c>
      <c r="BE658" s="26" t="str">
        <f t="shared" si="796"/>
        <v/>
      </c>
      <c r="BF658" s="26" t="str">
        <f t="shared" si="796"/>
        <v/>
      </c>
      <c r="BG658" s="26" t="str">
        <f t="shared" si="796"/>
        <v/>
      </c>
      <c r="BH658" s="26" t="str">
        <f t="shared" si="796"/>
        <v/>
      </c>
      <c r="BI658" s="26" t="str">
        <f t="shared" si="796"/>
        <v/>
      </c>
      <c r="BJ658" s="26" t="str">
        <f t="shared" si="796"/>
        <v/>
      </c>
      <c r="BK658" s="26" t="str">
        <f t="shared" si="796"/>
        <v/>
      </c>
      <c r="BL658" s="26" t="str">
        <f t="shared" si="796"/>
        <v/>
      </c>
      <c r="BM658" s="26" t="str">
        <f t="shared" si="796"/>
        <v/>
      </c>
      <c r="BN658" s="26" t="str">
        <f t="shared" si="796"/>
        <v/>
      </c>
      <c r="BO658" s="26" t="str">
        <f t="shared" si="796"/>
        <v/>
      </c>
      <c r="BP658" s="26" t="str">
        <f t="shared" si="796"/>
        <v/>
      </c>
      <c r="BQ658" s="26" t="str">
        <f t="shared" si="796"/>
        <v/>
      </c>
      <c r="BR658" s="26" t="str">
        <f t="shared" si="796"/>
        <v/>
      </c>
      <c r="BS658" s="26" t="str">
        <f t="shared" si="797" ref="BS658:ED658">IF(AND(BS659="",BS660=""),"",SUM(BS659,BS660))</f>
        <v/>
      </c>
      <c r="BT658" s="26" t="str">
        <f t="shared" si="797"/>
        <v/>
      </c>
      <c r="BU658" s="26" t="str">
        <f t="shared" si="797"/>
        <v/>
      </c>
      <c r="BV658" s="26" t="str">
        <f t="shared" si="797"/>
        <v/>
      </c>
      <c r="BW658" s="26" t="str">
        <f t="shared" si="797"/>
        <v/>
      </c>
      <c r="BX658" s="26" t="str">
        <f t="shared" si="797"/>
        <v/>
      </c>
      <c r="BY658" s="26" t="str">
        <f t="shared" si="797"/>
        <v/>
      </c>
      <c r="BZ658" s="26" t="str">
        <f t="shared" si="797"/>
        <v/>
      </c>
      <c r="CA658" s="26" t="str">
        <f t="shared" si="797"/>
        <v/>
      </c>
      <c r="CB658" s="26" t="str">
        <f t="shared" si="797"/>
        <v/>
      </c>
      <c r="CC658" s="26" t="str">
        <f t="shared" si="797"/>
        <v/>
      </c>
      <c r="CD658" s="26" t="str">
        <f t="shared" si="797"/>
        <v/>
      </c>
      <c r="CE658" s="26" t="str">
        <f t="shared" si="797"/>
        <v/>
      </c>
      <c r="CF658" s="26" t="str">
        <f t="shared" si="797"/>
        <v/>
      </c>
      <c r="CG658" s="26" t="str">
        <f t="shared" si="797"/>
        <v/>
      </c>
      <c r="CH658" s="26" t="str">
        <f t="shared" si="797"/>
        <v/>
      </c>
      <c r="CI658" s="26" t="str">
        <f t="shared" si="797"/>
        <v/>
      </c>
      <c r="CJ658" s="26" t="str">
        <f t="shared" si="797"/>
        <v/>
      </c>
      <c r="CK658" s="26" t="str">
        <f t="shared" si="797"/>
        <v/>
      </c>
      <c r="CL658" s="26" t="str">
        <f t="shared" si="797"/>
        <v/>
      </c>
      <c r="CM658" s="26" t="str">
        <f t="shared" si="797"/>
        <v/>
      </c>
      <c r="CN658" s="26" t="str">
        <f t="shared" si="797"/>
        <v/>
      </c>
      <c r="CO658" s="26" t="str">
        <f t="shared" si="797"/>
        <v/>
      </c>
      <c r="CP658" s="26" t="str">
        <f t="shared" si="797"/>
        <v/>
      </c>
      <c r="CQ658" s="26" t="str">
        <f t="shared" si="797"/>
        <v/>
      </c>
      <c r="CR658" s="26" t="str">
        <f t="shared" si="797"/>
        <v/>
      </c>
      <c r="CS658" s="26" t="str">
        <f t="shared" si="797"/>
        <v/>
      </c>
      <c r="CT658" s="26" t="str">
        <f t="shared" si="797"/>
        <v/>
      </c>
      <c r="CU658" s="26" t="str">
        <f t="shared" si="797"/>
        <v/>
      </c>
      <c r="CV658" s="26" t="str">
        <f t="shared" si="797"/>
        <v/>
      </c>
      <c r="CW658" s="26" t="str">
        <f t="shared" si="797"/>
        <v/>
      </c>
      <c r="CX658" s="26" t="str">
        <f t="shared" si="797"/>
        <v/>
      </c>
      <c r="CY658" s="26" t="str">
        <f t="shared" si="797"/>
        <v/>
      </c>
      <c r="CZ658" s="26" t="str">
        <f t="shared" si="797"/>
        <v/>
      </c>
      <c r="DA658" s="26" t="str">
        <f t="shared" si="797"/>
        <v/>
      </c>
      <c r="DB658" s="26" t="str">
        <f t="shared" si="797"/>
        <v/>
      </c>
      <c r="DC658" s="26" t="str">
        <f t="shared" si="797"/>
        <v/>
      </c>
      <c r="DD658" s="26" t="str">
        <f t="shared" si="797"/>
        <v/>
      </c>
      <c r="DE658" s="26" t="str">
        <f t="shared" si="797"/>
        <v/>
      </c>
      <c r="DF658" s="26" t="str">
        <f t="shared" si="797"/>
        <v/>
      </c>
      <c r="DG658" s="26" t="str">
        <f t="shared" si="797"/>
        <v/>
      </c>
      <c r="DH658" s="26" t="str">
        <f t="shared" si="797"/>
        <v/>
      </c>
      <c r="DI658" s="26" t="str">
        <f t="shared" si="797"/>
        <v/>
      </c>
      <c r="DJ658" s="26" t="str">
        <f t="shared" si="797"/>
        <v/>
      </c>
      <c r="DK658" s="26" t="str">
        <f t="shared" si="797"/>
        <v/>
      </c>
      <c r="DL658" s="26" t="str">
        <f t="shared" si="797"/>
        <v/>
      </c>
      <c r="DM658" s="26" t="str">
        <f t="shared" si="797"/>
        <v/>
      </c>
      <c r="DN658" s="26" t="str">
        <f t="shared" si="797"/>
        <v/>
      </c>
      <c r="DO658" s="26" t="str">
        <f t="shared" si="797"/>
        <v/>
      </c>
      <c r="DP658" s="26" t="str">
        <f t="shared" si="797"/>
        <v/>
      </c>
      <c r="DQ658" s="26" t="str">
        <f t="shared" si="797"/>
        <v/>
      </c>
      <c r="DR658" s="26" t="str">
        <f t="shared" si="797"/>
        <v/>
      </c>
      <c r="DS658" s="26" t="str">
        <f t="shared" si="797"/>
        <v/>
      </c>
      <c r="DT658" s="26" t="str">
        <f t="shared" si="797"/>
        <v/>
      </c>
      <c r="DU658" s="26" t="str">
        <f t="shared" si="797"/>
        <v/>
      </c>
      <c r="DV658" s="26" t="str">
        <f t="shared" si="797"/>
        <v/>
      </c>
      <c r="DW658" s="26" t="str">
        <f t="shared" si="797"/>
        <v/>
      </c>
      <c r="DX658" s="26" t="str">
        <f t="shared" si="797"/>
        <v/>
      </c>
      <c r="DY658" s="26" t="str">
        <f t="shared" si="797"/>
        <v/>
      </c>
      <c r="DZ658" s="26" t="str">
        <f t="shared" si="797"/>
        <v/>
      </c>
      <c r="EA658" s="26" t="str">
        <f t="shared" si="797"/>
        <v/>
      </c>
      <c r="EB658" s="26" t="str">
        <f t="shared" si="797"/>
        <v/>
      </c>
      <c r="EC658" s="26" t="str">
        <f t="shared" si="797"/>
        <v/>
      </c>
      <c r="ED658" s="26" t="str">
        <f t="shared" si="797"/>
        <v/>
      </c>
      <c r="EE658" s="26" t="str">
        <f t="shared" si="798" ref="EE658:FI658">IF(AND(EE659="",EE660=""),"",SUM(EE659,EE660))</f>
        <v/>
      </c>
      <c r="EF658" s="26" t="str">
        <f t="shared" si="798"/>
        <v/>
      </c>
      <c r="EG658" s="26" t="str">
        <f t="shared" si="798"/>
        <v/>
      </c>
      <c r="EH658" s="26" t="str">
        <f t="shared" si="798"/>
        <v/>
      </c>
      <c r="EI658" s="26" t="str">
        <f t="shared" si="798"/>
        <v/>
      </c>
      <c r="EJ658" s="26" t="str">
        <f t="shared" si="798"/>
        <v/>
      </c>
      <c r="EK658" s="26" t="str">
        <f t="shared" si="798"/>
        <v/>
      </c>
      <c r="EL658" s="26" t="str">
        <f t="shared" si="798"/>
        <v/>
      </c>
      <c r="EM658" s="26" t="str">
        <f t="shared" si="798"/>
        <v/>
      </c>
      <c r="EN658" s="26" t="str">
        <f t="shared" si="798"/>
        <v/>
      </c>
      <c r="EO658" s="26" t="str">
        <f t="shared" si="798"/>
        <v/>
      </c>
      <c r="EP658" s="26" t="str">
        <f t="shared" si="798"/>
        <v/>
      </c>
      <c r="EQ658" s="26" t="str">
        <f t="shared" si="798"/>
        <v/>
      </c>
      <c r="ER658" s="26" t="str">
        <f t="shared" si="798"/>
        <v/>
      </c>
      <c r="ES658" s="26" t="str">
        <f t="shared" si="798"/>
        <v/>
      </c>
      <c r="ET658" s="26" t="str">
        <f t="shared" si="798"/>
        <v/>
      </c>
      <c r="EU658" s="26" t="str">
        <f t="shared" si="798"/>
        <v/>
      </c>
      <c r="EV658" s="26" t="str">
        <f t="shared" si="798"/>
        <v/>
      </c>
      <c r="EW658" s="26" t="str">
        <f t="shared" si="798"/>
        <v/>
      </c>
      <c r="EX658" s="26" t="str">
        <f t="shared" si="798"/>
        <v/>
      </c>
      <c r="EY658" s="26" t="str">
        <f t="shared" si="798"/>
        <v/>
      </c>
      <c r="EZ658" s="26" t="str">
        <f t="shared" si="798"/>
        <v/>
      </c>
      <c r="FA658" s="26" t="str">
        <f t="shared" si="798"/>
        <v/>
      </c>
      <c r="FB658" s="26" t="str">
        <f t="shared" si="798"/>
        <v/>
      </c>
      <c r="FC658" s="26" t="str">
        <f t="shared" si="798"/>
        <v/>
      </c>
      <c r="FD658" s="26" t="str">
        <f t="shared" si="798"/>
        <v/>
      </c>
      <c r="FE658" s="26" t="str">
        <f t="shared" si="798"/>
        <v/>
      </c>
      <c r="FF658" s="26" t="str">
        <f t="shared" si="798"/>
        <v/>
      </c>
      <c r="FG658" s="26" t="str">
        <f t="shared" si="798"/>
        <v/>
      </c>
      <c r="FH658" s="26" t="str">
        <f t="shared" si="798"/>
        <v/>
      </c>
      <c r="FI658" s="26" t="str">
        <f t="shared" si="798"/>
        <v/>
      </c>
    </row>
    <row r="659" spans="1:165" s="8" customFormat="1" ht="15" customHeight="1">
      <c r="A659" s="8" t="str">
        <f t="shared" si="790"/>
        <v>BFOCDLO_S_BP6_XDC</v>
      </c>
      <c r="B659" s="12" t="s">
        <v>1484</v>
      </c>
      <c r="C659" s="13" t="s">
        <v>1566</v>
      </c>
      <c r="D659" s="13" t="s">
        <v>1567</v>
      </c>
      <c r="E659" s="14" t="str">
        <f>"BFOCDLO_S_BP6_"&amp;C3</f>
        <v>BFOCDLO_S_BP6_XDC</v>
      </c>
      <c r="F659" s="26" t="str">
        <f>IF(AND(F662="",F665=""),"",SUM(F662,F665))</f>
        <v/>
      </c>
      <c r="G659" s="26" t="str">
        <f t="shared" si="799" ref="G659:BR659">IF(AND(G662="",G665=""),"",SUM(G662,G665))</f>
        <v/>
      </c>
      <c r="H659" s="26" t="str">
        <f t="shared" si="799"/>
        <v/>
      </c>
      <c r="I659" s="26" t="str">
        <f t="shared" si="799"/>
        <v/>
      </c>
      <c r="J659" s="26" t="str">
        <f t="shared" si="799"/>
        <v/>
      </c>
      <c r="K659" s="26" t="str">
        <f t="shared" si="799"/>
        <v/>
      </c>
      <c r="L659" s="26" t="str">
        <f t="shared" si="799"/>
        <v/>
      </c>
      <c r="M659" s="26" t="str">
        <f t="shared" si="799"/>
        <v/>
      </c>
      <c r="N659" s="26" t="str">
        <f t="shared" si="799"/>
        <v/>
      </c>
      <c r="O659" s="26" t="str">
        <f t="shared" si="799"/>
        <v/>
      </c>
      <c r="P659" s="26" t="str">
        <f t="shared" si="799"/>
        <v/>
      </c>
      <c r="Q659" s="26" t="str">
        <f t="shared" si="799"/>
        <v/>
      </c>
      <c r="R659" s="26" t="str">
        <f t="shared" si="799"/>
        <v/>
      </c>
      <c r="S659" s="26" t="str">
        <f t="shared" si="799"/>
        <v/>
      </c>
      <c r="T659" s="26" t="str">
        <f t="shared" si="799"/>
        <v/>
      </c>
      <c r="U659" s="26" t="str">
        <f t="shared" si="799"/>
        <v/>
      </c>
      <c r="V659" s="26" t="str">
        <f t="shared" si="799"/>
        <v/>
      </c>
      <c r="W659" s="26" t="str">
        <f t="shared" si="799"/>
        <v/>
      </c>
      <c r="X659" s="26" t="str">
        <f t="shared" si="799"/>
        <v/>
      </c>
      <c r="Y659" s="26" t="str">
        <f t="shared" si="799"/>
        <v/>
      </c>
      <c r="Z659" s="26" t="str">
        <f t="shared" si="799"/>
        <v/>
      </c>
      <c r="AA659" s="26" t="str">
        <f t="shared" si="799"/>
        <v/>
      </c>
      <c r="AB659" s="26" t="str">
        <f t="shared" si="799"/>
        <v/>
      </c>
      <c r="AC659" s="26" t="str">
        <f t="shared" si="799"/>
        <v/>
      </c>
      <c r="AD659" s="26" t="str">
        <f t="shared" si="799"/>
        <v/>
      </c>
      <c r="AE659" s="26" t="str">
        <f t="shared" si="799"/>
        <v/>
      </c>
      <c r="AF659" s="26" t="str">
        <f t="shared" si="799"/>
        <v/>
      </c>
      <c r="AG659" s="26" t="str">
        <f t="shared" si="799"/>
        <v/>
      </c>
      <c r="AH659" s="26" t="str">
        <f t="shared" si="799"/>
        <v/>
      </c>
      <c r="AI659" s="26" t="str">
        <f t="shared" si="799"/>
        <v/>
      </c>
      <c r="AJ659" s="26" t="str">
        <f t="shared" si="799"/>
        <v/>
      </c>
      <c r="AK659" s="26" t="str">
        <f t="shared" si="799"/>
        <v/>
      </c>
      <c r="AL659" s="26" t="str">
        <f t="shared" si="799"/>
        <v/>
      </c>
      <c r="AM659" s="26" t="str">
        <f t="shared" si="799"/>
        <v/>
      </c>
      <c r="AN659" s="26" t="str">
        <f t="shared" si="799"/>
        <v/>
      </c>
      <c r="AO659" s="26" t="str">
        <f t="shared" si="799"/>
        <v/>
      </c>
      <c r="AP659" s="26" t="str">
        <f t="shared" si="799"/>
        <v/>
      </c>
      <c r="AQ659" s="26" t="str">
        <f t="shared" si="799"/>
        <v/>
      </c>
      <c r="AR659" s="26" t="str">
        <f t="shared" si="799"/>
        <v/>
      </c>
      <c r="AS659" s="26" t="str">
        <f t="shared" si="799"/>
        <v/>
      </c>
      <c r="AT659" s="26" t="str">
        <f t="shared" si="799"/>
        <v/>
      </c>
      <c r="AU659" s="26" t="str">
        <f t="shared" si="799"/>
        <v/>
      </c>
      <c r="AV659" s="26" t="str">
        <f t="shared" si="799"/>
        <v/>
      </c>
      <c r="AW659" s="26" t="str">
        <f t="shared" si="799"/>
        <v/>
      </c>
      <c r="AX659" s="26" t="str">
        <f t="shared" si="799"/>
        <v/>
      </c>
      <c r="AY659" s="26" t="str">
        <f t="shared" si="799"/>
        <v/>
      </c>
      <c r="AZ659" s="26" t="str">
        <f t="shared" si="799"/>
        <v/>
      </c>
      <c r="BA659" s="26" t="str">
        <f t="shared" si="799"/>
        <v/>
      </c>
      <c r="BB659" s="26" t="str">
        <f t="shared" si="799"/>
        <v/>
      </c>
      <c r="BC659" s="26" t="str">
        <f t="shared" si="799"/>
        <v/>
      </c>
      <c r="BD659" s="26" t="str">
        <f t="shared" si="799"/>
        <v/>
      </c>
      <c r="BE659" s="26" t="str">
        <f t="shared" si="799"/>
        <v/>
      </c>
      <c r="BF659" s="26" t="str">
        <f t="shared" si="799"/>
        <v/>
      </c>
      <c r="BG659" s="26" t="str">
        <f t="shared" si="799"/>
        <v/>
      </c>
      <c r="BH659" s="26" t="str">
        <f t="shared" si="799"/>
        <v/>
      </c>
      <c r="BI659" s="26" t="str">
        <f t="shared" si="799"/>
        <v/>
      </c>
      <c r="BJ659" s="26" t="str">
        <f t="shared" si="799"/>
        <v/>
      </c>
      <c r="BK659" s="26" t="str">
        <f t="shared" si="799"/>
        <v/>
      </c>
      <c r="BL659" s="26" t="str">
        <f t="shared" si="799"/>
        <v/>
      </c>
      <c r="BM659" s="26" t="str">
        <f t="shared" si="799"/>
        <v/>
      </c>
      <c r="BN659" s="26" t="str">
        <f t="shared" si="799"/>
        <v/>
      </c>
      <c r="BO659" s="26" t="str">
        <f t="shared" si="799"/>
        <v/>
      </c>
      <c r="BP659" s="26" t="str">
        <f t="shared" si="799"/>
        <v/>
      </c>
      <c r="BQ659" s="26" t="str">
        <f t="shared" si="799"/>
        <v/>
      </c>
      <c r="BR659" s="26" t="str">
        <f t="shared" si="799"/>
        <v/>
      </c>
      <c r="BS659" s="26" t="str">
        <f t="shared" si="800" ref="BS659:ED659">IF(AND(BS662="",BS665=""),"",SUM(BS662,BS665))</f>
        <v/>
      </c>
      <c r="BT659" s="26" t="str">
        <f t="shared" si="800"/>
        <v/>
      </c>
      <c r="BU659" s="26" t="str">
        <f t="shared" si="800"/>
        <v/>
      </c>
      <c r="BV659" s="26" t="str">
        <f t="shared" si="800"/>
        <v/>
      </c>
      <c r="BW659" s="26" t="str">
        <f t="shared" si="800"/>
        <v/>
      </c>
      <c r="BX659" s="26" t="str">
        <f t="shared" si="800"/>
        <v/>
      </c>
      <c r="BY659" s="26" t="str">
        <f t="shared" si="800"/>
        <v/>
      </c>
      <c r="BZ659" s="26" t="str">
        <f t="shared" si="800"/>
        <v/>
      </c>
      <c r="CA659" s="26" t="str">
        <f t="shared" si="800"/>
        <v/>
      </c>
      <c r="CB659" s="26" t="str">
        <f t="shared" si="800"/>
        <v/>
      </c>
      <c r="CC659" s="26" t="str">
        <f t="shared" si="800"/>
        <v/>
      </c>
      <c r="CD659" s="26" t="str">
        <f t="shared" si="800"/>
        <v/>
      </c>
      <c r="CE659" s="26" t="str">
        <f t="shared" si="800"/>
        <v/>
      </c>
      <c r="CF659" s="26" t="str">
        <f t="shared" si="800"/>
        <v/>
      </c>
      <c r="CG659" s="26" t="str">
        <f t="shared" si="800"/>
        <v/>
      </c>
      <c r="CH659" s="26" t="str">
        <f t="shared" si="800"/>
        <v/>
      </c>
      <c r="CI659" s="26" t="str">
        <f t="shared" si="800"/>
        <v/>
      </c>
      <c r="CJ659" s="26" t="str">
        <f t="shared" si="800"/>
        <v/>
      </c>
      <c r="CK659" s="26" t="str">
        <f t="shared" si="800"/>
        <v/>
      </c>
      <c r="CL659" s="26" t="str">
        <f t="shared" si="800"/>
        <v/>
      </c>
      <c r="CM659" s="26" t="str">
        <f t="shared" si="800"/>
        <v/>
      </c>
      <c r="CN659" s="26" t="str">
        <f t="shared" si="800"/>
        <v/>
      </c>
      <c r="CO659" s="26" t="str">
        <f t="shared" si="800"/>
        <v/>
      </c>
      <c r="CP659" s="26" t="str">
        <f t="shared" si="800"/>
        <v/>
      </c>
      <c r="CQ659" s="26" t="str">
        <f t="shared" si="800"/>
        <v/>
      </c>
      <c r="CR659" s="26" t="str">
        <f t="shared" si="800"/>
        <v/>
      </c>
      <c r="CS659" s="26" t="str">
        <f t="shared" si="800"/>
        <v/>
      </c>
      <c r="CT659" s="26" t="str">
        <f t="shared" si="800"/>
        <v/>
      </c>
      <c r="CU659" s="26" t="str">
        <f t="shared" si="800"/>
        <v/>
      </c>
      <c r="CV659" s="26" t="str">
        <f t="shared" si="800"/>
        <v/>
      </c>
      <c r="CW659" s="26" t="str">
        <f t="shared" si="800"/>
        <v/>
      </c>
      <c r="CX659" s="26" t="str">
        <f t="shared" si="800"/>
        <v/>
      </c>
      <c r="CY659" s="26" t="str">
        <f t="shared" si="800"/>
        <v/>
      </c>
      <c r="CZ659" s="26" t="str">
        <f t="shared" si="800"/>
        <v/>
      </c>
      <c r="DA659" s="26" t="str">
        <f t="shared" si="800"/>
        <v/>
      </c>
      <c r="DB659" s="26" t="str">
        <f t="shared" si="800"/>
        <v/>
      </c>
      <c r="DC659" s="26" t="str">
        <f t="shared" si="800"/>
        <v/>
      </c>
      <c r="DD659" s="26" t="str">
        <f t="shared" si="800"/>
        <v/>
      </c>
      <c r="DE659" s="26" t="str">
        <f t="shared" si="800"/>
        <v/>
      </c>
      <c r="DF659" s="26" t="str">
        <f t="shared" si="800"/>
        <v/>
      </c>
      <c r="DG659" s="26" t="str">
        <f t="shared" si="800"/>
        <v/>
      </c>
      <c r="DH659" s="26" t="str">
        <f t="shared" si="800"/>
        <v/>
      </c>
      <c r="DI659" s="26" t="str">
        <f t="shared" si="800"/>
        <v/>
      </c>
      <c r="DJ659" s="26" t="str">
        <f t="shared" si="800"/>
        <v/>
      </c>
      <c r="DK659" s="26" t="str">
        <f t="shared" si="800"/>
        <v/>
      </c>
      <c r="DL659" s="26" t="str">
        <f t="shared" si="800"/>
        <v/>
      </c>
      <c r="DM659" s="26" t="str">
        <f t="shared" si="800"/>
        <v/>
      </c>
      <c r="DN659" s="26" t="str">
        <f t="shared" si="800"/>
        <v/>
      </c>
      <c r="DO659" s="26" t="str">
        <f t="shared" si="800"/>
        <v/>
      </c>
      <c r="DP659" s="26" t="str">
        <f t="shared" si="800"/>
        <v/>
      </c>
      <c r="DQ659" s="26" t="str">
        <f t="shared" si="800"/>
        <v/>
      </c>
      <c r="DR659" s="26" t="str">
        <f t="shared" si="800"/>
        <v/>
      </c>
      <c r="DS659" s="26" t="str">
        <f t="shared" si="800"/>
        <v/>
      </c>
      <c r="DT659" s="26" t="str">
        <f t="shared" si="800"/>
        <v/>
      </c>
      <c r="DU659" s="26" t="str">
        <f t="shared" si="800"/>
        <v/>
      </c>
      <c r="DV659" s="26" t="str">
        <f t="shared" si="800"/>
        <v/>
      </c>
      <c r="DW659" s="26" t="str">
        <f t="shared" si="800"/>
        <v/>
      </c>
      <c r="DX659" s="26" t="str">
        <f t="shared" si="800"/>
        <v/>
      </c>
      <c r="DY659" s="26" t="str">
        <f t="shared" si="800"/>
        <v/>
      </c>
      <c r="DZ659" s="26" t="str">
        <f t="shared" si="800"/>
        <v/>
      </c>
      <c r="EA659" s="26" t="str">
        <f t="shared" si="800"/>
        <v/>
      </c>
      <c r="EB659" s="26" t="str">
        <f t="shared" si="800"/>
        <v/>
      </c>
      <c r="EC659" s="26" t="str">
        <f t="shared" si="800"/>
        <v/>
      </c>
      <c r="ED659" s="26" t="str">
        <f t="shared" si="800"/>
        <v/>
      </c>
      <c r="EE659" s="26" t="str">
        <f t="shared" si="801" ref="EE659:FI659">IF(AND(EE662="",EE665=""),"",SUM(EE662,EE665))</f>
        <v/>
      </c>
      <c r="EF659" s="26" t="str">
        <f t="shared" si="801"/>
        <v/>
      </c>
      <c r="EG659" s="26" t="str">
        <f t="shared" si="801"/>
        <v/>
      </c>
      <c r="EH659" s="26" t="str">
        <f t="shared" si="801"/>
        <v/>
      </c>
      <c r="EI659" s="26" t="str">
        <f t="shared" si="801"/>
        <v/>
      </c>
      <c r="EJ659" s="26" t="str">
        <f t="shared" si="801"/>
        <v/>
      </c>
      <c r="EK659" s="26" t="str">
        <f t="shared" si="801"/>
        <v/>
      </c>
      <c r="EL659" s="26" t="str">
        <f t="shared" si="801"/>
        <v/>
      </c>
      <c r="EM659" s="26" t="str">
        <f t="shared" si="801"/>
        <v/>
      </c>
      <c r="EN659" s="26" t="str">
        <f t="shared" si="801"/>
        <v/>
      </c>
      <c r="EO659" s="26" t="str">
        <f t="shared" si="801"/>
        <v/>
      </c>
      <c r="EP659" s="26" t="str">
        <f t="shared" si="801"/>
        <v/>
      </c>
      <c r="EQ659" s="26" t="str">
        <f t="shared" si="801"/>
        <v/>
      </c>
      <c r="ER659" s="26" t="str">
        <f t="shared" si="801"/>
        <v/>
      </c>
      <c r="ES659" s="26" t="str">
        <f t="shared" si="801"/>
        <v/>
      </c>
      <c r="ET659" s="26" t="str">
        <f t="shared" si="801"/>
        <v/>
      </c>
      <c r="EU659" s="26" t="str">
        <f t="shared" si="801"/>
        <v/>
      </c>
      <c r="EV659" s="26" t="str">
        <f t="shared" si="801"/>
        <v/>
      </c>
      <c r="EW659" s="26" t="str">
        <f t="shared" si="801"/>
        <v/>
      </c>
      <c r="EX659" s="26" t="str">
        <f t="shared" si="801"/>
        <v/>
      </c>
      <c r="EY659" s="26" t="str">
        <f t="shared" si="801"/>
        <v/>
      </c>
      <c r="EZ659" s="26" t="str">
        <f t="shared" si="801"/>
        <v/>
      </c>
      <c r="FA659" s="26" t="str">
        <f t="shared" si="801"/>
        <v/>
      </c>
      <c r="FB659" s="26" t="str">
        <f t="shared" si="801"/>
        <v/>
      </c>
      <c r="FC659" s="26" t="str">
        <f t="shared" si="801"/>
        <v/>
      </c>
      <c r="FD659" s="26" t="str">
        <f t="shared" si="801"/>
        <v/>
      </c>
      <c r="FE659" s="26" t="str">
        <f t="shared" si="801"/>
        <v/>
      </c>
      <c r="FF659" s="26" t="str">
        <f t="shared" si="801"/>
        <v/>
      </c>
      <c r="FG659" s="26" t="str">
        <f t="shared" si="801"/>
        <v/>
      </c>
      <c r="FH659" s="26" t="str">
        <f t="shared" si="801"/>
        <v/>
      </c>
      <c r="FI659" s="26" t="str">
        <f t="shared" si="801"/>
        <v/>
      </c>
    </row>
    <row r="660" spans="1:165" s="8" customFormat="1" ht="15" customHeight="1">
      <c r="A660" s="8" t="str">
        <f t="shared" si="790"/>
        <v>BFOCDLO_L_BP6_XDC</v>
      </c>
      <c r="B660" s="12" t="s">
        <v>1487</v>
      </c>
      <c r="C660" s="13" t="s">
        <v>1568</v>
      </c>
      <c r="D660" s="13" t="s">
        <v>1569</v>
      </c>
      <c r="E660" s="14" t="str">
        <f>"BFOCDLO_L_BP6_"&amp;C3</f>
        <v>BFOCDLO_L_BP6_XDC</v>
      </c>
      <c r="F660" s="26" t="str">
        <f>IF(AND(F663="",F666=""),"",SUM(F663,F666))</f>
        <v/>
      </c>
      <c r="G660" s="26" t="str">
        <f t="shared" si="802" ref="G660:BR660">IF(AND(G663="",G666=""),"",SUM(G663,G666))</f>
        <v/>
      </c>
      <c r="H660" s="26" t="str">
        <f t="shared" si="802"/>
        <v/>
      </c>
      <c r="I660" s="26" t="str">
        <f t="shared" si="802"/>
        <v/>
      </c>
      <c r="J660" s="26" t="str">
        <f t="shared" si="802"/>
        <v/>
      </c>
      <c r="K660" s="26" t="str">
        <f t="shared" si="802"/>
        <v/>
      </c>
      <c r="L660" s="26" t="str">
        <f t="shared" si="802"/>
        <v/>
      </c>
      <c r="M660" s="26" t="str">
        <f t="shared" si="802"/>
        <v/>
      </c>
      <c r="N660" s="26" t="str">
        <f t="shared" si="802"/>
        <v/>
      </c>
      <c r="O660" s="26" t="str">
        <f t="shared" si="802"/>
        <v/>
      </c>
      <c r="P660" s="26" t="str">
        <f t="shared" si="802"/>
        <v/>
      </c>
      <c r="Q660" s="26" t="str">
        <f t="shared" si="802"/>
        <v/>
      </c>
      <c r="R660" s="26" t="str">
        <f t="shared" si="802"/>
        <v/>
      </c>
      <c r="S660" s="26" t="str">
        <f t="shared" si="802"/>
        <v/>
      </c>
      <c r="T660" s="26" t="str">
        <f t="shared" si="802"/>
        <v/>
      </c>
      <c r="U660" s="26" t="str">
        <f t="shared" si="802"/>
        <v/>
      </c>
      <c r="V660" s="26" t="str">
        <f t="shared" si="802"/>
        <v/>
      </c>
      <c r="W660" s="26" t="str">
        <f t="shared" si="802"/>
        <v/>
      </c>
      <c r="X660" s="26" t="str">
        <f t="shared" si="802"/>
        <v/>
      </c>
      <c r="Y660" s="26" t="str">
        <f t="shared" si="802"/>
        <v/>
      </c>
      <c r="Z660" s="26" t="str">
        <f t="shared" si="802"/>
        <v/>
      </c>
      <c r="AA660" s="26" t="str">
        <f t="shared" si="802"/>
        <v/>
      </c>
      <c r="AB660" s="26" t="str">
        <f t="shared" si="802"/>
        <v/>
      </c>
      <c r="AC660" s="26" t="str">
        <f t="shared" si="802"/>
        <v/>
      </c>
      <c r="AD660" s="26" t="str">
        <f t="shared" si="802"/>
        <v/>
      </c>
      <c r="AE660" s="26" t="str">
        <f t="shared" si="802"/>
        <v/>
      </c>
      <c r="AF660" s="26" t="str">
        <f t="shared" si="802"/>
        <v/>
      </c>
      <c r="AG660" s="26" t="str">
        <f t="shared" si="802"/>
        <v/>
      </c>
      <c r="AH660" s="26" t="str">
        <f t="shared" si="802"/>
        <v/>
      </c>
      <c r="AI660" s="26" t="str">
        <f t="shared" si="802"/>
        <v/>
      </c>
      <c r="AJ660" s="26" t="str">
        <f t="shared" si="802"/>
        <v/>
      </c>
      <c r="AK660" s="26" t="str">
        <f t="shared" si="802"/>
        <v/>
      </c>
      <c r="AL660" s="26" t="str">
        <f t="shared" si="802"/>
        <v/>
      </c>
      <c r="AM660" s="26" t="str">
        <f t="shared" si="802"/>
        <v/>
      </c>
      <c r="AN660" s="26" t="str">
        <f t="shared" si="802"/>
        <v/>
      </c>
      <c r="AO660" s="26" t="str">
        <f t="shared" si="802"/>
        <v/>
      </c>
      <c r="AP660" s="26" t="str">
        <f t="shared" si="802"/>
        <v/>
      </c>
      <c r="AQ660" s="26" t="str">
        <f t="shared" si="802"/>
        <v/>
      </c>
      <c r="AR660" s="26" t="str">
        <f t="shared" si="802"/>
        <v/>
      </c>
      <c r="AS660" s="26" t="str">
        <f t="shared" si="802"/>
        <v/>
      </c>
      <c r="AT660" s="26" t="str">
        <f t="shared" si="802"/>
        <v/>
      </c>
      <c r="AU660" s="26" t="str">
        <f t="shared" si="802"/>
        <v/>
      </c>
      <c r="AV660" s="26" t="str">
        <f t="shared" si="802"/>
        <v/>
      </c>
      <c r="AW660" s="26" t="str">
        <f t="shared" si="802"/>
        <v/>
      </c>
      <c r="AX660" s="26" t="str">
        <f t="shared" si="802"/>
        <v/>
      </c>
      <c r="AY660" s="26" t="str">
        <f t="shared" si="802"/>
        <v/>
      </c>
      <c r="AZ660" s="26" t="str">
        <f t="shared" si="802"/>
        <v/>
      </c>
      <c r="BA660" s="26" t="str">
        <f t="shared" si="802"/>
        <v/>
      </c>
      <c r="BB660" s="26" t="str">
        <f t="shared" si="802"/>
        <v/>
      </c>
      <c r="BC660" s="26" t="str">
        <f t="shared" si="802"/>
        <v/>
      </c>
      <c r="BD660" s="26" t="str">
        <f t="shared" si="802"/>
        <v/>
      </c>
      <c r="BE660" s="26" t="str">
        <f t="shared" si="802"/>
        <v/>
      </c>
      <c r="BF660" s="26" t="str">
        <f t="shared" si="802"/>
        <v/>
      </c>
      <c r="BG660" s="26" t="str">
        <f t="shared" si="802"/>
        <v/>
      </c>
      <c r="BH660" s="26" t="str">
        <f t="shared" si="802"/>
        <v/>
      </c>
      <c r="BI660" s="26" t="str">
        <f t="shared" si="802"/>
        <v/>
      </c>
      <c r="BJ660" s="26" t="str">
        <f t="shared" si="802"/>
        <v/>
      </c>
      <c r="BK660" s="26" t="str">
        <f t="shared" si="802"/>
        <v/>
      </c>
      <c r="BL660" s="26" t="str">
        <f t="shared" si="802"/>
        <v/>
      </c>
      <c r="BM660" s="26" t="str">
        <f t="shared" si="802"/>
        <v/>
      </c>
      <c r="BN660" s="26" t="str">
        <f t="shared" si="802"/>
        <v/>
      </c>
      <c r="BO660" s="26" t="str">
        <f t="shared" si="802"/>
        <v/>
      </c>
      <c r="BP660" s="26" t="str">
        <f t="shared" si="802"/>
        <v/>
      </c>
      <c r="BQ660" s="26" t="str">
        <f t="shared" si="802"/>
        <v/>
      </c>
      <c r="BR660" s="26" t="str">
        <f t="shared" si="802"/>
        <v/>
      </c>
      <c r="BS660" s="26" t="str">
        <f t="shared" si="803" ref="BS660:ED660">IF(AND(BS663="",BS666=""),"",SUM(BS663,BS666))</f>
        <v/>
      </c>
      <c r="BT660" s="26" t="str">
        <f t="shared" si="803"/>
        <v/>
      </c>
      <c r="BU660" s="26" t="str">
        <f t="shared" si="803"/>
        <v/>
      </c>
      <c r="BV660" s="26" t="str">
        <f t="shared" si="803"/>
        <v/>
      </c>
      <c r="BW660" s="26" t="str">
        <f t="shared" si="803"/>
        <v/>
      </c>
      <c r="BX660" s="26" t="str">
        <f t="shared" si="803"/>
        <v/>
      </c>
      <c r="BY660" s="26" t="str">
        <f t="shared" si="803"/>
        <v/>
      </c>
      <c r="BZ660" s="26" t="str">
        <f t="shared" si="803"/>
        <v/>
      </c>
      <c r="CA660" s="26" t="str">
        <f t="shared" si="803"/>
        <v/>
      </c>
      <c r="CB660" s="26" t="str">
        <f t="shared" si="803"/>
        <v/>
      </c>
      <c r="CC660" s="26" t="str">
        <f t="shared" si="803"/>
        <v/>
      </c>
      <c r="CD660" s="26" t="str">
        <f t="shared" si="803"/>
        <v/>
      </c>
      <c r="CE660" s="26" t="str">
        <f t="shared" si="803"/>
        <v/>
      </c>
      <c r="CF660" s="26" t="str">
        <f t="shared" si="803"/>
        <v/>
      </c>
      <c r="CG660" s="26" t="str">
        <f t="shared" si="803"/>
        <v/>
      </c>
      <c r="CH660" s="26" t="str">
        <f t="shared" si="803"/>
        <v/>
      </c>
      <c r="CI660" s="26" t="str">
        <f t="shared" si="803"/>
        <v/>
      </c>
      <c r="CJ660" s="26" t="str">
        <f t="shared" si="803"/>
        <v/>
      </c>
      <c r="CK660" s="26" t="str">
        <f t="shared" si="803"/>
        <v/>
      </c>
      <c r="CL660" s="26" t="str">
        <f t="shared" si="803"/>
        <v/>
      </c>
      <c r="CM660" s="26" t="str">
        <f t="shared" si="803"/>
        <v/>
      </c>
      <c r="CN660" s="26" t="str">
        <f t="shared" si="803"/>
        <v/>
      </c>
      <c r="CO660" s="26" t="str">
        <f t="shared" si="803"/>
        <v/>
      </c>
      <c r="CP660" s="26" t="str">
        <f t="shared" si="803"/>
        <v/>
      </c>
      <c r="CQ660" s="26" t="str">
        <f t="shared" si="803"/>
        <v/>
      </c>
      <c r="CR660" s="26" t="str">
        <f t="shared" si="803"/>
        <v/>
      </c>
      <c r="CS660" s="26" t="str">
        <f t="shared" si="803"/>
        <v/>
      </c>
      <c r="CT660" s="26" t="str">
        <f t="shared" si="803"/>
        <v/>
      </c>
      <c r="CU660" s="26" t="str">
        <f t="shared" si="803"/>
        <v/>
      </c>
      <c r="CV660" s="26" t="str">
        <f t="shared" si="803"/>
        <v/>
      </c>
      <c r="CW660" s="26" t="str">
        <f t="shared" si="803"/>
        <v/>
      </c>
      <c r="CX660" s="26" t="str">
        <f t="shared" si="803"/>
        <v/>
      </c>
      <c r="CY660" s="26" t="str">
        <f t="shared" si="803"/>
        <v/>
      </c>
      <c r="CZ660" s="26" t="str">
        <f t="shared" si="803"/>
        <v/>
      </c>
      <c r="DA660" s="26" t="str">
        <f t="shared" si="803"/>
        <v/>
      </c>
      <c r="DB660" s="26" t="str">
        <f t="shared" si="803"/>
        <v/>
      </c>
      <c r="DC660" s="26" t="str">
        <f t="shared" si="803"/>
        <v/>
      </c>
      <c r="DD660" s="26" t="str">
        <f t="shared" si="803"/>
        <v/>
      </c>
      <c r="DE660" s="26" t="str">
        <f t="shared" si="803"/>
        <v/>
      </c>
      <c r="DF660" s="26" t="str">
        <f t="shared" si="803"/>
        <v/>
      </c>
      <c r="DG660" s="26" t="str">
        <f t="shared" si="803"/>
        <v/>
      </c>
      <c r="DH660" s="26" t="str">
        <f t="shared" si="803"/>
        <v/>
      </c>
      <c r="DI660" s="26" t="str">
        <f t="shared" si="803"/>
        <v/>
      </c>
      <c r="DJ660" s="26" t="str">
        <f t="shared" si="803"/>
        <v/>
      </c>
      <c r="DK660" s="26" t="str">
        <f t="shared" si="803"/>
        <v/>
      </c>
      <c r="DL660" s="26" t="str">
        <f t="shared" si="803"/>
        <v/>
      </c>
      <c r="DM660" s="26" t="str">
        <f t="shared" si="803"/>
        <v/>
      </c>
      <c r="DN660" s="26" t="str">
        <f t="shared" si="803"/>
        <v/>
      </c>
      <c r="DO660" s="26" t="str">
        <f t="shared" si="803"/>
        <v/>
      </c>
      <c r="DP660" s="26" t="str">
        <f t="shared" si="803"/>
        <v/>
      </c>
      <c r="DQ660" s="26" t="str">
        <f t="shared" si="803"/>
        <v/>
      </c>
      <c r="DR660" s="26" t="str">
        <f t="shared" si="803"/>
        <v/>
      </c>
      <c r="DS660" s="26" t="str">
        <f t="shared" si="803"/>
        <v/>
      </c>
      <c r="DT660" s="26" t="str">
        <f t="shared" si="803"/>
        <v/>
      </c>
      <c r="DU660" s="26" t="str">
        <f t="shared" si="803"/>
        <v/>
      </c>
      <c r="DV660" s="26" t="str">
        <f t="shared" si="803"/>
        <v/>
      </c>
      <c r="DW660" s="26" t="str">
        <f t="shared" si="803"/>
        <v/>
      </c>
      <c r="DX660" s="26" t="str">
        <f t="shared" si="803"/>
        <v/>
      </c>
      <c r="DY660" s="26" t="str">
        <f t="shared" si="803"/>
        <v/>
      </c>
      <c r="DZ660" s="26" t="str">
        <f t="shared" si="803"/>
        <v/>
      </c>
      <c r="EA660" s="26" t="str">
        <f t="shared" si="803"/>
        <v/>
      </c>
      <c r="EB660" s="26" t="str">
        <f t="shared" si="803"/>
        <v/>
      </c>
      <c r="EC660" s="26" t="str">
        <f t="shared" si="803"/>
        <v/>
      </c>
      <c r="ED660" s="26" t="str">
        <f t="shared" si="803"/>
        <v/>
      </c>
      <c r="EE660" s="26" t="str">
        <f t="shared" si="804" ref="EE660:FI660">IF(AND(EE663="",EE666=""),"",SUM(EE663,EE666))</f>
        <v/>
      </c>
      <c r="EF660" s="26" t="str">
        <f t="shared" si="804"/>
        <v/>
      </c>
      <c r="EG660" s="26" t="str">
        <f t="shared" si="804"/>
        <v/>
      </c>
      <c r="EH660" s="26" t="str">
        <f t="shared" si="804"/>
        <v/>
      </c>
      <c r="EI660" s="26" t="str">
        <f t="shared" si="804"/>
        <v/>
      </c>
      <c r="EJ660" s="26" t="str">
        <f t="shared" si="804"/>
        <v/>
      </c>
      <c r="EK660" s="26" t="str">
        <f t="shared" si="804"/>
        <v/>
      </c>
      <c r="EL660" s="26" t="str">
        <f t="shared" si="804"/>
        <v/>
      </c>
      <c r="EM660" s="26" t="str">
        <f t="shared" si="804"/>
        <v/>
      </c>
      <c r="EN660" s="26" t="str">
        <f t="shared" si="804"/>
        <v/>
      </c>
      <c r="EO660" s="26" t="str">
        <f t="shared" si="804"/>
        <v/>
      </c>
      <c r="EP660" s="26" t="str">
        <f t="shared" si="804"/>
        <v/>
      </c>
      <c r="EQ660" s="26" t="str">
        <f t="shared" si="804"/>
        <v/>
      </c>
      <c r="ER660" s="26" t="str">
        <f t="shared" si="804"/>
        <v/>
      </c>
      <c r="ES660" s="26" t="str">
        <f t="shared" si="804"/>
        <v/>
      </c>
      <c r="ET660" s="26" t="str">
        <f t="shared" si="804"/>
        <v/>
      </c>
      <c r="EU660" s="26" t="str">
        <f t="shared" si="804"/>
        <v/>
      </c>
      <c r="EV660" s="26" t="str">
        <f t="shared" si="804"/>
        <v/>
      </c>
      <c r="EW660" s="26" t="str">
        <f t="shared" si="804"/>
        <v/>
      </c>
      <c r="EX660" s="26" t="str">
        <f t="shared" si="804"/>
        <v/>
      </c>
      <c r="EY660" s="26" t="str">
        <f t="shared" si="804"/>
        <v/>
      </c>
      <c r="EZ660" s="26" t="str">
        <f t="shared" si="804"/>
        <v/>
      </c>
      <c r="FA660" s="26" t="str">
        <f t="shared" si="804"/>
        <v/>
      </c>
      <c r="FB660" s="26" t="str">
        <f t="shared" si="804"/>
        <v/>
      </c>
      <c r="FC660" s="26" t="str">
        <f t="shared" si="804"/>
        <v/>
      </c>
      <c r="FD660" s="26" t="str">
        <f t="shared" si="804"/>
        <v/>
      </c>
      <c r="FE660" s="26" t="str">
        <f t="shared" si="804"/>
        <v/>
      </c>
      <c r="FF660" s="26" t="str">
        <f t="shared" si="804"/>
        <v/>
      </c>
      <c r="FG660" s="26" t="str">
        <f t="shared" si="804"/>
        <v/>
      </c>
      <c r="FH660" s="26" t="str">
        <f t="shared" si="804"/>
        <v/>
      </c>
      <c r="FI660" s="26" t="str">
        <f t="shared" si="804"/>
        <v/>
      </c>
    </row>
    <row r="661" spans="1:165" s="8" customFormat="1" ht="15" customHeight="1">
      <c r="A661" s="8" t="str">
        <f t="shared" si="790"/>
        <v>BFOCDLOF_BP6_XDC</v>
      </c>
      <c r="B661" s="12" t="s">
        <v>1519</v>
      </c>
      <c r="C661" s="13" t="s">
        <v>1570</v>
      </c>
      <c r="D661" s="13" t="s">
        <v>1571</v>
      </c>
      <c r="E661" s="14" t="str">
        <f>"BFOCDLOF_BP6_"&amp;C3</f>
        <v>BFOCDLOF_BP6_XDC</v>
      </c>
      <c r="F661" s="26" t="str">
        <f>IF(AND(F662="",F663=""),"",SUM(F662,F663))</f>
        <v/>
      </c>
      <c r="G661" s="26" t="str">
        <f t="shared" si="805" ref="G661:BR661">IF(AND(G662="",G663=""),"",SUM(G662,G663))</f>
        <v/>
      </c>
      <c r="H661" s="26" t="str">
        <f t="shared" si="805"/>
        <v/>
      </c>
      <c r="I661" s="26" t="str">
        <f t="shared" si="805"/>
        <v/>
      </c>
      <c r="J661" s="26" t="str">
        <f t="shared" si="805"/>
        <v/>
      </c>
      <c r="K661" s="26" t="str">
        <f t="shared" si="805"/>
        <v/>
      </c>
      <c r="L661" s="26" t="str">
        <f t="shared" si="805"/>
        <v/>
      </c>
      <c r="M661" s="26" t="str">
        <f t="shared" si="805"/>
        <v/>
      </c>
      <c r="N661" s="26" t="str">
        <f t="shared" si="805"/>
        <v/>
      </c>
      <c r="O661" s="26" t="str">
        <f t="shared" si="805"/>
        <v/>
      </c>
      <c r="P661" s="26" t="str">
        <f t="shared" si="805"/>
        <v/>
      </c>
      <c r="Q661" s="26" t="str">
        <f t="shared" si="805"/>
        <v/>
      </c>
      <c r="R661" s="26" t="str">
        <f t="shared" si="805"/>
        <v/>
      </c>
      <c r="S661" s="26" t="str">
        <f t="shared" si="805"/>
        <v/>
      </c>
      <c r="T661" s="26" t="str">
        <f t="shared" si="805"/>
        <v/>
      </c>
      <c r="U661" s="26" t="str">
        <f t="shared" si="805"/>
        <v/>
      </c>
      <c r="V661" s="26" t="str">
        <f t="shared" si="805"/>
        <v/>
      </c>
      <c r="W661" s="26" t="str">
        <f t="shared" si="805"/>
        <v/>
      </c>
      <c r="X661" s="26" t="str">
        <f t="shared" si="805"/>
        <v/>
      </c>
      <c r="Y661" s="26" t="str">
        <f t="shared" si="805"/>
        <v/>
      </c>
      <c r="Z661" s="26" t="str">
        <f t="shared" si="805"/>
        <v/>
      </c>
      <c r="AA661" s="26" t="str">
        <f t="shared" si="805"/>
        <v/>
      </c>
      <c r="AB661" s="26" t="str">
        <f t="shared" si="805"/>
        <v/>
      </c>
      <c r="AC661" s="26" t="str">
        <f t="shared" si="805"/>
        <v/>
      </c>
      <c r="AD661" s="26" t="str">
        <f t="shared" si="805"/>
        <v/>
      </c>
      <c r="AE661" s="26" t="str">
        <f t="shared" si="805"/>
        <v/>
      </c>
      <c r="AF661" s="26" t="str">
        <f t="shared" si="805"/>
        <v/>
      </c>
      <c r="AG661" s="26" t="str">
        <f t="shared" si="805"/>
        <v/>
      </c>
      <c r="AH661" s="26" t="str">
        <f t="shared" si="805"/>
        <v/>
      </c>
      <c r="AI661" s="26" t="str">
        <f t="shared" si="805"/>
        <v/>
      </c>
      <c r="AJ661" s="26" t="str">
        <f t="shared" si="805"/>
        <v/>
      </c>
      <c r="AK661" s="26" t="str">
        <f t="shared" si="805"/>
        <v/>
      </c>
      <c r="AL661" s="26" t="str">
        <f t="shared" si="805"/>
        <v/>
      </c>
      <c r="AM661" s="26" t="str">
        <f t="shared" si="805"/>
        <v/>
      </c>
      <c r="AN661" s="26" t="str">
        <f t="shared" si="805"/>
        <v/>
      </c>
      <c r="AO661" s="26" t="str">
        <f t="shared" si="805"/>
        <v/>
      </c>
      <c r="AP661" s="26" t="str">
        <f t="shared" si="805"/>
        <v/>
      </c>
      <c r="AQ661" s="26" t="str">
        <f t="shared" si="805"/>
        <v/>
      </c>
      <c r="AR661" s="26" t="str">
        <f t="shared" si="805"/>
        <v/>
      </c>
      <c r="AS661" s="26" t="str">
        <f t="shared" si="805"/>
        <v/>
      </c>
      <c r="AT661" s="26" t="str">
        <f t="shared" si="805"/>
        <v/>
      </c>
      <c r="AU661" s="26" t="str">
        <f t="shared" si="805"/>
        <v/>
      </c>
      <c r="AV661" s="26" t="str">
        <f t="shared" si="805"/>
        <v/>
      </c>
      <c r="AW661" s="26" t="str">
        <f t="shared" si="805"/>
        <v/>
      </c>
      <c r="AX661" s="26" t="str">
        <f t="shared" si="805"/>
        <v/>
      </c>
      <c r="AY661" s="26" t="str">
        <f t="shared" si="805"/>
        <v/>
      </c>
      <c r="AZ661" s="26" t="str">
        <f t="shared" si="805"/>
        <v/>
      </c>
      <c r="BA661" s="26" t="str">
        <f t="shared" si="805"/>
        <v/>
      </c>
      <c r="BB661" s="26" t="str">
        <f t="shared" si="805"/>
        <v/>
      </c>
      <c r="BC661" s="26" t="str">
        <f t="shared" si="805"/>
        <v/>
      </c>
      <c r="BD661" s="26" t="str">
        <f t="shared" si="805"/>
        <v/>
      </c>
      <c r="BE661" s="26" t="str">
        <f t="shared" si="805"/>
        <v/>
      </c>
      <c r="BF661" s="26" t="str">
        <f t="shared" si="805"/>
        <v/>
      </c>
      <c r="BG661" s="26" t="str">
        <f t="shared" si="805"/>
        <v/>
      </c>
      <c r="BH661" s="26" t="str">
        <f t="shared" si="805"/>
        <v/>
      </c>
      <c r="BI661" s="26" t="str">
        <f t="shared" si="805"/>
        <v/>
      </c>
      <c r="BJ661" s="26" t="str">
        <f t="shared" si="805"/>
        <v/>
      </c>
      <c r="BK661" s="26" t="str">
        <f t="shared" si="805"/>
        <v/>
      </c>
      <c r="BL661" s="26" t="str">
        <f t="shared" si="805"/>
        <v/>
      </c>
      <c r="BM661" s="26" t="str">
        <f t="shared" si="805"/>
        <v/>
      </c>
      <c r="BN661" s="26" t="str">
        <f t="shared" si="805"/>
        <v/>
      </c>
      <c r="BO661" s="26" t="str">
        <f t="shared" si="805"/>
        <v/>
      </c>
      <c r="BP661" s="26" t="str">
        <f t="shared" si="805"/>
        <v/>
      </c>
      <c r="BQ661" s="26" t="str">
        <f t="shared" si="805"/>
        <v/>
      </c>
      <c r="BR661" s="26" t="str">
        <f t="shared" si="805"/>
        <v/>
      </c>
      <c r="BS661" s="26" t="str">
        <f t="shared" si="806" ref="BS661:ED661">IF(AND(BS662="",BS663=""),"",SUM(BS662,BS663))</f>
        <v/>
      </c>
      <c r="BT661" s="26" t="str">
        <f t="shared" si="806"/>
        <v/>
      </c>
      <c r="BU661" s="26" t="str">
        <f t="shared" si="806"/>
        <v/>
      </c>
      <c r="BV661" s="26" t="str">
        <f t="shared" si="806"/>
        <v/>
      </c>
      <c r="BW661" s="26" t="str">
        <f t="shared" si="806"/>
        <v/>
      </c>
      <c r="BX661" s="26" t="str">
        <f t="shared" si="806"/>
        <v/>
      </c>
      <c r="BY661" s="26" t="str">
        <f t="shared" si="806"/>
        <v/>
      </c>
      <c r="BZ661" s="26" t="str">
        <f t="shared" si="806"/>
        <v/>
      </c>
      <c r="CA661" s="26" t="str">
        <f t="shared" si="806"/>
        <v/>
      </c>
      <c r="CB661" s="26" t="str">
        <f t="shared" si="806"/>
        <v/>
      </c>
      <c r="CC661" s="26" t="str">
        <f t="shared" si="806"/>
        <v/>
      </c>
      <c r="CD661" s="26" t="str">
        <f t="shared" si="806"/>
        <v/>
      </c>
      <c r="CE661" s="26" t="str">
        <f t="shared" si="806"/>
        <v/>
      </c>
      <c r="CF661" s="26" t="str">
        <f t="shared" si="806"/>
        <v/>
      </c>
      <c r="CG661" s="26" t="str">
        <f t="shared" si="806"/>
        <v/>
      </c>
      <c r="CH661" s="26" t="str">
        <f t="shared" si="806"/>
        <v/>
      </c>
      <c r="CI661" s="26" t="str">
        <f t="shared" si="806"/>
        <v/>
      </c>
      <c r="CJ661" s="26" t="str">
        <f t="shared" si="806"/>
        <v/>
      </c>
      <c r="CK661" s="26" t="str">
        <f t="shared" si="806"/>
        <v/>
      </c>
      <c r="CL661" s="26" t="str">
        <f t="shared" si="806"/>
        <v/>
      </c>
      <c r="CM661" s="26" t="str">
        <f t="shared" si="806"/>
        <v/>
      </c>
      <c r="CN661" s="26" t="str">
        <f t="shared" si="806"/>
        <v/>
      </c>
      <c r="CO661" s="26" t="str">
        <f t="shared" si="806"/>
        <v/>
      </c>
      <c r="CP661" s="26" t="str">
        <f t="shared" si="806"/>
        <v/>
      </c>
      <c r="CQ661" s="26" t="str">
        <f t="shared" si="806"/>
        <v/>
      </c>
      <c r="CR661" s="26" t="str">
        <f t="shared" si="806"/>
        <v/>
      </c>
      <c r="CS661" s="26" t="str">
        <f t="shared" si="806"/>
        <v/>
      </c>
      <c r="CT661" s="26" t="str">
        <f t="shared" si="806"/>
        <v/>
      </c>
      <c r="CU661" s="26" t="str">
        <f t="shared" si="806"/>
        <v/>
      </c>
      <c r="CV661" s="26" t="str">
        <f t="shared" si="806"/>
        <v/>
      </c>
      <c r="CW661" s="26" t="str">
        <f t="shared" si="806"/>
        <v/>
      </c>
      <c r="CX661" s="26" t="str">
        <f t="shared" si="806"/>
        <v/>
      </c>
      <c r="CY661" s="26" t="str">
        <f t="shared" si="806"/>
        <v/>
      </c>
      <c r="CZ661" s="26" t="str">
        <f t="shared" si="806"/>
        <v/>
      </c>
      <c r="DA661" s="26" t="str">
        <f t="shared" si="806"/>
        <v/>
      </c>
      <c r="DB661" s="26" t="str">
        <f t="shared" si="806"/>
        <v/>
      </c>
      <c r="DC661" s="26" t="str">
        <f t="shared" si="806"/>
        <v/>
      </c>
      <c r="DD661" s="26" t="str">
        <f t="shared" si="806"/>
        <v/>
      </c>
      <c r="DE661" s="26" t="str">
        <f t="shared" si="806"/>
        <v/>
      </c>
      <c r="DF661" s="26" t="str">
        <f t="shared" si="806"/>
        <v/>
      </c>
      <c r="DG661" s="26" t="str">
        <f t="shared" si="806"/>
        <v/>
      </c>
      <c r="DH661" s="26" t="str">
        <f t="shared" si="806"/>
        <v/>
      </c>
      <c r="DI661" s="26" t="str">
        <f t="shared" si="806"/>
        <v/>
      </c>
      <c r="DJ661" s="26" t="str">
        <f t="shared" si="806"/>
        <v/>
      </c>
      <c r="DK661" s="26" t="str">
        <f t="shared" si="806"/>
        <v/>
      </c>
      <c r="DL661" s="26" t="str">
        <f t="shared" si="806"/>
        <v/>
      </c>
      <c r="DM661" s="26" t="str">
        <f t="shared" si="806"/>
        <v/>
      </c>
      <c r="DN661" s="26" t="str">
        <f t="shared" si="806"/>
        <v/>
      </c>
      <c r="DO661" s="26" t="str">
        <f t="shared" si="806"/>
        <v/>
      </c>
      <c r="DP661" s="26" t="str">
        <f t="shared" si="806"/>
        <v/>
      </c>
      <c r="DQ661" s="26" t="str">
        <f t="shared" si="806"/>
        <v/>
      </c>
      <c r="DR661" s="26" t="str">
        <f t="shared" si="806"/>
        <v/>
      </c>
      <c r="DS661" s="26" t="str">
        <f t="shared" si="806"/>
        <v/>
      </c>
      <c r="DT661" s="26" t="str">
        <f t="shared" si="806"/>
        <v/>
      </c>
      <c r="DU661" s="26" t="str">
        <f t="shared" si="806"/>
        <v/>
      </c>
      <c r="DV661" s="26" t="str">
        <f t="shared" si="806"/>
        <v/>
      </c>
      <c r="DW661" s="26" t="str">
        <f t="shared" si="806"/>
        <v/>
      </c>
      <c r="DX661" s="26" t="str">
        <f t="shared" si="806"/>
        <v/>
      </c>
      <c r="DY661" s="26" t="str">
        <f t="shared" si="806"/>
        <v/>
      </c>
      <c r="DZ661" s="26" t="str">
        <f t="shared" si="806"/>
        <v/>
      </c>
      <c r="EA661" s="26" t="str">
        <f t="shared" si="806"/>
        <v/>
      </c>
      <c r="EB661" s="26" t="str">
        <f t="shared" si="806"/>
        <v/>
      </c>
      <c r="EC661" s="26" t="str">
        <f t="shared" si="806"/>
        <v/>
      </c>
      <c r="ED661" s="26" t="str">
        <f t="shared" si="806"/>
        <v/>
      </c>
      <c r="EE661" s="26" t="str">
        <f t="shared" si="807" ref="EE661:FI661">IF(AND(EE662="",EE663=""),"",SUM(EE662,EE663))</f>
        <v/>
      </c>
      <c r="EF661" s="26" t="str">
        <f t="shared" si="807"/>
        <v/>
      </c>
      <c r="EG661" s="26" t="str">
        <f t="shared" si="807"/>
        <v/>
      </c>
      <c r="EH661" s="26" t="str">
        <f t="shared" si="807"/>
        <v/>
      </c>
      <c r="EI661" s="26" t="str">
        <f t="shared" si="807"/>
        <v/>
      </c>
      <c r="EJ661" s="26" t="str">
        <f t="shared" si="807"/>
        <v/>
      </c>
      <c r="EK661" s="26" t="str">
        <f t="shared" si="807"/>
        <v/>
      </c>
      <c r="EL661" s="26" t="str">
        <f t="shared" si="807"/>
        <v/>
      </c>
      <c r="EM661" s="26" t="str">
        <f t="shared" si="807"/>
        <v/>
      </c>
      <c r="EN661" s="26" t="str">
        <f t="shared" si="807"/>
        <v/>
      </c>
      <c r="EO661" s="26" t="str">
        <f t="shared" si="807"/>
        <v/>
      </c>
      <c r="EP661" s="26" t="str">
        <f t="shared" si="807"/>
        <v/>
      </c>
      <c r="EQ661" s="26" t="str">
        <f t="shared" si="807"/>
        <v/>
      </c>
      <c r="ER661" s="26" t="str">
        <f t="shared" si="807"/>
        <v/>
      </c>
      <c r="ES661" s="26" t="str">
        <f t="shared" si="807"/>
        <v/>
      </c>
      <c r="ET661" s="26" t="str">
        <f t="shared" si="807"/>
        <v/>
      </c>
      <c r="EU661" s="26" t="str">
        <f t="shared" si="807"/>
        <v/>
      </c>
      <c r="EV661" s="26" t="str">
        <f t="shared" si="807"/>
        <v/>
      </c>
      <c r="EW661" s="26" t="str">
        <f t="shared" si="807"/>
        <v/>
      </c>
      <c r="EX661" s="26" t="str">
        <f t="shared" si="807"/>
        <v/>
      </c>
      <c r="EY661" s="26" t="str">
        <f t="shared" si="807"/>
        <v/>
      </c>
      <c r="EZ661" s="26" t="str">
        <f t="shared" si="807"/>
        <v/>
      </c>
      <c r="FA661" s="26" t="str">
        <f t="shared" si="807"/>
        <v/>
      </c>
      <c r="FB661" s="26" t="str">
        <f t="shared" si="807"/>
        <v/>
      </c>
      <c r="FC661" s="26" t="str">
        <f t="shared" si="807"/>
        <v/>
      </c>
      <c r="FD661" s="26" t="str">
        <f t="shared" si="807"/>
        <v/>
      </c>
      <c r="FE661" s="26" t="str">
        <f t="shared" si="807"/>
        <v/>
      </c>
      <c r="FF661" s="26" t="str">
        <f t="shared" si="807"/>
        <v/>
      </c>
      <c r="FG661" s="26" t="str">
        <f t="shared" si="807"/>
        <v/>
      </c>
      <c r="FH661" s="26" t="str">
        <f t="shared" si="807"/>
        <v/>
      </c>
      <c r="FI661" s="26" t="str">
        <f t="shared" si="807"/>
        <v/>
      </c>
    </row>
    <row r="662" spans="1:165" s="8" customFormat="1" ht="15" customHeight="1">
      <c r="A662" s="8" t="str">
        <f t="shared" si="790"/>
        <v>BFOCDLOF_S_BP6_XDC</v>
      </c>
      <c r="B662" s="12" t="s">
        <v>1522</v>
      </c>
      <c r="C662" s="13" t="s">
        <v>1572</v>
      </c>
      <c r="D662" s="13" t="s">
        <v>1573</v>
      </c>
      <c r="E662" s="18" t="str">
        <f>"BFOCDLOF_S_BP6_"&amp;C3</f>
        <v>BFOCDLOF_S_BP6_XDC</v>
      </c>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1:165" s="8" customFormat="1" ht="15" customHeight="1">
      <c r="A663" s="8" t="str">
        <f t="shared" si="790"/>
        <v>BFOCDLOF_L_BP6_XDC</v>
      </c>
      <c r="B663" s="12" t="s">
        <v>1525</v>
      </c>
      <c r="C663" s="13" t="s">
        <v>1574</v>
      </c>
      <c r="D663" s="13" t="s">
        <v>1575</v>
      </c>
      <c r="E663" s="14" t="str">
        <f>"BFOCDLOF_L_BP6_"&amp;C3</f>
        <v>BFOCDLOF_L_BP6_XDC</v>
      </c>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1:165" s="8" customFormat="1" ht="15" customHeight="1">
      <c r="A664" s="8" t="str">
        <f t="shared" si="790"/>
        <v>BFOCDLONF_BP6_XDC</v>
      </c>
      <c r="B664" s="12" t="s">
        <v>1528</v>
      </c>
      <c r="C664" s="13" t="s">
        <v>1576</v>
      </c>
      <c r="D664" s="13" t="s">
        <v>1577</v>
      </c>
      <c r="E664" s="14" t="str">
        <f>"BFOCDLONF_BP6_"&amp;C3</f>
        <v>BFOCDLONF_BP6_XDC</v>
      </c>
      <c r="F664" s="26" t="str">
        <f>IF(AND(F665="",F666=""),"",SUM(F665,F666))</f>
        <v/>
      </c>
      <c r="G664" s="26" t="str">
        <f t="shared" si="808" ref="G664:BR664">IF(AND(G665="",G666=""),"",SUM(G665,G666))</f>
        <v/>
      </c>
      <c r="H664" s="26" t="str">
        <f t="shared" si="808"/>
        <v/>
      </c>
      <c r="I664" s="26" t="str">
        <f t="shared" si="808"/>
        <v/>
      </c>
      <c r="J664" s="26" t="str">
        <f t="shared" si="808"/>
        <v/>
      </c>
      <c r="K664" s="26" t="str">
        <f t="shared" si="808"/>
        <v/>
      </c>
      <c r="L664" s="26" t="str">
        <f t="shared" si="808"/>
        <v/>
      </c>
      <c r="M664" s="26" t="str">
        <f t="shared" si="808"/>
        <v/>
      </c>
      <c r="N664" s="26" t="str">
        <f t="shared" si="808"/>
        <v/>
      </c>
      <c r="O664" s="26" t="str">
        <f t="shared" si="808"/>
        <v/>
      </c>
      <c r="P664" s="26" t="str">
        <f t="shared" si="808"/>
        <v/>
      </c>
      <c r="Q664" s="26" t="str">
        <f t="shared" si="808"/>
        <v/>
      </c>
      <c r="R664" s="26" t="str">
        <f t="shared" si="808"/>
        <v/>
      </c>
      <c r="S664" s="26" t="str">
        <f t="shared" si="808"/>
        <v/>
      </c>
      <c r="T664" s="26" t="str">
        <f t="shared" si="808"/>
        <v/>
      </c>
      <c r="U664" s="26" t="str">
        <f t="shared" si="808"/>
        <v/>
      </c>
      <c r="V664" s="26" t="str">
        <f t="shared" si="808"/>
        <v/>
      </c>
      <c r="W664" s="26" t="str">
        <f t="shared" si="808"/>
        <v/>
      </c>
      <c r="X664" s="26" t="str">
        <f t="shared" si="808"/>
        <v/>
      </c>
      <c r="Y664" s="26" t="str">
        <f t="shared" si="808"/>
        <v/>
      </c>
      <c r="Z664" s="26" t="str">
        <f t="shared" si="808"/>
        <v/>
      </c>
      <c r="AA664" s="26" t="str">
        <f t="shared" si="808"/>
        <v/>
      </c>
      <c r="AB664" s="26" t="str">
        <f t="shared" si="808"/>
        <v/>
      </c>
      <c r="AC664" s="26" t="str">
        <f t="shared" si="808"/>
        <v/>
      </c>
      <c r="AD664" s="26" t="str">
        <f t="shared" si="808"/>
        <v/>
      </c>
      <c r="AE664" s="26" t="str">
        <f t="shared" si="808"/>
        <v/>
      </c>
      <c r="AF664" s="26" t="str">
        <f t="shared" si="808"/>
        <v/>
      </c>
      <c r="AG664" s="26" t="str">
        <f t="shared" si="808"/>
        <v/>
      </c>
      <c r="AH664" s="26" t="str">
        <f t="shared" si="808"/>
        <v/>
      </c>
      <c r="AI664" s="26" t="str">
        <f t="shared" si="808"/>
        <v/>
      </c>
      <c r="AJ664" s="26" t="str">
        <f t="shared" si="808"/>
        <v/>
      </c>
      <c r="AK664" s="26" t="str">
        <f t="shared" si="808"/>
        <v/>
      </c>
      <c r="AL664" s="26" t="str">
        <f t="shared" si="808"/>
        <v/>
      </c>
      <c r="AM664" s="26" t="str">
        <f t="shared" si="808"/>
        <v/>
      </c>
      <c r="AN664" s="26" t="str">
        <f t="shared" si="808"/>
        <v/>
      </c>
      <c r="AO664" s="26" t="str">
        <f t="shared" si="808"/>
        <v/>
      </c>
      <c r="AP664" s="26" t="str">
        <f t="shared" si="808"/>
        <v/>
      </c>
      <c r="AQ664" s="26" t="str">
        <f t="shared" si="808"/>
        <v/>
      </c>
      <c r="AR664" s="26" t="str">
        <f t="shared" si="808"/>
        <v/>
      </c>
      <c r="AS664" s="26" t="str">
        <f t="shared" si="808"/>
        <v/>
      </c>
      <c r="AT664" s="26" t="str">
        <f t="shared" si="808"/>
        <v/>
      </c>
      <c r="AU664" s="26" t="str">
        <f t="shared" si="808"/>
        <v/>
      </c>
      <c r="AV664" s="26" t="str">
        <f t="shared" si="808"/>
        <v/>
      </c>
      <c r="AW664" s="26" t="str">
        <f t="shared" si="808"/>
        <v/>
      </c>
      <c r="AX664" s="26" t="str">
        <f t="shared" si="808"/>
        <v/>
      </c>
      <c r="AY664" s="26" t="str">
        <f t="shared" si="808"/>
        <v/>
      </c>
      <c r="AZ664" s="26" t="str">
        <f t="shared" si="808"/>
        <v/>
      </c>
      <c r="BA664" s="26" t="str">
        <f t="shared" si="808"/>
        <v/>
      </c>
      <c r="BB664" s="26" t="str">
        <f t="shared" si="808"/>
        <v/>
      </c>
      <c r="BC664" s="26" t="str">
        <f t="shared" si="808"/>
        <v/>
      </c>
      <c r="BD664" s="26" t="str">
        <f t="shared" si="808"/>
        <v/>
      </c>
      <c r="BE664" s="26" t="str">
        <f t="shared" si="808"/>
        <v/>
      </c>
      <c r="BF664" s="26" t="str">
        <f t="shared" si="808"/>
        <v/>
      </c>
      <c r="BG664" s="26" t="str">
        <f t="shared" si="808"/>
        <v/>
      </c>
      <c r="BH664" s="26" t="str">
        <f t="shared" si="808"/>
        <v/>
      </c>
      <c r="BI664" s="26" t="str">
        <f t="shared" si="808"/>
        <v/>
      </c>
      <c r="BJ664" s="26" t="str">
        <f t="shared" si="808"/>
        <v/>
      </c>
      <c r="BK664" s="26" t="str">
        <f t="shared" si="808"/>
        <v/>
      </c>
      <c r="BL664" s="26" t="str">
        <f t="shared" si="808"/>
        <v/>
      </c>
      <c r="BM664" s="26" t="str">
        <f t="shared" si="808"/>
        <v/>
      </c>
      <c r="BN664" s="26" t="str">
        <f t="shared" si="808"/>
        <v/>
      </c>
      <c r="BO664" s="26" t="str">
        <f t="shared" si="808"/>
        <v/>
      </c>
      <c r="BP664" s="26" t="str">
        <f t="shared" si="808"/>
        <v/>
      </c>
      <c r="BQ664" s="26" t="str">
        <f t="shared" si="808"/>
        <v/>
      </c>
      <c r="BR664" s="26" t="str">
        <f t="shared" si="808"/>
        <v/>
      </c>
      <c r="BS664" s="26" t="str">
        <f t="shared" si="809" ref="BS664:ED664">IF(AND(BS665="",BS666=""),"",SUM(BS665,BS666))</f>
        <v/>
      </c>
      <c r="BT664" s="26" t="str">
        <f t="shared" si="809"/>
        <v/>
      </c>
      <c r="BU664" s="26" t="str">
        <f t="shared" si="809"/>
        <v/>
      </c>
      <c r="BV664" s="26" t="str">
        <f t="shared" si="809"/>
        <v/>
      </c>
      <c r="BW664" s="26" t="str">
        <f t="shared" si="809"/>
        <v/>
      </c>
      <c r="BX664" s="26" t="str">
        <f t="shared" si="809"/>
        <v/>
      </c>
      <c r="BY664" s="26" t="str">
        <f t="shared" si="809"/>
        <v/>
      </c>
      <c r="BZ664" s="26" t="str">
        <f t="shared" si="809"/>
        <v/>
      </c>
      <c r="CA664" s="26" t="str">
        <f t="shared" si="809"/>
        <v/>
      </c>
      <c r="CB664" s="26" t="str">
        <f t="shared" si="809"/>
        <v/>
      </c>
      <c r="CC664" s="26" t="str">
        <f t="shared" si="809"/>
        <v/>
      </c>
      <c r="CD664" s="26" t="str">
        <f t="shared" si="809"/>
        <v/>
      </c>
      <c r="CE664" s="26" t="str">
        <f t="shared" si="809"/>
        <v/>
      </c>
      <c r="CF664" s="26" t="str">
        <f t="shared" si="809"/>
        <v/>
      </c>
      <c r="CG664" s="26" t="str">
        <f t="shared" si="809"/>
        <v/>
      </c>
      <c r="CH664" s="26" t="str">
        <f t="shared" si="809"/>
        <v/>
      </c>
      <c r="CI664" s="26" t="str">
        <f t="shared" si="809"/>
        <v/>
      </c>
      <c r="CJ664" s="26" t="str">
        <f t="shared" si="809"/>
        <v/>
      </c>
      <c r="CK664" s="26" t="str">
        <f t="shared" si="809"/>
        <v/>
      </c>
      <c r="CL664" s="26" t="str">
        <f t="shared" si="809"/>
        <v/>
      </c>
      <c r="CM664" s="26" t="str">
        <f t="shared" si="809"/>
        <v/>
      </c>
      <c r="CN664" s="26" t="str">
        <f t="shared" si="809"/>
        <v/>
      </c>
      <c r="CO664" s="26" t="str">
        <f t="shared" si="809"/>
        <v/>
      </c>
      <c r="CP664" s="26" t="str">
        <f t="shared" si="809"/>
        <v/>
      </c>
      <c r="CQ664" s="26" t="str">
        <f t="shared" si="809"/>
        <v/>
      </c>
      <c r="CR664" s="26" t="str">
        <f t="shared" si="809"/>
        <v/>
      </c>
      <c r="CS664" s="26" t="str">
        <f t="shared" si="809"/>
        <v/>
      </c>
      <c r="CT664" s="26" t="str">
        <f t="shared" si="809"/>
        <v/>
      </c>
      <c r="CU664" s="26" t="str">
        <f t="shared" si="809"/>
        <v/>
      </c>
      <c r="CV664" s="26" t="str">
        <f t="shared" si="809"/>
        <v/>
      </c>
      <c r="CW664" s="26" t="str">
        <f t="shared" si="809"/>
        <v/>
      </c>
      <c r="CX664" s="26" t="str">
        <f t="shared" si="809"/>
        <v/>
      </c>
      <c r="CY664" s="26" t="str">
        <f t="shared" si="809"/>
        <v/>
      </c>
      <c r="CZ664" s="26" t="str">
        <f t="shared" si="809"/>
        <v/>
      </c>
      <c r="DA664" s="26" t="str">
        <f t="shared" si="809"/>
        <v/>
      </c>
      <c r="DB664" s="26" t="str">
        <f t="shared" si="809"/>
        <v/>
      </c>
      <c r="DC664" s="26" t="str">
        <f t="shared" si="809"/>
        <v/>
      </c>
      <c r="DD664" s="26" t="str">
        <f t="shared" si="809"/>
        <v/>
      </c>
      <c r="DE664" s="26" t="str">
        <f t="shared" si="809"/>
        <v/>
      </c>
      <c r="DF664" s="26" t="str">
        <f t="shared" si="809"/>
        <v/>
      </c>
      <c r="DG664" s="26" t="str">
        <f t="shared" si="809"/>
        <v/>
      </c>
      <c r="DH664" s="26" t="str">
        <f t="shared" si="809"/>
        <v/>
      </c>
      <c r="DI664" s="26" t="str">
        <f t="shared" si="809"/>
        <v/>
      </c>
      <c r="DJ664" s="26" t="str">
        <f t="shared" si="809"/>
        <v/>
      </c>
      <c r="DK664" s="26" t="str">
        <f t="shared" si="809"/>
        <v/>
      </c>
      <c r="DL664" s="26" t="str">
        <f t="shared" si="809"/>
        <v/>
      </c>
      <c r="DM664" s="26" t="str">
        <f t="shared" si="809"/>
        <v/>
      </c>
      <c r="DN664" s="26" t="str">
        <f t="shared" si="809"/>
        <v/>
      </c>
      <c r="DO664" s="26" t="str">
        <f t="shared" si="809"/>
        <v/>
      </c>
      <c r="DP664" s="26" t="str">
        <f t="shared" si="809"/>
        <v/>
      </c>
      <c r="DQ664" s="26" t="str">
        <f t="shared" si="809"/>
        <v/>
      </c>
      <c r="DR664" s="26" t="str">
        <f t="shared" si="809"/>
        <v/>
      </c>
      <c r="DS664" s="26" t="str">
        <f t="shared" si="809"/>
        <v/>
      </c>
      <c r="DT664" s="26" t="str">
        <f t="shared" si="809"/>
        <v/>
      </c>
      <c r="DU664" s="26" t="str">
        <f t="shared" si="809"/>
        <v/>
      </c>
      <c r="DV664" s="26" t="str">
        <f t="shared" si="809"/>
        <v/>
      </c>
      <c r="DW664" s="26" t="str">
        <f t="shared" si="809"/>
        <v/>
      </c>
      <c r="DX664" s="26" t="str">
        <f t="shared" si="809"/>
        <v/>
      </c>
      <c r="DY664" s="26" t="str">
        <f t="shared" si="809"/>
        <v/>
      </c>
      <c r="DZ664" s="26" t="str">
        <f t="shared" si="809"/>
        <v/>
      </c>
      <c r="EA664" s="26" t="str">
        <f t="shared" si="809"/>
        <v/>
      </c>
      <c r="EB664" s="26" t="str">
        <f t="shared" si="809"/>
        <v/>
      </c>
      <c r="EC664" s="26" t="str">
        <f t="shared" si="809"/>
        <v/>
      </c>
      <c r="ED664" s="26" t="str">
        <f t="shared" si="809"/>
        <v/>
      </c>
      <c r="EE664" s="26" t="str">
        <f t="shared" si="810" ref="EE664:FI664">IF(AND(EE665="",EE666=""),"",SUM(EE665,EE666))</f>
        <v/>
      </c>
      <c r="EF664" s="26" t="str">
        <f t="shared" si="810"/>
        <v/>
      </c>
      <c r="EG664" s="26" t="str">
        <f t="shared" si="810"/>
        <v/>
      </c>
      <c r="EH664" s="26" t="str">
        <f t="shared" si="810"/>
        <v/>
      </c>
      <c r="EI664" s="26" t="str">
        <f t="shared" si="810"/>
        <v/>
      </c>
      <c r="EJ664" s="26" t="str">
        <f t="shared" si="810"/>
        <v/>
      </c>
      <c r="EK664" s="26" t="str">
        <f t="shared" si="810"/>
        <v/>
      </c>
      <c r="EL664" s="26" t="str">
        <f t="shared" si="810"/>
        <v/>
      </c>
      <c r="EM664" s="26" t="str">
        <f t="shared" si="810"/>
        <v/>
      </c>
      <c r="EN664" s="26" t="str">
        <f t="shared" si="810"/>
        <v/>
      </c>
      <c r="EO664" s="26" t="str">
        <f t="shared" si="810"/>
        <v/>
      </c>
      <c r="EP664" s="26" t="str">
        <f t="shared" si="810"/>
        <v/>
      </c>
      <c r="EQ664" s="26" t="str">
        <f t="shared" si="810"/>
        <v/>
      </c>
      <c r="ER664" s="26" t="str">
        <f t="shared" si="810"/>
        <v/>
      </c>
      <c r="ES664" s="26" t="str">
        <f t="shared" si="810"/>
        <v/>
      </c>
      <c r="ET664" s="26" t="str">
        <f t="shared" si="810"/>
        <v/>
      </c>
      <c r="EU664" s="26" t="str">
        <f t="shared" si="810"/>
        <v/>
      </c>
      <c r="EV664" s="26" t="str">
        <f t="shared" si="810"/>
        <v/>
      </c>
      <c r="EW664" s="26" t="str">
        <f t="shared" si="810"/>
        <v/>
      </c>
      <c r="EX664" s="26" t="str">
        <f t="shared" si="810"/>
        <v/>
      </c>
      <c r="EY664" s="26" t="str">
        <f t="shared" si="810"/>
        <v/>
      </c>
      <c r="EZ664" s="26" t="str">
        <f t="shared" si="810"/>
        <v/>
      </c>
      <c r="FA664" s="26" t="str">
        <f t="shared" si="810"/>
        <v/>
      </c>
      <c r="FB664" s="26" t="str">
        <f t="shared" si="810"/>
        <v/>
      </c>
      <c r="FC664" s="26" t="str">
        <f t="shared" si="810"/>
        <v/>
      </c>
      <c r="FD664" s="26" t="str">
        <f t="shared" si="810"/>
        <v/>
      </c>
      <c r="FE664" s="26" t="str">
        <f t="shared" si="810"/>
        <v/>
      </c>
      <c r="FF664" s="26" t="str">
        <f t="shared" si="810"/>
        <v/>
      </c>
      <c r="FG664" s="26" t="str">
        <f t="shared" si="810"/>
        <v/>
      </c>
      <c r="FH664" s="26" t="str">
        <f t="shared" si="810"/>
        <v/>
      </c>
      <c r="FI664" s="26" t="str">
        <f t="shared" si="810"/>
        <v/>
      </c>
    </row>
    <row r="665" spans="1:165" s="8" customFormat="1" ht="15" customHeight="1">
      <c r="A665" s="8" t="str">
        <f t="shared" si="790"/>
        <v>BFOCDLONF_S_BP6_XDC</v>
      </c>
      <c r="B665" s="12" t="s">
        <v>1522</v>
      </c>
      <c r="C665" s="13" t="s">
        <v>1578</v>
      </c>
      <c r="D665" s="13" t="s">
        <v>1579</v>
      </c>
      <c r="E665" s="14" t="str">
        <f>"BFOCDLONF_S_BP6_"&amp;C3</f>
        <v>BFOCDLONF_S_BP6_XDC</v>
      </c>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1:165" s="8" customFormat="1" ht="15" customHeight="1">
      <c r="A666" s="8" t="str">
        <f t="shared" si="790"/>
        <v>BFOCDLONF_L_BP6_XDC</v>
      </c>
      <c r="B666" s="12" t="s">
        <v>1525</v>
      </c>
      <c r="C666" s="13" t="s">
        <v>1580</v>
      </c>
      <c r="D666" s="13" t="s">
        <v>1581</v>
      </c>
      <c r="E666" s="14" t="str">
        <f>"BFOCDLONF_L_BP6_"&amp;C3</f>
        <v>BFOCDLONF_L_BP6_XDC</v>
      </c>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1:165" s="8" customFormat="1" ht="15" customHeight="1">
      <c r="A667" s="8" t="str">
        <f t="shared" si="790"/>
        <v>BFOLN_BP6_XDC</v>
      </c>
      <c r="B667" s="19" t="s">
        <v>1582</v>
      </c>
      <c r="C667" s="13" t="s">
        <v>1583</v>
      </c>
      <c r="D667" s="13" t="s">
        <v>1584</v>
      </c>
      <c r="E667" s="14" t="str">
        <f>"BFOLN_BP6_"&amp;C3</f>
        <v>BFOLN_BP6_XDC</v>
      </c>
      <c r="F667" s="26">
        <v>-0.96787429894843802</v>
      </c>
      <c r="G667" s="26">
        <v>-0.96787429894843802</v>
      </c>
      <c r="H667" s="26">
        <v>-1.49386894624341</v>
      </c>
      <c r="I667" s="26">
        <v>-4.4768796516534701</v>
      </c>
      <c r="J667" s="26">
        <v>-7.90649719579375</v>
      </c>
      <c r="K667" s="26">
        <v>-0.98516238616703999</v>
      </c>
      <c r="L667" s="26">
        <v>-1.0441623861670399</v>
      </c>
      <c r="M667" s="26">
        <v>2.7008376138329599</v>
      </c>
      <c r="N667" s="26">
        <v>-5.1411623861670401</v>
      </c>
      <c r="O667" s="26">
        <v>-4.4696495446681599</v>
      </c>
      <c r="P667" s="26">
        <v>-6.0916283411735002</v>
      </c>
      <c r="Q667" s="26">
        <v>-5.7576283411734996</v>
      </c>
      <c r="R667" s="26">
        <v>-2.8546283411735001</v>
      </c>
      <c r="S667" s="26">
        <v>-7.2366283411734997</v>
      </c>
      <c r="T667" s="26">
        <v>-21.940513364693999</v>
      </c>
      <c r="U667" s="26">
        <v>-1.1001355302940601</v>
      </c>
      <c r="V667" s="26">
        <v>1.45186446970594</v>
      </c>
      <c r="W667" s="26">
        <v>-0.94213553029406005</v>
      </c>
      <c r="X667" s="26">
        <v>-1.3031355302940599</v>
      </c>
      <c r="Y667" s="26">
        <v>-1.89354212117625</v>
      </c>
      <c r="Z667" s="26">
        <v>0.069299445690625003</v>
      </c>
      <c r="AA667" s="26">
        <v>0.079299445690624998</v>
      </c>
      <c r="AB667" s="26">
        <v>0.16729944569062499</v>
      </c>
      <c r="AC667" s="26">
        <v>16.404299445690601</v>
      </c>
      <c r="AD667" s="26">
        <v>16.720197782762501</v>
      </c>
      <c r="AE667" s="26">
        <v>-16.065379487033098</v>
      </c>
      <c r="AF667" s="26">
        <v>0.19062051296688801</v>
      </c>
      <c r="AG667" s="26">
        <v>0.19062051296688801</v>
      </c>
      <c r="AH667" s="26">
        <v>0.19062051296688801</v>
      </c>
      <c r="AI667" s="26">
        <v>-15.4935179481324</v>
      </c>
      <c r="AJ667" s="26">
        <v>0.32995774999999999</v>
      </c>
      <c r="AK667" s="26">
        <v>0.32995774999999999</v>
      </c>
      <c r="AL667" s="26">
        <v>0.32995774999999999</v>
      </c>
      <c r="AM667" s="26">
        <v>0.32995774999999999</v>
      </c>
      <c r="AN667" s="26">
        <v>1.319831</v>
      </c>
      <c r="AO667" s="26" t="str">
        <f>IF(AND(AO668="",AO693=""),"",SUM(AO668)-SUM(AO693))</f>
        <v/>
      </c>
      <c r="AP667" s="26" t="str">
        <f>IF(AND(AP668="",AP693=""),"",SUM(AP668)-SUM(AP693))</f>
        <v/>
      </c>
      <c r="AQ667" s="26" t="str">
        <f>IF(AND(AQ668="",AQ693=""),"",SUM(AQ668)-SUM(AQ693))</f>
        <v/>
      </c>
      <c r="AR667" s="26" t="str">
        <f>IF(AND(AR668="",AR693=""),"",SUM(AR668)-SUM(AR693))</f>
        <v/>
      </c>
      <c r="AS667" s="26" t="str">
        <f>IF(AND(AS668="",AS693=""),"",SUM(AS668)-SUM(AS693))</f>
        <v/>
      </c>
      <c r="AT667" s="26" t="str">
        <f>IF(AND(AT668="",AT693=""),"",SUM(AT668)-SUM(AT693))</f>
        <v/>
      </c>
      <c r="AU667" s="26" t="str">
        <f>IF(AND(AU668="",AU693=""),"",SUM(AU668)-SUM(AU693))</f>
        <v/>
      </c>
      <c r="AV667" s="26" t="str">
        <f>IF(AND(AV668="",AV693=""),"",SUM(AV668)-SUM(AV693))</f>
        <v/>
      </c>
      <c r="AW667" s="26" t="str">
        <f>IF(AND(AW668="",AW693=""),"",SUM(AW668)-SUM(AW693))</f>
        <v/>
      </c>
      <c r="AX667" s="26" t="str">
        <f>IF(AND(AX668="",AX693=""),"",SUM(AX668)-SUM(AX693))</f>
        <v/>
      </c>
      <c r="AY667" s="26" t="str">
        <f>IF(AND(AY668="",AY693=""),"",SUM(AY668)-SUM(AY693))</f>
        <v/>
      </c>
      <c r="AZ667" s="26" t="str">
        <f>IF(AND(AZ668="",AZ693=""),"",SUM(AZ668)-SUM(AZ693))</f>
        <v/>
      </c>
      <c r="BA667" s="26" t="str">
        <f>IF(AND(BA668="",BA693=""),"",SUM(BA668)-SUM(BA693))</f>
        <v/>
      </c>
      <c r="BB667" s="26" t="str">
        <f>IF(AND(BB668="",BB693=""),"",SUM(BB668)-SUM(BB693))</f>
        <v/>
      </c>
      <c r="BC667" s="26" t="str">
        <f>IF(AND(BC668="",BC693=""),"",SUM(BC668)-SUM(BC693))</f>
        <v/>
      </c>
      <c r="BD667" s="26" t="str">
        <f>IF(AND(BD668="",BD693=""),"",SUM(BD668)-SUM(BD693))</f>
        <v/>
      </c>
      <c r="BE667" s="26" t="str">
        <f>IF(AND(BE668="",BE693=""),"",SUM(BE668)-SUM(BE693))</f>
        <v/>
      </c>
      <c r="BF667" s="26" t="str">
        <f>IF(AND(BF668="",BF693=""),"",SUM(BF668)-SUM(BF693))</f>
        <v/>
      </c>
      <c r="BG667" s="26" t="str">
        <f>IF(AND(BG668="",BG693=""),"",SUM(BG668)-SUM(BG693))</f>
        <v/>
      </c>
      <c r="BH667" s="26" t="str">
        <f>IF(AND(BH668="",BH693=""),"",SUM(BH668)-SUM(BH693))</f>
        <v/>
      </c>
      <c r="BI667" s="26" t="str">
        <f>IF(AND(BI668="",BI693=""),"",SUM(BI668)-SUM(BI693))</f>
        <v/>
      </c>
      <c r="BJ667" s="26" t="str">
        <f>IF(AND(BJ668="",BJ693=""),"",SUM(BJ668)-SUM(BJ693))</f>
        <v/>
      </c>
      <c r="BK667" s="26" t="str">
        <f>IF(AND(BK668="",BK693=""),"",SUM(BK668)-SUM(BK693))</f>
        <v/>
      </c>
      <c r="BL667" s="26" t="str">
        <f>IF(AND(BL668="",BL693=""),"",SUM(BL668)-SUM(BL693))</f>
        <v/>
      </c>
      <c r="BM667" s="26" t="str">
        <f>IF(AND(BM668="",BM693=""),"",SUM(BM668)-SUM(BM693))</f>
        <v/>
      </c>
      <c r="BN667" s="26" t="str">
        <f>IF(AND(BN668="",BN693=""),"",SUM(BN668)-SUM(BN693))</f>
        <v/>
      </c>
      <c r="BO667" s="26" t="str">
        <f>IF(AND(BO668="",BO693=""),"",SUM(BO668)-SUM(BO693))</f>
        <v/>
      </c>
      <c r="BP667" s="26" t="str">
        <f>IF(AND(BP668="",BP693=""),"",SUM(BP668)-SUM(BP693))</f>
        <v/>
      </c>
      <c r="BQ667" s="26" t="str">
        <f>IF(AND(BQ668="",BQ693=""),"",SUM(BQ668)-SUM(BQ693))</f>
        <v/>
      </c>
      <c r="BR667" s="26" t="str">
        <f>IF(AND(BR668="",BR693=""),"",SUM(BR668)-SUM(BR693))</f>
        <v/>
      </c>
      <c r="BS667" s="26" t="str">
        <f t="shared" si="811" ref="BS667:ED667">IF(AND(BS668="",BS693=""),"",SUM(BS668)-SUM(BS693))</f>
        <v/>
      </c>
      <c r="BT667" s="26" t="str">
        <f t="shared" si="811"/>
        <v/>
      </c>
      <c r="BU667" s="26" t="str">
        <f t="shared" si="811"/>
        <v/>
      </c>
      <c r="BV667" s="26" t="str">
        <f t="shared" si="811"/>
        <v/>
      </c>
      <c r="BW667" s="26" t="str">
        <f t="shared" si="811"/>
        <v/>
      </c>
      <c r="BX667" s="26" t="str">
        <f t="shared" si="811"/>
        <v/>
      </c>
      <c r="BY667" s="26" t="str">
        <f t="shared" si="811"/>
        <v/>
      </c>
      <c r="BZ667" s="26" t="str">
        <f t="shared" si="811"/>
        <v/>
      </c>
      <c r="CA667" s="26" t="str">
        <f t="shared" si="811"/>
        <v/>
      </c>
      <c r="CB667" s="26" t="str">
        <f t="shared" si="811"/>
        <v/>
      </c>
      <c r="CC667" s="26" t="str">
        <f t="shared" si="811"/>
        <v/>
      </c>
      <c r="CD667" s="26" t="str">
        <f t="shared" si="811"/>
        <v/>
      </c>
      <c r="CE667" s="26" t="str">
        <f t="shared" si="811"/>
        <v/>
      </c>
      <c r="CF667" s="26" t="str">
        <f t="shared" si="811"/>
        <v/>
      </c>
      <c r="CG667" s="26" t="str">
        <f t="shared" si="811"/>
        <v/>
      </c>
      <c r="CH667" s="26" t="str">
        <f t="shared" si="811"/>
        <v/>
      </c>
      <c r="CI667" s="26" t="str">
        <f t="shared" si="811"/>
        <v/>
      </c>
      <c r="CJ667" s="26" t="str">
        <f t="shared" si="811"/>
        <v/>
      </c>
      <c r="CK667" s="26" t="str">
        <f t="shared" si="811"/>
        <v/>
      </c>
      <c r="CL667" s="26" t="str">
        <f t="shared" si="811"/>
        <v/>
      </c>
      <c r="CM667" s="26" t="str">
        <f t="shared" si="811"/>
        <v/>
      </c>
      <c r="CN667" s="26" t="str">
        <f t="shared" si="811"/>
        <v/>
      </c>
      <c r="CO667" s="26" t="str">
        <f t="shared" si="811"/>
        <v/>
      </c>
      <c r="CP667" s="26" t="str">
        <f t="shared" si="811"/>
        <v/>
      </c>
      <c r="CQ667" s="26" t="str">
        <f t="shared" si="811"/>
        <v/>
      </c>
      <c r="CR667" s="26" t="str">
        <f t="shared" si="811"/>
        <v/>
      </c>
      <c r="CS667" s="26" t="str">
        <f t="shared" si="811"/>
        <v/>
      </c>
      <c r="CT667" s="26" t="str">
        <f t="shared" si="811"/>
        <v/>
      </c>
      <c r="CU667" s="26" t="str">
        <f t="shared" si="811"/>
        <v/>
      </c>
      <c r="CV667" s="26" t="str">
        <f t="shared" si="811"/>
        <v/>
      </c>
      <c r="CW667" s="26" t="str">
        <f t="shared" si="811"/>
        <v/>
      </c>
      <c r="CX667" s="26" t="str">
        <f t="shared" si="811"/>
        <v/>
      </c>
      <c r="CY667" s="26" t="str">
        <f t="shared" si="811"/>
        <v/>
      </c>
      <c r="CZ667" s="26" t="str">
        <f t="shared" si="811"/>
        <v/>
      </c>
      <c r="DA667" s="26" t="str">
        <f t="shared" si="811"/>
        <v/>
      </c>
      <c r="DB667" s="26" t="str">
        <f t="shared" si="811"/>
        <v/>
      </c>
      <c r="DC667" s="26" t="str">
        <f t="shared" si="811"/>
        <v/>
      </c>
      <c r="DD667" s="26" t="str">
        <f t="shared" si="811"/>
        <v/>
      </c>
      <c r="DE667" s="26" t="str">
        <f t="shared" si="811"/>
        <v/>
      </c>
      <c r="DF667" s="26" t="str">
        <f t="shared" si="811"/>
        <v/>
      </c>
      <c r="DG667" s="26" t="str">
        <f t="shared" si="811"/>
        <v/>
      </c>
      <c r="DH667" s="26" t="str">
        <f t="shared" si="811"/>
        <v/>
      </c>
      <c r="DI667" s="26" t="str">
        <f t="shared" si="811"/>
        <v/>
      </c>
      <c r="DJ667" s="26" t="str">
        <f t="shared" si="811"/>
        <v/>
      </c>
      <c r="DK667" s="26" t="str">
        <f t="shared" si="811"/>
        <v/>
      </c>
      <c r="DL667" s="26" t="str">
        <f t="shared" si="811"/>
        <v/>
      </c>
      <c r="DM667" s="26" t="str">
        <f t="shared" si="811"/>
        <v/>
      </c>
      <c r="DN667" s="26" t="str">
        <f t="shared" si="811"/>
        <v/>
      </c>
      <c r="DO667" s="26" t="str">
        <f t="shared" si="811"/>
        <v/>
      </c>
      <c r="DP667" s="26" t="str">
        <f t="shared" si="811"/>
        <v/>
      </c>
      <c r="DQ667" s="26" t="str">
        <f t="shared" si="811"/>
        <v/>
      </c>
      <c r="DR667" s="26" t="str">
        <f t="shared" si="811"/>
        <v/>
      </c>
      <c r="DS667" s="26" t="str">
        <f t="shared" si="811"/>
        <v/>
      </c>
      <c r="DT667" s="26" t="str">
        <f t="shared" si="811"/>
        <v/>
      </c>
      <c r="DU667" s="26" t="str">
        <f t="shared" si="811"/>
        <v/>
      </c>
      <c r="DV667" s="26" t="str">
        <f t="shared" si="811"/>
        <v/>
      </c>
      <c r="DW667" s="26" t="str">
        <f t="shared" si="811"/>
        <v/>
      </c>
      <c r="DX667" s="26" t="str">
        <f t="shared" si="811"/>
        <v/>
      </c>
      <c r="DY667" s="26" t="str">
        <f t="shared" si="811"/>
        <v/>
      </c>
      <c r="DZ667" s="26" t="str">
        <f t="shared" si="811"/>
        <v/>
      </c>
      <c r="EA667" s="26" t="str">
        <f t="shared" si="811"/>
        <v/>
      </c>
      <c r="EB667" s="26" t="str">
        <f t="shared" si="811"/>
        <v/>
      </c>
      <c r="EC667" s="26" t="str">
        <f t="shared" si="811"/>
        <v/>
      </c>
      <c r="ED667" s="26" t="str">
        <f t="shared" si="811"/>
        <v/>
      </c>
      <c r="EE667" s="26" t="str">
        <f t="shared" si="812" ref="EE667:FI667">IF(AND(EE668="",EE693=""),"",SUM(EE668)-SUM(EE693))</f>
        <v/>
      </c>
      <c r="EF667" s="26" t="str">
        <f t="shared" si="812"/>
        <v/>
      </c>
      <c r="EG667" s="26" t="str">
        <f t="shared" si="812"/>
        <v/>
      </c>
      <c r="EH667" s="26" t="str">
        <f t="shared" si="812"/>
        <v/>
      </c>
      <c r="EI667" s="26" t="str">
        <f t="shared" si="812"/>
        <v/>
      </c>
      <c r="EJ667" s="26" t="str">
        <f t="shared" si="812"/>
        <v/>
      </c>
      <c r="EK667" s="26" t="str">
        <f t="shared" si="812"/>
        <v/>
      </c>
      <c r="EL667" s="26" t="str">
        <f t="shared" si="812"/>
        <v/>
      </c>
      <c r="EM667" s="26" t="str">
        <f t="shared" si="812"/>
        <v/>
      </c>
      <c r="EN667" s="26" t="str">
        <f t="shared" si="812"/>
        <v/>
      </c>
      <c r="EO667" s="26" t="str">
        <f t="shared" si="812"/>
        <v/>
      </c>
      <c r="EP667" s="26" t="str">
        <f t="shared" si="812"/>
        <v/>
      </c>
      <c r="EQ667" s="26" t="str">
        <f t="shared" si="812"/>
        <v/>
      </c>
      <c r="ER667" s="26" t="str">
        <f t="shared" si="812"/>
        <v/>
      </c>
      <c r="ES667" s="26" t="str">
        <f t="shared" si="812"/>
        <v/>
      </c>
      <c r="ET667" s="26" t="str">
        <f t="shared" si="812"/>
        <v/>
      </c>
      <c r="EU667" s="26" t="str">
        <f t="shared" si="812"/>
        <v/>
      </c>
      <c r="EV667" s="26" t="str">
        <f t="shared" si="812"/>
        <v/>
      </c>
      <c r="EW667" s="26" t="str">
        <f t="shared" si="812"/>
        <v/>
      </c>
      <c r="EX667" s="26" t="str">
        <f t="shared" si="812"/>
        <v/>
      </c>
      <c r="EY667" s="26" t="str">
        <f t="shared" si="812"/>
        <v/>
      </c>
      <c r="EZ667" s="26" t="str">
        <f t="shared" si="812"/>
        <v/>
      </c>
      <c r="FA667" s="26" t="str">
        <f t="shared" si="812"/>
        <v/>
      </c>
      <c r="FB667" s="26" t="str">
        <f t="shared" si="812"/>
        <v/>
      </c>
      <c r="FC667" s="26" t="str">
        <f t="shared" si="812"/>
        <v/>
      </c>
      <c r="FD667" s="26" t="str">
        <f t="shared" si="812"/>
        <v/>
      </c>
      <c r="FE667" s="26" t="str">
        <f t="shared" si="812"/>
        <v/>
      </c>
      <c r="FF667" s="26" t="str">
        <f t="shared" si="812"/>
        <v/>
      </c>
      <c r="FG667" s="26" t="str">
        <f t="shared" si="812"/>
        <v/>
      </c>
      <c r="FH667" s="26" t="str">
        <f t="shared" si="812"/>
        <v/>
      </c>
      <c r="FI667" s="26" t="str">
        <f t="shared" si="812"/>
        <v/>
      </c>
    </row>
    <row r="668" spans="1:165" s="8" customFormat="1" ht="15" customHeight="1">
      <c r="A668" s="8" t="str">
        <f t="shared" si="790"/>
        <v>BFOLNA_BP6_XDC</v>
      </c>
      <c r="B668" s="19" t="s">
        <v>1585</v>
      </c>
      <c r="C668" s="13" t="s">
        <v>1586</v>
      </c>
      <c r="D668" s="13" t="s">
        <v>1587</v>
      </c>
      <c r="E668" s="14" t="str">
        <f>"BFOLNA_BP6_"&amp;C3</f>
        <v>BFOLNA_BP6_XDC</v>
      </c>
      <c r="F668" s="26">
        <v>0</v>
      </c>
      <c r="G668" s="26">
        <v>0</v>
      </c>
      <c r="H668" s="26">
        <v>1.3040053527050299</v>
      </c>
      <c r="I668" s="26">
        <v>-1.3040053527050299</v>
      </c>
      <c r="J668" s="26">
        <v>0</v>
      </c>
      <c r="K668" s="26">
        <v>0</v>
      </c>
      <c r="L668" s="26">
        <v>0</v>
      </c>
      <c r="M668" s="26">
        <v>0</v>
      </c>
      <c r="N668" s="26">
        <v>0</v>
      </c>
      <c r="O668" s="26">
        <v>0</v>
      </c>
      <c r="P668" s="26">
        <v>0</v>
      </c>
      <c r="Q668" s="26">
        <v>0</v>
      </c>
      <c r="R668" s="26">
        <v>0</v>
      </c>
      <c r="S668" s="26">
        <v>0</v>
      </c>
      <c r="T668" s="26">
        <v>0</v>
      </c>
      <c r="U668" s="26">
        <v>0</v>
      </c>
      <c r="V668" s="26">
        <v>0</v>
      </c>
      <c r="W668" s="26">
        <v>0.285</v>
      </c>
      <c r="X668" s="26">
        <v>-0.075999999999999998</v>
      </c>
      <c r="Y668" s="26">
        <v>0.20899999999999999</v>
      </c>
      <c r="Z668" s="26">
        <v>-0.099000000000000005</v>
      </c>
      <c r="AA668" s="26">
        <v>-0.088999999999999996</v>
      </c>
      <c r="AB668" s="26">
        <v>-0.001</v>
      </c>
      <c r="AC668" s="26">
        <v>16.236000000000001</v>
      </c>
      <c r="AD668" s="26">
        <v>16.047000000000001</v>
      </c>
      <c r="AE668" s="26">
        <v>-16.256</v>
      </c>
      <c r="AF668" s="26">
        <v>0</v>
      </c>
      <c r="AG668" s="26">
        <v>0</v>
      </c>
      <c r="AH668" s="26">
        <v>0</v>
      </c>
      <c r="AI668" s="26">
        <v>-16.256</v>
      </c>
      <c r="AJ668" s="26">
        <v>0</v>
      </c>
      <c r="AK668" s="26">
        <v>0</v>
      </c>
      <c r="AL668" s="26">
        <v>0</v>
      </c>
      <c r="AM668" s="26">
        <v>0</v>
      </c>
      <c r="AN668" s="26">
        <v>0</v>
      </c>
      <c r="AO668" s="26" t="str">
        <f>IF(AND(AO669="",AND(AO677="",AND(AO680="",AO684=""))),"",SUM(AO669,AO677,AO680,AO684))</f>
        <v/>
      </c>
      <c r="AP668" s="26" t="str">
        <f>IF(AND(AP669="",AND(AP677="",AND(AP680="",AP684=""))),"",SUM(AP669,AP677,AP680,AP684))</f>
        <v/>
      </c>
      <c r="AQ668" s="26" t="str">
        <f>IF(AND(AQ669="",AND(AQ677="",AND(AQ680="",AQ684=""))),"",SUM(AQ669,AQ677,AQ680,AQ684))</f>
        <v/>
      </c>
      <c r="AR668" s="26" t="str">
        <f>IF(AND(AR669="",AND(AR677="",AND(AR680="",AR684=""))),"",SUM(AR669,AR677,AR680,AR684))</f>
        <v/>
      </c>
      <c r="AS668" s="26" t="str">
        <f>IF(AND(AS669="",AND(AS677="",AND(AS680="",AS684=""))),"",SUM(AS669,AS677,AS680,AS684))</f>
        <v/>
      </c>
      <c r="AT668" s="26" t="str">
        <f>IF(AND(AT669="",AND(AT677="",AND(AT680="",AT684=""))),"",SUM(AT669,AT677,AT680,AT684))</f>
        <v/>
      </c>
      <c r="AU668" s="26" t="str">
        <f>IF(AND(AU669="",AND(AU677="",AND(AU680="",AU684=""))),"",SUM(AU669,AU677,AU680,AU684))</f>
        <v/>
      </c>
      <c r="AV668" s="26" t="str">
        <f>IF(AND(AV669="",AND(AV677="",AND(AV680="",AV684=""))),"",SUM(AV669,AV677,AV680,AV684))</f>
        <v/>
      </c>
      <c r="AW668" s="26" t="str">
        <f>IF(AND(AW669="",AND(AW677="",AND(AW680="",AW684=""))),"",SUM(AW669,AW677,AW680,AW684))</f>
        <v/>
      </c>
      <c r="AX668" s="26" t="str">
        <f>IF(AND(AX669="",AND(AX677="",AND(AX680="",AX684=""))),"",SUM(AX669,AX677,AX680,AX684))</f>
        <v/>
      </c>
      <c r="AY668" s="26" t="str">
        <f>IF(AND(AY669="",AND(AY677="",AND(AY680="",AY684=""))),"",SUM(AY669,AY677,AY680,AY684))</f>
        <v/>
      </c>
      <c r="AZ668" s="26" t="str">
        <f>IF(AND(AZ669="",AND(AZ677="",AND(AZ680="",AZ684=""))),"",SUM(AZ669,AZ677,AZ680,AZ684))</f>
        <v/>
      </c>
      <c r="BA668" s="26" t="str">
        <f>IF(AND(BA669="",AND(BA677="",AND(BA680="",BA684=""))),"",SUM(BA669,BA677,BA680,BA684))</f>
        <v/>
      </c>
      <c r="BB668" s="26" t="str">
        <f>IF(AND(BB669="",AND(BB677="",AND(BB680="",BB684=""))),"",SUM(BB669,BB677,BB680,BB684))</f>
        <v/>
      </c>
      <c r="BC668" s="26" t="str">
        <f>IF(AND(BC669="",AND(BC677="",AND(BC680="",BC684=""))),"",SUM(BC669,BC677,BC680,BC684))</f>
        <v/>
      </c>
      <c r="BD668" s="26" t="str">
        <f>IF(AND(BD669="",AND(BD677="",AND(BD680="",BD684=""))),"",SUM(BD669,BD677,BD680,BD684))</f>
        <v/>
      </c>
      <c r="BE668" s="26" t="str">
        <f>IF(AND(BE669="",AND(BE677="",AND(BE680="",BE684=""))),"",SUM(BE669,BE677,BE680,BE684))</f>
        <v/>
      </c>
      <c r="BF668" s="26" t="str">
        <f>IF(AND(BF669="",AND(BF677="",AND(BF680="",BF684=""))),"",SUM(BF669,BF677,BF680,BF684))</f>
        <v/>
      </c>
      <c r="BG668" s="26" t="str">
        <f>IF(AND(BG669="",AND(BG677="",AND(BG680="",BG684=""))),"",SUM(BG669,BG677,BG680,BG684))</f>
        <v/>
      </c>
      <c r="BH668" s="26" t="str">
        <f>IF(AND(BH669="",AND(BH677="",AND(BH680="",BH684=""))),"",SUM(BH669,BH677,BH680,BH684))</f>
        <v/>
      </c>
      <c r="BI668" s="26" t="str">
        <f>IF(AND(BI669="",AND(BI677="",AND(BI680="",BI684=""))),"",SUM(BI669,BI677,BI680,BI684))</f>
        <v/>
      </c>
      <c r="BJ668" s="26" t="str">
        <f>IF(AND(BJ669="",AND(BJ677="",AND(BJ680="",BJ684=""))),"",SUM(BJ669,BJ677,BJ680,BJ684))</f>
        <v/>
      </c>
      <c r="BK668" s="26" t="str">
        <f>IF(AND(BK669="",AND(BK677="",AND(BK680="",BK684=""))),"",SUM(BK669,BK677,BK680,BK684))</f>
        <v/>
      </c>
      <c r="BL668" s="26" t="str">
        <f>IF(AND(BL669="",AND(BL677="",AND(BL680="",BL684=""))),"",SUM(BL669,BL677,BL680,BL684))</f>
        <v/>
      </c>
      <c r="BM668" s="26" t="str">
        <f>IF(AND(BM669="",AND(BM677="",AND(BM680="",BM684=""))),"",SUM(BM669,BM677,BM680,BM684))</f>
        <v/>
      </c>
      <c r="BN668" s="26" t="str">
        <f>IF(AND(BN669="",AND(BN677="",AND(BN680="",BN684=""))),"",SUM(BN669,BN677,BN680,BN684))</f>
        <v/>
      </c>
      <c r="BO668" s="26" t="str">
        <f>IF(AND(BO669="",AND(BO677="",AND(BO680="",BO684=""))),"",SUM(BO669,BO677,BO680,BO684))</f>
        <v/>
      </c>
      <c r="BP668" s="26" t="str">
        <f>IF(AND(BP669="",AND(BP677="",AND(BP680="",BP684=""))),"",SUM(BP669,BP677,BP680,BP684))</f>
        <v/>
      </c>
      <c r="BQ668" s="26" t="str">
        <f>IF(AND(BQ669="",AND(BQ677="",AND(BQ680="",BQ684=""))),"",SUM(BQ669,BQ677,BQ680,BQ684))</f>
        <v/>
      </c>
      <c r="BR668" s="26" t="str">
        <f>IF(AND(BR669="",AND(BR677="",AND(BR680="",BR684=""))),"",SUM(BR669,BR677,BR680,BR684))</f>
        <v/>
      </c>
      <c r="BS668" s="26" t="str">
        <f t="shared" si="813" ref="BS668:ED668">IF(AND(BS669="",AND(BS677="",AND(BS680="",BS684=""))),"",SUM(BS669,BS677,BS680,BS684))</f>
        <v/>
      </c>
      <c r="BT668" s="26" t="str">
        <f t="shared" si="813"/>
        <v/>
      </c>
      <c r="BU668" s="26" t="str">
        <f t="shared" si="813"/>
        <v/>
      </c>
      <c r="BV668" s="26" t="str">
        <f t="shared" si="813"/>
        <v/>
      </c>
      <c r="BW668" s="26" t="str">
        <f t="shared" si="813"/>
        <v/>
      </c>
      <c r="BX668" s="26" t="str">
        <f t="shared" si="813"/>
        <v/>
      </c>
      <c r="BY668" s="26" t="str">
        <f t="shared" si="813"/>
        <v/>
      </c>
      <c r="BZ668" s="26" t="str">
        <f t="shared" si="813"/>
        <v/>
      </c>
      <c r="CA668" s="26" t="str">
        <f t="shared" si="813"/>
        <v/>
      </c>
      <c r="CB668" s="26" t="str">
        <f t="shared" si="813"/>
        <v/>
      </c>
      <c r="CC668" s="26" t="str">
        <f t="shared" si="813"/>
        <v/>
      </c>
      <c r="CD668" s="26" t="str">
        <f t="shared" si="813"/>
        <v/>
      </c>
      <c r="CE668" s="26" t="str">
        <f t="shared" si="813"/>
        <v/>
      </c>
      <c r="CF668" s="26" t="str">
        <f t="shared" si="813"/>
        <v/>
      </c>
      <c r="CG668" s="26" t="str">
        <f t="shared" si="813"/>
        <v/>
      </c>
      <c r="CH668" s="26" t="str">
        <f t="shared" si="813"/>
        <v/>
      </c>
      <c r="CI668" s="26" t="str">
        <f t="shared" si="813"/>
        <v/>
      </c>
      <c r="CJ668" s="26" t="str">
        <f t="shared" si="813"/>
        <v/>
      </c>
      <c r="CK668" s="26" t="str">
        <f t="shared" si="813"/>
        <v/>
      </c>
      <c r="CL668" s="26" t="str">
        <f t="shared" si="813"/>
        <v/>
      </c>
      <c r="CM668" s="26" t="str">
        <f t="shared" si="813"/>
        <v/>
      </c>
      <c r="CN668" s="26" t="str">
        <f t="shared" si="813"/>
        <v/>
      </c>
      <c r="CO668" s="26" t="str">
        <f t="shared" si="813"/>
        <v/>
      </c>
      <c r="CP668" s="26" t="str">
        <f t="shared" si="813"/>
        <v/>
      </c>
      <c r="CQ668" s="26" t="str">
        <f t="shared" si="813"/>
        <v/>
      </c>
      <c r="CR668" s="26" t="str">
        <f t="shared" si="813"/>
        <v/>
      </c>
      <c r="CS668" s="26" t="str">
        <f t="shared" si="813"/>
        <v/>
      </c>
      <c r="CT668" s="26" t="str">
        <f t="shared" si="813"/>
        <v/>
      </c>
      <c r="CU668" s="26" t="str">
        <f t="shared" si="813"/>
        <v/>
      </c>
      <c r="CV668" s="26" t="str">
        <f t="shared" si="813"/>
        <v/>
      </c>
      <c r="CW668" s="26" t="str">
        <f t="shared" si="813"/>
        <v/>
      </c>
      <c r="CX668" s="26" t="str">
        <f t="shared" si="813"/>
        <v/>
      </c>
      <c r="CY668" s="26" t="str">
        <f t="shared" si="813"/>
        <v/>
      </c>
      <c r="CZ668" s="26" t="str">
        <f t="shared" si="813"/>
        <v/>
      </c>
      <c r="DA668" s="26" t="str">
        <f t="shared" si="813"/>
        <v/>
      </c>
      <c r="DB668" s="26" t="str">
        <f t="shared" si="813"/>
        <v/>
      </c>
      <c r="DC668" s="26" t="str">
        <f t="shared" si="813"/>
        <v/>
      </c>
      <c r="DD668" s="26" t="str">
        <f t="shared" si="813"/>
        <v/>
      </c>
      <c r="DE668" s="26" t="str">
        <f t="shared" si="813"/>
        <v/>
      </c>
      <c r="DF668" s="26" t="str">
        <f t="shared" si="813"/>
        <v/>
      </c>
      <c r="DG668" s="26" t="str">
        <f t="shared" si="813"/>
        <v/>
      </c>
      <c r="DH668" s="26" t="str">
        <f t="shared" si="813"/>
        <v/>
      </c>
      <c r="DI668" s="26" t="str">
        <f t="shared" si="813"/>
        <v/>
      </c>
      <c r="DJ668" s="26" t="str">
        <f t="shared" si="813"/>
        <v/>
      </c>
      <c r="DK668" s="26" t="str">
        <f t="shared" si="813"/>
        <v/>
      </c>
      <c r="DL668" s="26" t="str">
        <f t="shared" si="813"/>
        <v/>
      </c>
      <c r="DM668" s="26" t="str">
        <f t="shared" si="813"/>
        <v/>
      </c>
      <c r="DN668" s="26" t="str">
        <f t="shared" si="813"/>
        <v/>
      </c>
      <c r="DO668" s="26" t="str">
        <f t="shared" si="813"/>
        <v/>
      </c>
      <c r="DP668" s="26" t="str">
        <f t="shared" si="813"/>
        <v/>
      </c>
      <c r="DQ668" s="26" t="str">
        <f t="shared" si="813"/>
        <v/>
      </c>
      <c r="DR668" s="26" t="str">
        <f t="shared" si="813"/>
        <v/>
      </c>
      <c r="DS668" s="26" t="str">
        <f t="shared" si="813"/>
        <v/>
      </c>
      <c r="DT668" s="26" t="str">
        <f t="shared" si="813"/>
        <v/>
      </c>
      <c r="DU668" s="26" t="str">
        <f t="shared" si="813"/>
        <v/>
      </c>
      <c r="DV668" s="26" t="str">
        <f t="shared" si="813"/>
        <v/>
      </c>
      <c r="DW668" s="26" t="str">
        <f t="shared" si="813"/>
        <v/>
      </c>
      <c r="DX668" s="26" t="str">
        <f t="shared" si="813"/>
        <v/>
      </c>
      <c r="DY668" s="26" t="str">
        <f t="shared" si="813"/>
        <v/>
      </c>
      <c r="DZ668" s="26" t="str">
        <f t="shared" si="813"/>
        <v/>
      </c>
      <c r="EA668" s="26" t="str">
        <f t="shared" si="813"/>
        <v/>
      </c>
      <c r="EB668" s="26" t="str">
        <f t="shared" si="813"/>
        <v/>
      </c>
      <c r="EC668" s="26" t="str">
        <f t="shared" si="813"/>
        <v/>
      </c>
      <c r="ED668" s="26" t="str">
        <f t="shared" si="813"/>
        <v/>
      </c>
      <c r="EE668" s="26" t="str">
        <f t="shared" si="814" ref="EE668:FI668">IF(AND(EE669="",AND(EE677="",AND(EE680="",EE684=""))),"",SUM(EE669,EE677,EE680,EE684))</f>
        <v/>
      </c>
      <c r="EF668" s="26" t="str">
        <f t="shared" si="814"/>
        <v/>
      </c>
      <c r="EG668" s="26" t="str">
        <f t="shared" si="814"/>
        <v/>
      </c>
      <c r="EH668" s="26" t="str">
        <f t="shared" si="814"/>
        <v/>
      </c>
      <c r="EI668" s="26" t="str">
        <f t="shared" si="814"/>
        <v/>
      </c>
      <c r="EJ668" s="26" t="str">
        <f t="shared" si="814"/>
        <v/>
      </c>
      <c r="EK668" s="26" t="str">
        <f t="shared" si="814"/>
        <v/>
      </c>
      <c r="EL668" s="26" t="str">
        <f t="shared" si="814"/>
        <v/>
      </c>
      <c r="EM668" s="26" t="str">
        <f t="shared" si="814"/>
        <v/>
      </c>
      <c r="EN668" s="26" t="str">
        <f t="shared" si="814"/>
        <v/>
      </c>
      <c r="EO668" s="26" t="str">
        <f t="shared" si="814"/>
        <v/>
      </c>
      <c r="EP668" s="26" t="str">
        <f t="shared" si="814"/>
        <v/>
      </c>
      <c r="EQ668" s="26" t="str">
        <f t="shared" si="814"/>
        <v/>
      </c>
      <c r="ER668" s="26" t="str">
        <f t="shared" si="814"/>
        <v/>
      </c>
      <c r="ES668" s="26" t="str">
        <f t="shared" si="814"/>
        <v/>
      </c>
      <c r="ET668" s="26" t="str">
        <f t="shared" si="814"/>
        <v/>
      </c>
      <c r="EU668" s="26" t="str">
        <f t="shared" si="814"/>
        <v/>
      </c>
      <c r="EV668" s="26" t="str">
        <f t="shared" si="814"/>
        <v/>
      </c>
      <c r="EW668" s="26" t="str">
        <f t="shared" si="814"/>
        <v/>
      </c>
      <c r="EX668" s="26" t="str">
        <f t="shared" si="814"/>
        <v/>
      </c>
      <c r="EY668" s="26" t="str">
        <f t="shared" si="814"/>
        <v/>
      </c>
      <c r="EZ668" s="26" t="str">
        <f t="shared" si="814"/>
        <v/>
      </c>
      <c r="FA668" s="26" t="str">
        <f t="shared" si="814"/>
        <v/>
      </c>
      <c r="FB668" s="26" t="str">
        <f t="shared" si="814"/>
        <v/>
      </c>
      <c r="FC668" s="26" t="str">
        <f t="shared" si="814"/>
        <v/>
      </c>
      <c r="FD668" s="26" t="str">
        <f t="shared" si="814"/>
        <v/>
      </c>
      <c r="FE668" s="26" t="str">
        <f t="shared" si="814"/>
        <v/>
      </c>
      <c r="FF668" s="26" t="str">
        <f t="shared" si="814"/>
        <v/>
      </c>
      <c r="FG668" s="26" t="str">
        <f t="shared" si="814"/>
        <v/>
      </c>
      <c r="FH668" s="26" t="str">
        <f t="shared" si="814"/>
        <v/>
      </c>
      <c r="FI668" s="26" t="str">
        <f t="shared" si="814"/>
        <v/>
      </c>
    </row>
    <row r="669" spans="1:165" s="8" customFormat="1" ht="15" customHeight="1">
      <c r="A669" s="8" t="str">
        <f t="shared" si="790"/>
        <v>BFOLNACB_BP6_XDC</v>
      </c>
      <c r="B669" s="12" t="s">
        <v>1368</v>
      </c>
      <c r="C669" s="13" t="s">
        <v>1588</v>
      </c>
      <c r="D669" s="13" t="s">
        <v>1589</v>
      </c>
      <c r="E669" s="14" t="str">
        <f>"BFOLNACB_BP6_"&amp;C3</f>
        <v>BFOLNACB_BP6_XDC</v>
      </c>
      <c r="F669" s="26" t="str">
        <f>IF(AND(F670="",AND(F671="",F672="")),"",SUM(F670,F671,F672))</f>
        <v/>
      </c>
      <c r="G669" s="26" t="str">
        <f t="shared" si="815" ref="G669:BR669">IF(AND(G670="",AND(G671="",G672="")),"",SUM(G670,G671,G672))</f>
        <v/>
      </c>
      <c r="H669" s="26" t="str">
        <f t="shared" si="815"/>
        <v/>
      </c>
      <c r="I669" s="26" t="str">
        <f t="shared" si="815"/>
        <v/>
      </c>
      <c r="J669" s="26" t="str">
        <f t="shared" si="815"/>
        <v/>
      </c>
      <c r="K669" s="26" t="str">
        <f t="shared" si="815"/>
        <v/>
      </c>
      <c r="L669" s="26" t="str">
        <f t="shared" si="815"/>
        <v/>
      </c>
      <c r="M669" s="26" t="str">
        <f t="shared" si="815"/>
        <v/>
      </c>
      <c r="N669" s="26" t="str">
        <f t="shared" si="815"/>
        <v/>
      </c>
      <c r="O669" s="26" t="str">
        <f t="shared" si="815"/>
        <v/>
      </c>
      <c r="P669" s="26" t="str">
        <f t="shared" si="815"/>
        <v/>
      </c>
      <c r="Q669" s="26" t="str">
        <f t="shared" si="815"/>
        <v/>
      </c>
      <c r="R669" s="26" t="str">
        <f t="shared" si="815"/>
        <v/>
      </c>
      <c r="S669" s="26" t="str">
        <f t="shared" si="815"/>
        <v/>
      </c>
      <c r="T669" s="26" t="str">
        <f t="shared" si="815"/>
        <v/>
      </c>
      <c r="U669" s="26" t="str">
        <f t="shared" si="815"/>
        <v/>
      </c>
      <c r="V669" s="26" t="str">
        <f t="shared" si="815"/>
        <v/>
      </c>
      <c r="W669" s="26" t="str">
        <f t="shared" si="815"/>
        <v/>
      </c>
      <c r="X669" s="26" t="str">
        <f t="shared" si="815"/>
        <v/>
      </c>
      <c r="Y669" s="26" t="str">
        <f t="shared" si="815"/>
        <v/>
      </c>
      <c r="Z669" s="26" t="str">
        <f t="shared" si="815"/>
        <v/>
      </c>
      <c r="AA669" s="26" t="str">
        <f t="shared" si="815"/>
        <v/>
      </c>
      <c r="AB669" s="26" t="str">
        <f t="shared" si="815"/>
        <v/>
      </c>
      <c r="AC669" s="26" t="str">
        <f t="shared" si="815"/>
        <v/>
      </c>
      <c r="AD669" s="26" t="str">
        <f t="shared" si="815"/>
        <v/>
      </c>
      <c r="AE669" s="26" t="str">
        <f t="shared" si="815"/>
        <v/>
      </c>
      <c r="AF669" s="26" t="str">
        <f t="shared" si="815"/>
        <v/>
      </c>
      <c r="AG669" s="26" t="str">
        <f t="shared" si="815"/>
        <v/>
      </c>
      <c r="AH669" s="26" t="str">
        <f t="shared" si="815"/>
        <v/>
      </c>
      <c r="AI669" s="26" t="str">
        <f t="shared" si="815"/>
        <v/>
      </c>
      <c r="AJ669" s="26" t="str">
        <f t="shared" si="815"/>
        <v/>
      </c>
      <c r="AK669" s="26" t="str">
        <f t="shared" si="815"/>
        <v/>
      </c>
      <c r="AL669" s="26" t="str">
        <f t="shared" si="815"/>
        <v/>
      </c>
      <c r="AM669" s="26" t="str">
        <f t="shared" si="815"/>
        <v/>
      </c>
      <c r="AN669" s="26" t="str">
        <f t="shared" si="815"/>
        <v/>
      </c>
      <c r="AO669" s="26" t="str">
        <f t="shared" si="815"/>
        <v/>
      </c>
      <c r="AP669" s="26" t="str">
        <f t="shared" si="815"/>
        <v/>
      </c>
      <c r="AQ669" s="26" t="str">
        <f t="shared" si="815"/>
        <v/>
      </c>
      <c r="AR669" s="26" t="str">
        <f t="shared" si="815"/>
        <v/>
      </c>
      <c r="AS669" s="26" t="str">
        <f t="shared" si="815"/>
        <v/>
      </c>
      <c r="AT669" s="26" t="str">
        <f t="shared" si="815"/>
        <v/>
      </c>
      <c r="AU669" s="26" t="str">
        <f t="shared" si="815"/>
        <v/>
      </c>
      <c r="AV669" s="26" t="str">
        <f t="shared" si="815"/>
        <v/>
      </c>
      <c r="AW669" s="26" t="str">
        <f t="shared" si="815"/>
        <v/>
      </c>
      <c r="AX669" s="26" t="str">
        <f t="shared" si="815"/>
        <v/>
      </c>
      <c r="AY669" s="26" t="str">
        <f t="shared" si="815"/>
        <v/>
      </c>
      <c r="AZ669" s="26" t="str">
        <f t="shared" si="815"/>
        <v/>
      </c>
      <c r="BA669" s="26" t="str">
        <f t="shared" si="815"/>
        <v/>
      </c>
      <c r="BB669" s="26" t="str">
        <f t="shared" si="815"/>
        <v/>
      </c>
      <c r="BC669" s="26" t="str">
        <f t="shared" si="815"/>
        <v/>
      </c>
      <c r="BD669" s="26" t="str">
        <f t="shared" si="815"/>
        <v/>
      </c>
      <c r="BE669" s="26" t="str">
        <f t="shared" si="815"/>
        <v/>
      </c>
      <c r="BF669" s="26" t="str">
        <f t="shared" si="815"/>
        <v/>
      </c>
      <c r="BG669" s="26" t="str">
        <f t="shared" si="815"/>
        <v/>
      </c>
      <c r="BH669" s="26" t="str">
        <f t="shared" si="815"/>
        <v/>
      </c>
      <c r="BI669" s="26" t="str">
        <f t="shared" si="815"/>
        <v/>
      </c>
      <c r="BJ669" s="26" t="str">
        <f t="shared" si="815"/>
        <v/>
      </c>
      <c r="BK669" s="26" t="str">
        <f t="shared" si="815"/>
        <v/>
      </c>
      <c r="BL669" s="26" t="str">
        <f t="shared" si="815"/>
        <v/>
      </c>
      <c r="BM669" s="26" t="str">
        <f t="shared" si="815"/>
        <v/>
      </c>
      <c r="BN669" s="26" t="str">
        <f t="shared" si="815"/>
        <v/>
      </c>
      <c r="BO669" s="26" t="str">
        <f t="shared" si="815"/>
        <v/>
      </c>
      <c r="BP669" s="26" t="str">
        <f t="shared" si="815"/>
        <v/>
      </c>
      <c r="BQ669" s="26" t="str">
        <f t="shared" si="815"/>
        <v/>
      </c>
      <c r="BR669" s="26" t="str">
        <f t="shared" si="815"/>
        <v/>
      </c>
      <c r="BS669" s="26" t="str">
        <f t="shared" si="816" ref="BS669:ED669">IF(AND(BS670="",AND(BS671="",BS672="")),"",SUM(BS670,BS671,BS672))</f>
        <v/>
      </c>
      <c r="BT669" s="26" t="str">
        <f t="shared" si="816"/>
        <v/>
      </c>
      <c r="BU669" s="26" t="str">
        <f t="shared" si="816"/>
        <v/>
      </c>
      <c r="BV669" s="26" t="str">
        <f t="shared" si="816"/>
        <v/>
      </c>
      <c r="BW669" s="26" t="str">
        <f t="shared" si="816"/>
        <v/>
      </c>
      <c r="BX669" s="26" t="str">
        <f t="shared" si="816"/>
        <v/>
      </c>
      <c r="BY669" s="26" t="str">
        <f t="shared" si="816"/>
        <v/>
      </c>
      <c r="BZ669" s="26" t="str">
        <f t="shared" si="816"/>
        <v/>
      </c>
      <c r="CA669" s="26" t="str">
        <f t="shared" si="816"/>
        <v/>
      </c>
      <c r="CB669" s="26" t="str">
        <f t="shared" si="816"/>
        <v/>
      </c>
      <c r="CC669" s="26" t="str">
        <f t="shared" si="816"/>
        <v/>
      </c>
      <c r="CD669" s="26" t="str">
        <f t="shared" si="816"/>
        <v/>
      </c>
      <c r="CE669" s="26" t="str">
        <f t="shared" si="816"/>
        <v/>
      </c>
      <c r="CF669" s="26" t="str">
        <f t="shared" si="816"/>
        <v/>
      </c>
      <c r="CG669" s="26" t="str">
        <f t="shared" si="816"/>
        <v/>
      </c>
      <c r="CH669" s="26" t="str">
        <f t="shared" si="816"/>
        <v/>
      </c>
      <c r="CI669" s="26" t="str">
        <f t="shared" si="816"/>
        <v/>
      </c>
      <c r="CJ669" s="26" t="str">
        <f t="shared" si="816"/>
        <v/>
      </c>
      <c r="CK669" s="26" t="str">
        <f t="shared" si="816"/>
        <v/>
      </c>
      <c r="CL669" s="26" t="str">
        <f t="shared" si="816"/>
        <v/>
      </c>
      <c r="CM669" s="26" t="str">
        <f t="shared" si="816"/>
        <v/>
      </c>
      <c r="CN669" s="26" t="str">
        <f t="shared" si="816"/>
        <v/>
      </c>
      <c r="CO669" s="26" t="str">
        <f t="shared" si="816"/>
        <v/>
      </c>
      <c r="CP669" s="26" t="str">
        <f t="shared" si="816"/>
        <v/>
      </c>
      <c r="CQ669" s="26" t="str">
        <f t="shared" si="816"/>
        <v/>
      </c>
      <c r="CR669" s="26" t="str">
        <f t="shared" si="816"/>
        <v/>
      </c>
      <c r="CS669" s="26" t="str">
        <f t="shared" si="816"/>
        <v/>
      </c>
      <c r="CT669" s="26" t="str">
        <f t="shared" si="816"/>
        <v/>
      </c>
      <c r="CU669" s="26" t="str">
        <f t="shared" si="816"/>
        <v/>
      </c>
      <c r="CV669" s="26" t="str">
        <f t="shared" si="816"/>
        <v/>
      </c>
      <c r="CW669" s="26" t="str">
        <f t="shared" si="816"/>
        <v/>
      </c>
      <c r="CX669" s="26" t="str">
        <f t="shared" si="816"/>
        <v/>
      </c>
      <c r="CY669" s="26" t="str">
        <f t="shared" si="816"/>
        <v/>
      </c>
      <c r="CZ669" s="26" t="str">
        <f t="shared" si="816"/>
        <v/>
      </c>
      <c r="DA669" s="26" t="str">
        <f t="shared" si="816"/>
        <v/>
      </c>
      <c r="DB669" s="26" t="str">
        <f t="shared" si="816"/>
        <v/>
      </c>
      <c r="DC669" s="26" t="str">
        <f t="shared" si="816"/>
        <v/>
      </c>
      <c r="DD669" s="26" t="str">
        <f t="shared" si="816"/>
        <v/>
      </c>
      <c r="DE669" s="26" t="str">
        <f t="shared" si="816"/>
        <v/>
      </c>
      <c r="DF669" s="26" t="str">
        <f t="shared" si="816"/>
        <v/>
      </c>
      <c r="DG669" s="26" t="str">
        <f t="shared" si="816"/>
        <v/>
      </c>
      <c r="DH669" s="26" t="str">
        <f t="shared" si="816"/>
        <v/>
      </c>
      <c r="DI669" s="26" t="str">
        <f t="shared" si="816"/>
        <v/>
      </c>
      <c r="DJ669" s="26" t="str">
        <f t="shared" si="816"/>
        <v/>
      </c>
      <c r="DK669" s="26" t="str">
        <f t="shared" si="816"/>
        <v/>
      </c>
      <c r="DL669" s="26" t="str">
        <f t="shared" si="816"/>
        <v/>
      </c>
      <c r="DM669" s="26" t="str">
        <f t="shared" si="816"/>
        <v/>
      </c>
      <c r="DN669" s="26" t="str">
        <f t="shared" si="816"/>
        <v/>
      </c>
      <c r="DO669" s="26" t="str">
        <f t="shared" si="816"/>
        <v/>
      </c>
      <c r="DP669" s="26" t="str">
        <f t="shared" si="816"/>
        <v/>
      </c>
      <c r="DQ669" s="26" t="str">
        <f t="shared" si="816"/>
        <v/>
      </c>
      <c r="DR669" s="26" t="str">
        <f t="shared" si="816"/>
        <v/>
      </c>
      <c r="DS669" s="26" t="str">
        <f t="shared" si="816"/>
        <v/>
      </c>
      <c r="DT669" s="26" t="str">
        <f t="shared" si="816"/>
        <v/>
      </c>
      <c r="DU669" s="26" t="str">
        <f t="shared" si="816"/>
        <v/>
      </c>
      <c r="DV669" s="26" t="str">
        <f t="shared" si="816"/>
        <v/>
      </c>
      <c r="DW669" s="26" t="str">
        <f t="shared" si="816"/>
        <v/>
      </c>
      <c r="DX669" s="26" t="str">
        <f t="shared" si="816"/>
        <v/>
      </c>
      <c r="DY669" s="26" t="str">
        <f t="shared" si="816"/>
        <v/>
      </c>
      <c r="DZ669" s="26" t="str">
        <f t="shared" si="816"/>
        <v/>
      </c>
      <c r="EA669" s="26" t="str">
        <f t="shared" si="816"/>
        <v/>
      </c>
      <c r="EB669" s="26" t="str">
        <f t="shared" si="816"/>
        <v/>
      </c>
      <c r="EC669" s="26" t="str">
        <f t="shared" si="816"/>
        <v/>
      </c>
      <c r="ED669" s="26" t="str">
        <f t="shared" si="816"/>
        <v/>
      </c>
      <c r="EE669" s="26" t="str">
        <f t="shared" si="817" ref="EE669:FI669">IF(AND(EE670="",AND(EE671="",EE672="")),"",SUM(EE670,EE671,EE672))</f>
        <v/>
      </c>
      <c r="EF669" s="26" t="str">
        <f t="shared" si="817"/>
        <v/>
      </c>
      <c r="EG669" s="26" t="str">
        <f t="shared" si="817"/>
        <v/>
      </c>
      <c r="EH669" s="26" t="str">
        <f t="shared" si="817"/>
        <v/>
      </c>
      <c r="EI669" s="26" t="str">
        <f t="shared" si="817"/>
        <v/>
      </c>
      <c r="EJ669" s="26" t="str">
        <f t="shared" si="817"/>
        <v/>
      </c>
      <c r="EK669" s="26" t="str">
        <f t="shared" si="817"/>
        <v/>
      </c>
      <c r="EL669" s="26" t="str">
        <f t="shared" si="817"/>
        <v/>
      </c>
      <c r="EM669" s="26" t="str">
        <f t="shared" si="817"/>
        <v/>
      </c>
      <c r="EN669" s="26" t="str">
        <f t="shared" si="817"/>
        <v/>
      </c>
      <c r="EO669" s="26" t="str">
        <f t="shared" si="817"/>
        <v/>
      </c>
      <c r="EP669" s="26" t="str">
        <f t="shared" si="817"/>
        <v/>
      </c>
      <c r="EQ669" s="26" t="str">
        <f t="shared" si="817"/>
        <v/>
      </c>
      <c r="ER669" s="26" t="str">
        <f t="shared" si="817"/>
        <v/>
      </c>
      <c r="ES669" s="26" t="str">
        <f t="shared" si="817"/>
        <v/>
      </c>
      <c r="ET669" s="26" t="str">
        <f t="shared" si="817"/>
        <v/>
      </c>
      <c r="EU669" s="26" t="str">
        <f t="shared" si="817"/>
        <v/>
      </c>
      <c r="EV669" s="26" t="str">
        <f t="shared" si="817"/>
        <v/>
      </c>
      <c r="EW669" s="26" t="str">
        <f t="shared" si="817"/>
        <v/>
      </c>
      <c r="EX669" s="26" t="str">
        <f t="shared" si="817"/>
        <v/>
      </c>
      <c r="EY669" s="26" t="str">
        <f t="shared" si="817"/>
        <v/>
      </c>
      <c r="EZ669" s="26" t="str">
        <f t="shared" si="817"/>
        <v/>
      </c>
      <c r="FA669" s="26" t="str">
        <f t="shared" si="817"/>
        <v/>
      </c>
      <c r="FB669" s="26" t="str">
        <f t="shared" si="817"/>
        <v/>
      </c>
      <c r="FC669" s="26" t="str">
        <f t="shared" si="817"/>
        <v/>
      </c>
      <c r="FD669" s="26" t="str">
        <f t="shared" si="817"/>
        <v/>
      </c>
      <c r="FE669" s="26" t="str">
        <f t="shared" si="817"/>
        <v/>
      </c>
      <c r="FF669" s="26" t="str">
        <f t="shared" si="817"/>
        <v/>
      </c>
      <c r="FG669" s="26" t="str">
        <f t="shared" si="817"/>
        <v/>
      </c>
      <c r="FH669" s="26" t="str">
        <f t="shared" si="817"/>
        <v/>
      </c>
      <c r="FI669" s="26" t="str">
        <f t="shared" si="817"/>
        <v/>
      </c>
    </row>
    <row r="670" spans="1:165" s="8" customFormat="1" ht="15" customHeight="1">
      <c r="A670" s="8" t="str">
        <f t="shared" si="790"/>
        <v>BFOLNACBIMF_BP6_XDC</v>
      </c>
      <c r="B670" s="12" t="s">
        <v>1590</v>
      </c>
      <c r="C670" s="13" t="s">
        <v>1591</v>
      </c>
      <c r="D670" s="13" t="s">
        <v>1592</v>
      </c>
      <c r="E670" s="18" t="str">
        <f>"BFOLNACBIMF_BP6_"&amp;C3</f>
        <v>BFOLNACBIMF_BP6_XDC</v>
      </c>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1:165" s="8" customFormat="1" ht="15" customHeight="1">
      <c r="A671" s="8" t="str">
        <f t="shared" si="790"/>
        <v>BFOLNACB_S_BP6_XDC</v>
      </c>
      <c r="B671" s="12" t="s">
        <v>1593</v>
      </c>
      <c r="C671" s="13" t="s">
        <v>1594</v>
      </c>
      <c r="D671" s="13" t="s">
        <v>1595</v>
      </c>
      <c r="E671" s="14" t="str">
        <f>"BFOLNACB_S_BP6_"&amp;C3</f>
        <v>BFOLNACB_S_BP6_XDC</v>
      </c>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row r="672" spans="1:165" s="8" customFormat="1" ht="15" customHeight="1">
      <c r="A672" s="8" t="str">
        <f t="shared" si="790"/>
        <v>BFOLNACB_L_BP6_XDC</v>
      </c>
      <c r="B672" s="12" t="s">
        <v>1596</v>
      </c>
      <c r="C672" s="13" t="s">
        <v>1597</v>
      </c>
      <c r="D672" s="13" t="s">
        <v>1598</v>
      </c>
      <c r="E672" s="14" t="str">
        <f>"BFOLNACB_L_BP6_"&amp;C3</f>
        <v>BFOLNACB_L_BP6_XDC</v>
      </c>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row>
    <row r="673" spans="1:165" s="8" customFormat="1" ht="15" customHeight="1">
      <c r="A673" s="8" t="str">
        <f t="shared" si="790"/>
        <v>BFOLNAMA_BP6_XDC</v>
      </c>
      <c r="B673" s="15" t="s">
        <v>1599</v>
      </c>
      <c r="C673" s="13" t="s">
        <v>1600</v>
      </c>
      <c r="D673" s="13" t="s">
        <v>1601</v>
      </c>
      <c r="E673" s="18" t="str">
        <f>"BFOLNAMA_BP6_"&amp;C3</f>
        <v>BFOLNAMA_BP6_XDC</v>
      </c>
      <c r="F673" s="26" t="str">
        <f>IF(AND(F674="",AND(F675="",F676="")),"",SUM(F674,F675,F676))</f>
        <v/>
      </c>
      <c r="G673" s="26" t="str">
        <f t="shared" si="818" ref="G673:BR673">IF(AND(G674="",AND(G675="",G676="")),"",SUM(G674,G675,G676))</f>
        <v/>
      </c>
      <c r="H673" s="26" t="str">
        <f t="shared" si="818"/>
        <v/>
      </c>
      <c r="I673" s="26" t="str">
        <f t="shared" si="818"/>
        <v/>
      </c>
      <c r="J673" s="26" t="str">
        <f t="shared" si="818"/>
        <v/>
      </c>
      <c r="K673" s="26" t="str">
        <f t="shared" si="818"/>
        <v/>
      </c>
      <c r="L673" s="26" t="str">
        <f t="shared" si="818"/>
        <v/>
      </c>
      <c r="M673" s="26" t="str">
        <f t="shared" si="818"/>
        <v/>
      </c>
      <c r="N673" s="26" t="str">
        <f t="shared" si="818"/>
        <v/>
      </c>
      <c r="O673" s="26" t="str">
        <f t="shared" si="818"/>
        <v/>
      </c>
      <c r="P673" s="26" t="str">
        <f t="shared" si="818"/>
        <v/>
      </c>
      <c r="Q673" s="26" t="str">
        <f t="shared" si="818"/>
        <v/>
      </c>
      <c r="R673" s="26" t="str">
        <f t="shared" si="818"/>
        <v/>
      </c>
      <c r="S673" s="26" t="str">
        <f t="shared" si="818"/>
        <v/>
      </c>
      <c r="T673" s="26" t="str">
        <f t="shared" si="818"/>
        <v/>
      </c>
      <c r="U673" s="26" t="str">
        <f t="shared" si="818"/>
        <v/>
      </c>
      <c r="V673" s="26" t="str">
        <f t="shared" si="818"/>
        <v/>
      </c>
      <c r="W673" s="26" t="str">
        <f t="shared" si="818"/>
        <v/>
      </c>
      <c r="X673" s="26" t="str">
        <f t="shared" si="818"/>
        <v/>
      </c>
      <c r="Y673" s="26" t="str">
        <f t="shared" si="818"/>
        <v/>
      </c>
      <c r="Z673" s="26" t="str">
        <f t="shared" si="818"/>
        <v/>
      </c>
      <c r="AA673" s="26" t="str">
        <f t="shared" si="818"/>
        <v/>
      </c>
      <c r="AB673" s="26" t="str">
        <f t="shared" si="818"/>
        <v/>
      </c>
      <c r="AC673" s="26" t="str">
        <f t="shared" si="818"/>
        <v/>
      </c>
      <c r="AD673" s="26" t="str">
        <f t="shared" si="818"/>
        <v/>
      </c>
      <c r="AE673" s="26" t="str">
        <f t="shared" si="818"/>
        <v/>
      </c>
      <c r="AF673" s="26" t="str">
        <f t="shared" si="818"/>
        <v/>
      </c>
      <c r="AG673" s="26" t="str">
        <f t="shared" si="818"/>
        <v/>
      </c>
      <c r="AH673" s="26" t="str">
        <f t="shared" si="818"/>
        <v/>
      </c>
      <c r="AI673" s="26" t="str">
        <f t="shared" si="818"/>
        <v/>
      </c>
      <c r="AJ673" s="26" t="str">
        <f t="shared" si="818"/>
        <v/>
      </c>
      <c r="AK673" s="26" t="str">
        <f t="shared" si="818"/>
        <v/>
      </c>
      <c r="AL673" s="26" t="str">
        <f t="shared" si="818"/>
        <v/>
      </c>
      <c r="AM673" s="26" t="str">
        <f t="shared" si="818"/>
        <v/>
      </c>
      <c r="AN673" s="26" t="str">
        <f t="shared" si="818"/>
        <v/>
      </c>
      <c r="AO673" s="26" t="str">
        <f t="shared" si="818"/>
        <v/>
      </c>
      <c r="AP673" s="26" t="str">
        <f t="shared" si="818"/>
        <v/>
      </c>
      <c r="AQ673" s="26" t="str">
        <f t="shared" si="818"/>
        <v/>
      </c>
      <c r="AR673" s="26" t="str">
        <f t="shared" si="818"/>
        <v/>
      </c>
      <c r="AS673" s="26" t="str">
        <f t="shared" si="818"/>
        <v/>
      </c>
      <c r="AT673" s="26" t="str">
        <f t="shared" si="818"/>
        <v/>
      </c>
      <c r="AU673" s="26" t="str">
        <f t="shared" si="818"/>
        <v/>
      </c>
      <c r="AV673" s="26" t="str">
        <f t="shared" si="818"/>
        <v/>
      </c>
      <c r="AW673" s="26" t="str">
        <f t="shared" si="818"/>
        <v/>
      </c>
      <c r="AX673" s="26" t="str">
        <f t="shared" si="818"/>
        <v/>
      </c>
      <c r="AY673" s="26" t="str">
        <f t="shared" si="818"/>
        <v/>
      </c>
      <c r="AZ673" s="26" t="str">
        <f t="shared" si="818"/>
        <v/>
      </c>
      <c r="BA673" s="26" t="str">
        <f t="shared" si="818"/>
        <v/>
      </c>
      <c r="BB673" s="26" t="str">
        <f t="shared" si="818"/>
        <v/>
      </c>
      <c r="BC673" s="26" t="str">
        <f t="shared" si="818"/>
        <v/>
      </c>
      <c r="BD673" s="26" t="str">
        <f t="shared" si="818"/>
        <v/>
      </c>
      <c r="BE673" s="26" t="str">
        <f t="shared" si="818"/>
        <v/>
      </c>
      <c r="BF673" s="26" t="str">
        <f t="shared" si="818"/>
        <v/>
      </c>
      <c r="BG673" s="26" t="str">
        <f t="shared" si="818"/>
        <v/>
      </c>
      <c r="BH673" s="26" t="str">
        <f t="shared" si="818"/>
        <v/>
      </c>
      <c r="BI673" s="26" t="str">
        <f t="shared" si="818"/>
        <v/>
      </c>
      <c r="BJ673" s="26" t="str">
        <f t="shared" si="818"/>
        <v/>
      </c>
      <c r="BK673" s="26" t="str">
        <f t="shared" si="818"/>
        <v/>
      </c>
      <c r="BL673" s="26" t="str">
        <f t="shared" si="818"/>
        <v/>
      </c>
      <c r="BM673" s="26" t="str">
        <f t="shared" si="818"/>
        <v/>
      </c>
      <c r="BN673" s="26" t="str">
        <f t="shared" si="818"/>
        <v/>
      </c>
      <c r="BO673" s="26" t="str">
        <f t="shared" si="818"/>
        <v/>
      </c>
      <c r="BP673" s="26" t="str">
        <f t="shared" si="818"/>
        <v/>
      </c>
      <c r="BQ673" s="26" t="str">
        <f t="shared" si="818"/>
        <v/>
      </c>
      <c r="BR673" s="26" t="str">
        <f t="shared" si="818"/>
        <v/>
      </c>
      <c r="BS673" s="26" t="str">
        <f t="shared" si="819" ref="BS673:ED673">IF(AND(BS674="",AND(BS675="",BS676="")),"",SUM(BS674,BS675,BS676))</f>
        <v/>
      </c>
      <c r="BT673" s="26" t="str">
        <f t="shared" si="819"/>
        <v/>
      </c>
      <c r="BU673" s="26" t="str">
        <f t="shared" si="819"/>
        <v/>
      </c>
      <c r="BV673" s="26" t="str">
        <f t="shared" si="819"/>
        <v/>
      </c>
      <c r="BW673" s="26" t="str">
        <f t="shared" si="819"/>
        <v/>
      </c>
      <c r="BX673" s="26" t="str">
        <f t="shared" si="819"/>
        <v/>
      </c>
      <c r="BY673" s="26" t="str">
        <f t="shared" si="819"/>
        <v/>
      </c>
      <c r="BZ673" s="26" t="str">
        <f t="shared" si="819"/>
        <v/>
      </c>
      <c r="CA673" s="26" t="str">
        <f t="shared" si="819"/>
        <v/>
      </c>
      <c r="CB673" s="26" t="str">
        <f t="shared" si="819"/>
        <v/>
      </c>
      <c r="CC673" s="26" t="str">
        <f t="shared" si="819"/>
        <v/>
      </c>
      <c r="CD673" s="26" t="str">
        <f t="shared" si="819"/>
        <v/>
      </c>
      <c r="CE673" s="26" t="str">
        <f t="shared" si="819"/>
        <v/>
      </c>
      <c r="CF673" s="26" t="str">
        <f t="shared" si="819"/>
        <v/>
      </c>
      <c r="CG673" s="26" t="str">
        <f t="shared" si="819"/>
        <v/>
      </c>
      <c r="CH673" s="26" t="str">
        <f t="shared" si="819"/>
        <v/>
      </c>
      <c r="CI673" s="26" t="str">
        <f t="shared" si="819"/>
        <v/>
      </c>
      <c r="CJ673" s="26" t="str">
        <f t="shared" si="819"/>
        <v/>
      </c>
      <c r="CK673" s="26" t="str">
        <f t="shared" si="819"/>
        <v/>
      </c>
      <c r="CL673" s="26" t="str">
        <f t="shared" si="819"/>
        <v/>
      </c>
      <c r="CM673" s="26" t="str">
        <f t="shared" si="819"/>
        <v/>
      </c>
      <c r="CN673" s="26" t="str">
        <f t="shared" si="819"/>
        <v/>
      </c>
      <c r="CO673" s="26" t="str">
        <f t="shared" si="819"/>
        <v/>
      </c>
      <c r="CP673" s="26" t="str">
        <f t="shared" si="819"/>
        <v/>
      </c>
      <c r="CQ673" s="26" t="str">
        <f t="shared" si="819"/>
        <v/>
      </c>
      <c r="CR673" s="26" t="str">
        <f t="shared" si="819"/>
        <v/>
      </c>
      <c r="CS673" s="26" t="str">
        <f t="shared" si="819"/>
        <v/>
      </c>
      <c r="CT673" s="26" t="str">
        <f t="shared" si="819"/>
        <v/>
      </c>
      <c r="CU673" s="26" t="str">
        <f t="shared" si="819"/>
        <v/>
      </c>
      <c r="CV673" s="26" t="str">
        <f t="shared" si="819"/>
        <v/>
      </c>
      <c r="CW673" s="26" t="str">
        <f t="shared" si="819"/>
        <v/>
      </c>
      <c r="CX673" s="26" t="str">
        <f t="shared" si="819"/>
        <v/>
      </c>
      <c r="CY673" s="26" t="str">
        <f t="shared" si="819"/>
        <v/>
      </c>
      <c r="CZ673" s="26" t="str">
        <f t="shared" si="819"/>
        <v/>
      </c>
      <c r="DA673" s="26" t="str">
        <f t="shared" si="819"/>
        <v/>
      </c>
      <c r="DB673" s="26" t="str">
        <f t="shared" si="819"/>
        <v/>
      </c>
      <c r="DC673" s="26" t="str">
        <f t="shared" si="819"/>
        <v/>
      </c>
      <c r="DD673" s="26" t="str">
        <f t="shared" si="819"/>
        <v/>
      </c>
      <c r="DE673" s="26" t="str">
        <f t="shared" si="819"/>
        <v/>
      </c>
      <c r="DF673" s="26" t="str">
        <f t="shared" si="819"/>
        <v/>
      </c>
      <c r="DG673" s="26" t="str">
        <f t="shared" si="819"/>
        <v/>
      </c>
      <c r="DH673" s="26" t="str">
        <f t="shared" si="819"/>
        <v/>
      </c>
      <c r="DI673" s="26" t="str">
        <f t="shared" si="819"/>
        <v/>
      </c>
      <c r="DJ673" s="26" t="str">
        <f t="shared" si="819"/>
        <v/>
      </c>
      <c r="DK673" s="26" t="str">
        <f t="shared" si="819"/>
        <v/>
      </c>
      <c r="DL673" s="26" t="str">
        <f t="shared" si="819"/>
        <v/>
      </c>
      <c r="DM673" s="26" t="str">
        <f t="shared" si="819"/>
        <v/>
      </c>
      <c r="DN673" s="26" t="str">
        <f t="shared" si="819"/>
        <v/>
      </c>
      <c r="DO673" s="26" t="str">
        <f t="shared" si="819"/>
        <v/>
      </c>
      <c r="DP673" s="26" t="str">
        <f t="shared" si="819"/>
        <v/>
      </c>
      <c r="DQ673" s="26" t="str">
        <f t="shared" si="819"/>
        <v/>
      </c>
      <c r="DR673" s="26" t="str">
        <f t="shared" si="819"/>
        <v/>
      </c>
      <c r="DS673" s="26" t="str">
        <f t="shared" si="819"/>
        <v/>
      </c>
      <c r="DT673" s="26" t="str">
        <f t="shared" si="819"/>
        <v/>
      </c>
      <c r="DU673" s="26" t="str">
        <f t="shared" si="819"/>
        <v/>
      </c>
      <c r="DV673" s="26" t="str">
        <f t="shared" si="819"/>
        <v/>
      </c>
      <c r="DW673" s="26" t="str">
        <f t="shared" si="819"/>
        <v/>
      </c>
      <c r="DX673" s="26" t="str">
        <f t="shared" si="819"/>
        <v/>
      </c>
      <c r="DY673" s="26" t="str">
        <f t="shared" si="819"/>
        <v/>
      </c>
      <c r="DZ673" s="26" t="str">
        <f t="shared" si="819"/>
        <v/>
      </c>
      <c r="EA673" s="26" t="str">
        <f t="shared" si="819"/>
        <v/>
      </c>
      <c r="EB673" s="26" t="str">
        <f t="shared" si="819"/>
        <v/>
      </c>
      <c r="EC673" s="26" t="str">
        <f t="shared" si="819"/>
        <v/>
      </c>
      <c r="ED673" s="26" t="str">
        <f t="shared" si="819"/>
        <v/>
      </c>
      <c r="EE673" s="26" t="str">
        <f t="shared" si="820" ref="EE673:FI673">IF(AND(EE674="",AND(EE675="",EE676="")),"",SUM(EE674,EE675,EE676))</f>
        <v/>
      </c>
      <c r="EF673" s="26" t="str">
        <f t="shared" si="820"/>
        <v/>
      </c>
      <c r="EG673" s="26" t="str">
        <f t="shared" si="820"/>
        <v/>
      </c>
      <c r="EH673" s="26" t="str">
        <f t="shared" si="820"/>
        <v/>
      </c>
      <c r="EI673" s="26" t="str">
        <f t="shared" si="820"/>
        <v/>
      </c>
      <c r="EJ673" s="26" t="str">
        <f t="shared" si="820"/>
        <v/>
      </c>
      <c r="EK673" s="26" t="str">
        <f t="shared" si="820"/>
        <v/>
      </c>
      <c r="EL673" s="26" t="str">
        <f t="shared" si="820"/>
        <v/>
      </c>
      <c r="EM673" s="26" t="str">
        <f t="shared" si="820"/>
        <v/>
      </c>
      <c r="EN673" s="26" t="str">
        <f t="shared" si="820"/>
        <v/>
      </c>
      <c r="EO673" s="26" t="str">
        <f t="shared" si="820"/>
        <v/>
      </c>
      <c r="EP673" s="26" t="str">
        <f t="shared" si="820"/>
        <v/>
      </c>
      <c r="EQ673" s="26" t="str">
        <f t="shared" si="820"/>
        <v/>
      </c>
      <c r="ER673" s="26" t="str">
        <f t="shared" si="820"/>
        <v/>
      </c>
      <c r="ES673" s="26" t="str">
        <f t="shared" si="820"/>
        <v/>
      </c>
      <c r="ET673" s="26" t="str">
        <f t="shared" si="820"/>
        <v/>
      </c>
      <c r="EU673" s="26" t="str">
        <f t="shared" si="820"/>
        <v/>
      </c>
      <c r="EV673" s="26" t="str">
        <f t="shared" si="820"/>
        <v/>
      </c>
      <c r="EW673" s="26" t="str">
        <f t="shared" si="820"/>
        <v/>
      </c>
      <c r="EX673" s="26" t="str">
        <f t="shared" si="820"/>
        <v/>
      </c>
      <c r="EY673" s="26" t="str">
        <f t="shared" si="820"/>
        <v/>
      </c>
      <c r="EZ673" s="26" t="str">
        <f t="shared" si="820"/>
        <v/>
      </c>
      <c r="FA673" s="26" t="str">
        <f t="shared" si="820"/>
        <v/>
      </c>
      <c r="FB673" s="26" t="str">
        <f t="shared" si="820"/>
        <v/>
      </c>
      <c r="FC673" s="26" t="str">
        <f t="shared" si="820"/>
        <v/>
      </c>
      <c r="FD673" s="26" t="str">
        <f t="shared" si="820"/>
        <v/>
      </c>
      <c r="FE673" s="26" t="str">
        <f t="shared" si="820"/>
        <v/>
      </c>
      <c r="FF673" s="26" t="str">
        <f t="shared" si="820"/>
        <v/>
      </c>
      <c r="FG673" s="26" t="str">
        <f t="shared" si="820"/>
        <v/>
      </c>
      <c r="FH673" s="26" t="str">
        <f t="shared" si="820"/>
        <v/>
      </c>
      <c r="FI673" s="26" t="str">
        <f t="shared" si="820"/>
        <v/>
      </c>
    </row>
    <row r="674" spans="1:165" s="8" customFormat="1" ht="15" customHeight="1">
      <c r="A674" s="8" t="str">
        <f t="shared" si="790"/>
        <v>BFOLNAMAIMF_BP6_XDC</v>
      </c>
      <c r="B674" s="15" t="s">
        <v>1590</v>
      </c>
      <c r="C674" s="13" t="s">
        <v>1602</v>
      </c>
      <c r="D674" s="13" t="s">
        <v>1603</v>
      </c>
      <c r="E674" s="18" t="str">
        <f>"BFOLNAMAIMF_BP6_"&amp;C3</f>
        <v>BFOLNAMAIMF_BP6_XDC</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row>
    <row r="675" spans="1:165" s="8" customFormat="1" ht="15" customHeight="1">
      <c r="A675" s="8" t="str">
        <f t="shared" si="790"/>
        <v>BFOLNAMA_S_BP6_XDC</v>
      </c>
      <c r="B675" s="15" t="s">
        <v>1593</v>
      </c>
      <c r="C675" s="13" t="s">
        <v>1604</v>
      </c>
      <c r="D675" s="13" t="s">
        <v>1605</v>
      </c>
      <c r="E675" s="18" t="str">
        <f>"BFOLNAMA_S_BP6_"&amp;C3</f>
        <v>BFOLNAMA_S_BP6_XDC</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row>
    <row r="676" spans="1:165" s="8" customFormat="1" ht="15" customHeight="1">
      <c r="A676" s="8" t="str">
        <f t="shared" si="790"/>
        <v>BFOLNAMA_L_BP6_XDC</v>
      </c>
      <c r="B676" s="15" t="s">
        <v>1596</v>
      </c>
      <c r="C676" s="13" t="s">
        <v>1606</v>
      </c>
      <c r="D676" s="13" t="s">
        <v>1607</v>
      </c>
      <c r="E676" s="18" t="str">
        <f>"BFOLNAMA_L_BP6_"&amp;C3</f>
        <v>BFOLNAMA_L_BP6_XDC</v>
      </c>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row>
    <row r="677" spans="1:165" s="8" customFormat="1" ht="15" customHeight="1">
      <c r="A677" s="8" t="str">
        <f t="shared" si="790"/>
        <v>BFOLNADC_BP6_XDC</v>
      </c>
      <c r="B677" s="12" t="s">
        <v>1608</v>
      </c>
      <c r="C677" s="13" t="s">
        <v>1609</v>
      </c>
      <c r="D677" s="13" t="s">
        <v>1610</v>
      </c>
      <c r="E677" s="14" t="str">
        <f>"BFOLNADC_BP6_"&amp;C3</f>
        <v>BFOLNADC_BP6_XDC</v>
      </c>
      <c r="F677" s="26">
        <v>0</v>
      </c>
      <c r="G677" s="26">
        <v>0</v>
      </c>
      <c r="H677" s="26">
        <v>1.3040053527050299</v>
      </c>
      <c r="I677" s="26">
        <v>-1.3040053527050299</v>
      </c>
      <c r="J677" s="26">
        <v>0</v>
      </c>
      <c r="K677" s="26">
        <v>0</v>
      </c>
      <c r="L677" s="26">
        <v>0</v>
      </c>
      <c r="M677" s="26">
        <v>0</v>
      </c>
      <c r="N677" s="26">
        <v>0</v>
      </c>
      <c r="O677" s="26">
        <v>0</v>
      </c>
      <c r="P677" s="26">
        <v>0</v>
      </c>
      <c r="Q677" s="26">
        <v>0</v>
      </c>
      <c r="R677" s="26">
        <v>0</v>
      </c>
      <c r="S677" s="26">
        <v>0</v>
      </c>
      <c r="T677" s="26">
        <v>0</v>
      </c>
      <c r="U677" s="26">
        <v>0</v>
      </c>
      <c r="V677" s="26">
        <v>0</v>
      </c>
      <c r="W677" s="26">
        <v>0.285</v>
      </c>
      <c r="X677" s="26">
        <v>-0.075999999999999998</v>
      </c>
      <c r="Y677" s="26">
        <v>0.20899999999999999</v>
      </c>
      <c r="Z677" s="26">
        <v>-0.099000000000000005</v>
      </c>
      <c r="AA677" s="26">
        <v>-0.088999999999999996</v>
      </c>
      <c r="AB677" s="26">
        <v>-0.001</v>
      </c>
      <c r="AC677" s="26">
        <v>16.236000000000001</v>
      </c>
      <c r="AD677" s="26">
        <v>16.047000000000001</v>
      </c>
      <c r="AE677" s="26">
        <v>-16.256</v>
      </c>
      <c r="AF677" s="26">
        <v>0</v>
      </c>
      <c r="AG677" s="26">
        <v>0</v>
      </c>
      <c r="AH677" s="26">
        <v>0</v>
      </c>
      <c r="AI677" s="26">
        <v>-16.256</v>
      </c>
      <c r="AJ677" s="26" t="str">
        <f>IF(AND(AJ678="",AJ679=""),"",SUM(AJ678,AJ679))</f>
        <v/>
      </c>
      <c r="AK677" s="26" t="str">
        <f>IF(AND(AK678="",AK679=""),"",SUM(AK678,AK679))</f>
        <v/>
      </c>
      <c r="AL677" s="26" t="str">
        <f>IF(AND(AL678="",AL679=""),"",SUM(AL678,AL679))</f>
        <v/>
      </c>
      <c r="AM677" s="26" t="str">
        <f>IF(AND(AM678="",AM679=""),"",SUM(AM678,AM679))</f>
        <v/>
      </c>
      <c r="AN677" s="26" t="str">
        <f>IF(AND(AN678="",AN679=""),"",SUM(AN678,AN679))</f>
        <v/>
      </c>
      <c r="AO677" s="26" t="str">
        <f>IF(AND(AO678="",AO679=""),"",SUM(AO678,AO679))</f>
        <v/>
      </c>
      <c r="AP677" s="26" t="str">
        <f>IF(AND(AP678="",AP679=""),"",SUM(AP678,AP679))</f>
        <v/>
      </c>
      <c r="AQ677" s="26" t="str">
        <f>IF(AND(AQ678="",AQ679=""),"",SUM(AQ678,AQ679))</f>
        <v/>
      </c>
      <c r="AR677" s="26" t="str">
        <f>IF(AND(AR678="",AR679=""),"",SUM(AR678,AR679))</f>
        <v/>
      </c>
      <c r="AS677" s="26" t="str">
        <f>IF(AND(AS678="",AS679=""),"",SUM(AS678,AS679))</f>
        <v/>
      </c>
      <c r="AT677" s="26" t="str">
        <f>IF(AND(AT678="",AT679=""),"",SUM(AT678,AT679))</f>
        <v/>
      </c>
      <c r="AU677" s="26" t="str">
        <f>IF(AND(AU678="",AU679=""),"",SUM(AU678,AU679))</f>
        <v/>
      </c>
      <c r="AV677" s="26" t="str">
        <f>IF(AND(AV678="",AV679=""),"",SUM(AV678,AV679))</f>
        <v/>
      </c>
      <c r="AW677" s="26" t="str">
        <f>IF(AND(AW678="",AW679=""),"",SUM(AW678,AW679))</f>
        <v/>
      </c>
      <c r="AX677" s="26" t="str">
        <f>IF(AND(AX678="",AX679=""),"",SUM(AX678,AX679))</f>
        <v/>
      </c>
      <c r="AY677" s="26" t="str">
        <f>IF(AND(AY678="",AY679=""),"",SUM(AY678,AY679))</f>
        <v/>
      </c>
      <c r="AZ677" s="26" t="str">
        <f>IF(AND(AZ678="",AZ679=""),"",SUM(AZ678,AZ679))</f>
        <v/>
      </c>
      <c r="BA677" s="26" t="str">
        <f>IF(AND(BA678="",BA679=""),"",SUM(BA678,BA679))</f>
        <v/>
      </c>
      <c r="BB677" s="26" t="str">
        <f>IF(AND(BB678="",BB679=""),"",SUM(BB678,BB679))</f>
        <v/>
      </c>
      <c r="BC677" s="26" t="str">
        <f>IF(AND(BC678="",BC679=""),"",SUM(BC678,BC679))</f>
        <v/>
      </c>
      <c r="BD677" s="26" t="str">
        <f>IF(AND(BD678="",BD679=""),"",SUM(BD678,BD679))</f>
        <v/>
      </c>
      <c r="BE677" s="26" t="str">
        <f>IF(AND(BE678="",BE679=""),"",SUM(BE678,BE679))</f>
        <v/>
      </c>
      <c r="BF677" s="26" t="str">
        <f>IF(AND(BF678="",BF679=""),"",SUM(BF678,BF679))</f>
        <v/>
      </c>
      <c r="BG677" s="26" t="str">
        <f>IF(AND(BG678="",BG679=""),"",SUM(BG678,BG679))</f>
        <v/>
      </c>
      <c r="BH677" s="26" t="str">
        <f>IF(AND(BH678="",BH679=""),"",SUM(BH678,BH679))</f>
        <v/>
      </c>
      <c r="BI677" s="26" t="str">
        <f>IF(AND(BI678="",BI679=""),"",SUM(BI678,BI679))</f>
        <v/>
      </c>
      <c r="BJ677" s="26" t="str">
        <f>IF(AND(BJ678="",BJ679=""),"",SUM(BJ678,BJ679))</f>
        <v/>
      </c>
      <c r="BK677" s="26" t="str">
        <f>IF(AND(BK678="",BK679=""),"",SUM(BK678,BK679))</f>
        <v/>
      </c>
      <c r="BL677" s="26" t="str">
        <f>IF(AND(BL678="",BL679=""),"",SUM(BL678,BL679))</f>
        <v/>
      </c>
      <c r="BM677" s="26" t="str">
        <f>IF(AND(BM678="",BM679=""),"",SUM(BM678,BM679))</f>
        <v/>
      </c>
      <c r="BN677" s="26" t="str">
        <f>IF(AND(BN678="",BN679=""),"",SUM(BN678,BN679))</f>
        <v/>
      </c>
      <c r="BO677" s="26" t="str">
        <f>IF(AND(BO678="",BO679=""),"",SUM(BO678,BO679))</f>
        <v/>
      </c>
      <c r="BP677" s="26" t="str">
        <f>IF(AND(BP678="",BP679=""),"",SUM(BP678,BP679))</f>
        <v/>
      </c>
      <c r="BQ677" s="26" t="str">
        <f>IF(AND(BQ678="",BQ679=""),"",SUM(BQ678,BQ679))</f>
        <v/>
      </c>
      <c r="BR677" s="26" t="str">
        <f>IF(AND(BR678="",BR679=""),"",SUM(BR678,BR679))</f>
        <v/>
      </c>
      <c r="BS677" s="26" t="str">
        <f t="shared" si="821" ref="BS677:ED677">IF(AND(BS678="",BS679=""),"",SUM(BS678,BS679))</f>
        <v/>
      </c>
      <c r="BT677" s="26" t="str">
        <f t="shared" si="821"/>
        <v/>
      </c>
      <c r="BU677" s="26" t="str">
        <f t="shared" si="821"/>
        <v/>
      </c>
      <c r="BV677" s="26" t="str">
        <f t="shared" si="821"/>
        <v/>
      </c>
      <c r="BW677" s="26" t="str">
        <f t="shared" si="821"/>
        <v/>
      </c>
      <c r="BX677" s="26" t="str">
        <f t="shared" si="821"/>
        <v/>
      </c>
      <c r="BY677" s="26" t="str">
        <f t="shared" si="821"/>
        <v/>
      </c>
      <c r="BZ677" s="26" t="str">
        <f t="shared" si="821"/>
        <v/>
      </c>
      <c r="CA677" s="26" t="str">
        <f t="shared" si="821"/>
        <v/>
      </c>
      <c r="CB677" s="26" t="str">
        <f t="shared" si="821"/>
        <v/>
      </c>
      <c r="CC677" s="26" t="str">
        <f t="shared" si="821"/>
        <v/>
      </c>
      <c r="CD677" s="26" t="str">
        <f t="shared" si="821"/>
        <v/>
      </c>
      <c r="CE677" s="26" t="str">
        <f t="shared" si="821"/>
        <v/>
      </c>
      <c r="CF677" s="26" t="str">
        <f t="shared" si="821"/>
        <v/>
      </c>
      <c r="CG677" s="26" t="str">
        <f t="shared" si="821"/>
        <v/>
      </c>
      <c r="CH677" s="26" t="str">
        <f t="shared" si="821"/>
        <v/>
      </c>
      <c r="CI677" s="26" t="str">
        <f t="shared" si="821"/>
        <v/>
      </c>
      <c r="CJ677" s="26" t="str">
        <f t="shared" si="821"/>
        <v/>
      </c>
      <c r="CK677" s="26" t="str">
        <f t="shared" si="821"/>
        <v/>
      </c>
      <c r="CL677" s="26" t="str">
        <f t="shared" si="821"/>
        <v/>
      </c>
      <c r="CM677" s="26" t="str">
        <f t="shared" si="821"/>
        <v/>
      </c>
      <c r="CN677" s="26" t="str">
        <f t="shared" si="821"/>
        <v/>
      </c>
      <c r="CO677" s="26" t="str">
        <f t="shared" si="821"/>
        <v/>
      </c>
      <c r="CP677" s="26" t="str">
        <f t="shared" si="821"/>
        <v/>
      </c>
      <c r="CQ677" s="26" t="str">
        <f t="shared" si="821"/>
        <v/>
      </c>
      <c r="CR677" s="26" t="str">
        <f t="shared" si="821"/>
        <v/>
      </c>
      <c r="CS677" s="26" t="str">
        <f t="shared" si="821"/>
        <v/>
      </c>
      <c r="CT677" s="26" t="str">
        <f t="shared" si="821"/>
        <v/>
      </c>
      <c r="CU677" s="26" t="str">
        <f t="shared" si="821"/>
        <v/>
      </c>
      <c r="CV677" s="26" t="str">
        <f t="shared" si="821"/>
        <v/>
      </c>
      <c r="CW677" s="26" t="str">
        <f t="shared" si="821"/>
        <v/>
      </c>
      <c r="CX677" s="26" t="str">
        <f t="shared" si="821"/>
        <v/>
      </c>
      <c r="CY677" s="26" t="str">
        <f t="shared" si="821"/>
        <v/>
      </c>
      <c r="CZ677" s="26" t="str">
        <f t="shared" si="821"/>
        <v/>
      </c>
      <c r="DA677" s="26" t="str">
        <f t="shared" si="821"/>
        <v/>
      </c>
      <c r="DB677" s="26" t="str">
        <f t="shared" si="821"/>
        <v/>
      </c>
      <c r="DC677" s="26" t="str">
        <f t="shared" si="821"/>
        <v/>
      </c>
      <c r="DD677" s="26" t="str">
        <f t="shared" si="821"/>
        <v/>
      </c>
      <c r="DE677" s="26" t="str">
        <f t="shared" si="821"/>
        <v/>
      </c>
      <c r="DF677" s="26" t="str">
        <f t="shared" si="821"/>
        <v/>
      </c>
      <c r="DG677" s="26" t="str">
        <f t="shared" si="821"/>
        <v/>
      </c>
      <c r="DH677" s="26" t="str">
        <f t="shared" si="821"/>
        <v/>
      </c>
      <c r="DI677" s="26" t="str">
        <f t="shared" si="821"/>
        <v/>
      </c>
      <c r="DJ677" s="26" t="str">
        <f t="shared" si="821"/>
        <v/>
      </c>
      <c r="DK677" s="26" t="str">
        <f t="shared" si="821"/>
        <v/>
      </c>
      <c r="DL677" s="26" t="str">
        <f t="shared" si="821"/>
        <v/>
      </c>
      <c r="DM677" s="26" t="str">
        <f t="shared" si="821"/>
        <v/>
      </c>
      <c r="DN677" s="26" t="str">
        <f t="shared" si="821"/>
        <v/>
      </c>
      <c r="DO677" s="26" t="str">
        <f t="shared" si="821"/>
        <v/>
      </c>
      <c r="DP677" s="26" t="str">
        <f t="shared" si="821"/>
        <v/>
      </c>
      <c r="DQ677" s="26" t="str">
        <f t="shared" si="821"/>
        <v/>
      </c>
      <c r="DR677" s="26" t="str">
        <f t="shared" si="821"/>
        <v/>
      </c>
      <c r="DS677" s="26" t="str">
        <f t="shared" si="821"/>
        <v/>
      </c>
      <c r="DT677" s="26" t="str">
        <f t="shared" si="821"/>
        <v/>
      </c>
      <c r="DU677" s="26" t="str">
        <f t="shared" si="821"/>
        <v/>
      </c>
      <c r="DV677" s="26" t="str">
        <f t="shared" si="821"/>
        <v/>
      </c>
      <c r="DW677" s="26" t="str">
        <f t="shared" si="821"/>
        <v/>
      </c>
      <c r="DX677" s="26" t="str">
        <f t="shared" si="821"/>
        <v/>
      </c>
      <c r="DY677" s="26" t="str">
        <f t="shared" si="821"/>
        <v/>
      </c>
      <c r="DZ677" s="26" t="str">
        <f t="shared" si="821"/>
        <v/>
      </c>
      <c r="EA677" s="26" t="str">
        <f t="shared" si="821"/>
        <v/>
      </c>
      <c r="EB677" s="26" t="str">
        <f t="shared" si="821"/>
        <v/>
      </c>
      <c r="EC677" s="26" t="str">
        <f t="shared" si="821"/>
        <v/>
      </c>
      <c r="ED677" s="26" t="str">
        <f t="shared" si="821"/>
        <v/>
      </c>
      <c r="EE677" s="26" t="str">
        <f t="shared" si="822" ref="EE677:FI677">IF(AND(EE678="",EE679=""),"",SUM(EE678,EE679))</f>
        <v/>
      </c>
      <c r="EF677" s="26" t="str">
        <f t="shared" si="822"/>
        <v/>
      </c>
      <c r="EG677" s="26" t="str">
        <f t="shared" si="822"/>
        <v/>
      </c>
      <c r="EH677" s="26" t="str">
        <f t="shared" si="822"/>
        <v/>
      </c>
      <c r="EI677" s="26" t="str">
        <f t="shared" si="822"/>
        <v/>
      </c>
      <c r="EJ677" s="26" t="str">
        <f t="shared" si="822"/>
        <v/>
      </c>
      <c r="EK677" s="26" t="str">
        <f t="shared" si="822"/>
        <v/>
      </c>
      <c r="EL677" s="26" t="str">
        <f t="shared" si="822"/>
        <v/>
      </c>
      <c r="EM677" s="26" t="str">
        <f t="shared" si="822"/>
        <v/>
      </c>
      <c r="EN677" s="26" t="str">
        <f t="shared" si="822"/>
        <v/>
      </c>
      <c r="EO677" s="26" t="str">
        <f t="shared" si="822"/>
        <v/>
      </c>
      <c r="EP677" s="26" t="str">
        <f t="shared" si="822"/>
        <v/>
      </c>
      <c r="EQ677" s="26" t="str">
        <f t="shared" si="822"/>
        <v/>
      </c>
      <c r="ER677" s="26" t="str">
        <f t="shared" si="822"/>
        <v/>
      </c>
      <c r="ES677" s="26" t="str">
        <f t="shared" si="822"/>
        <v/>
      </c>
      <c r="ET677" s="26" t="str">
        <f t="shared" si="822"/>
        <v/>
      </c>
      <c r="EU677" s="26" t="str">
        <f t="shared" si="822"/>
        <v/>
      </c>
      <c r="EV677" s="26" t="str">
        <f t="shared" si="822"/>
        <v/>
      </c>
      <c r="EW677" s="26" t="str">
        <f t="shared" si="822"/>
        <v/>
      </c>
      <c r="EX677" s="26" t="str">
        <f t="shared" si="822"/>
        <v/>
      </c>
      <c r="EY677" s="26" t="str">
        <f t="shared" si="822"/>
        <v/>
      </c>
      <c r="EZ677" s="26" t="str">
        <f t="shared" si="822"/>
        <v/>
      </c>
      <c r="FA677" s="26" t="str">
        <f t="shared" si="822"/>
        <v/>
      </c>
      <c r="FB677" s="26" t="str">
        <f t="shared" si="822"/>
        <v/>
      </c>
      <c r="FC677" s="26" t="str">
        <f t="shared" si="822"/>
        <v/>
      </c>
      <c r="FD677" s="26" t="str">
        <f t="shared" si="822"/>
        <v/>
      </c>
      <c r="FE677" s="26" t="str">
        <f t="shared" si="822"/>
        <v/>
      </c>
      <c r="FF677" s="26" t="str">
        <f t="shared" si="822"/>
        <v/>
      </c>
      <c r="FG677" s="26" t="str">
        <f t="shared" si="822"/>
        <v/>
      </c>
      <c r="FH677" s="26" t="str">
        <f t="shared" si="822"/>
        <v/>
      </c>
      <c r="FI677" s="26" t="str">
        <f t="shared" si="822"/>
        <v/>
      </c>
    </row>
    <row r="678" spans="1:165" s="8" customFormat="1" ht="15" customHeight="1">
      <c r="A678" s="8" t="str">
        <f t="shared" si="790"/>
        <v>BFOLNADC_S_BP6_XDC</v>
      </c>
      <c r="B678" s="12" t="s">
        <v>1611</v>
      </c>
      <c r="C678" s="13" t="s">
        <v>1612</v>
      </c>
      <c r="D678" s="13" t="s">
        <v>1613</v>
      </c>
      <c r="E678" s="14" t="str">
        <f>"BFOLNADC_S_BP6_"&amp;C3</f>
        <v>BFOLNADC_S_BP6_XDC</v>
      </c>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row>
    <row r="679" spans="1:165" s="8" customFormat="1" ht="15" customHeight="1">
      <c r="A679" s="8" t="str">
        <f t="shared" si="790"/>
        <v>BFOLNADC_L_BP6_XDC</v>
      </c>
      <c r="B679" s="12" t="s">
        <v>1614</v>
      </c>
      <c r="C679" s="13" t="s">
        <v>1615</v>
      </c>
      <c r="D679" s="13" t="s">
        <v>1616</v>
      </c>
      <c r="E679" s="14" t="str">
        <f>"BFOLNADC_L_BP6_"&amp;C3</f>
        <v>BFOLNADC_L_BP6_XDC</v>
      </c>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row>
    <row r="680" spans="1:165" s="8" customFormat="1" ht="15" customHeight="1">
      <c r="A680" s="8" t="str">
        <f t="shared" si="790"/>
        <v>BFOLNAG_BP6_XDC</v>
      </c>
      <c r="B680" s="12" t="s">
        <v>1617</v>
      </c>
      <c r="C680" s="13" t="s">
        <v>1618</v>
      </c>
      <c r="D680" s="13" t="s">
        <v>1619</v>
      </c>
      <c r="E680" s="14" t="str">
        <f>"BFOLNAG_BP6_"&amp;C3</f>
        <v>BFOLNAG_BP6_XDC</v>
      </c>
      <c r="F680" s="26" t="str">
        <f>IF(AND(F681="",AND(F682="",F683="")),"",SUM(F681,F682,F683))</f>
        <v/>
      </c>
      <c r="G680" s="26" t="str">
        <f t="shared" si="823" ref="G680:BR680">IF(AND(G681="",AND(G682="",G683="")),"",SUM(G681,G682,G683))</f>
        <v/>
      </c>
      <c r="H680" s="26" t="str">
        <f t="shared" si="823"/>
        <v/>
      </c>
      <c r="I680" s="26" t="str">
        <f t="shared" si="823"/>
        <v/>
      </c>
      <c r="J680" s="26" t="str">
        <f t="shared" si="823"/>
        <v/>
      </c>
      <c r="K680" s="26" t="str">
        <f t="shared" si="823"/>
        <v/>
      </c>
      <c r="L680" s="26" t="str">
        <f t="shared" si="823"/>
        <v/>
      </c>
      <c r="M680" s="26" t="str">
        <f t="shared" si="823"/>
        <v/>
      </c>
      <c r="N680" s="26" t="str">
        <f t="shared" si="823"/>
        <v/>
      </c>
      <c r="O680" s="26" t="str">
        <f t="shared" si="823"/>
        <v/>
      </c>
      <c r="P680" s="26" t="str">
        <f t="shared" si="823"/>
        <v/>
      </c>
      <c r="Q680" s="26" t="str">
        <f t="shared" si="823"/>
        <v/>
      </c>
      <c r="R680" s="26" t="str">
        <f t="shared" si="823"/>
        <v/>
      </c>
      <c r="S680" s="26" t="str">
        <f t="shared" si="823"/>
        <v/>
      </c>
      <c r="T680" s="26" t="str">
        <f t="shared" si="823"/>
        <v/>
      </c>
      <c r="U680" s="26" t="str">
        <f t="shared" si="823"/>
        <v/>
      </c>
      <c r="V680" s="26" t="str">
        <f t="shared" si="823"/>
        <v/>
      </c>
      <c r="W680" s="26" t="str">
        <f t="shared" si="823"/>
        <v/>
      </c>
      <c r="X680" s="26" t="str">
        <f t="shared" si="823"/>
        <v/>
      </c>
      <c r="Y680" s="26" t="str">
        <f t="shared" si="823"/>
        <v/>
      </c>
      <c r="Z680" s="26" t="str">
        <f t="shared" si="823"/>
        <v/>
      </c>
      <c r="AA680" s="26" t="str">
        <f t="shared" si="823"/>
        <v/>
      </c>
      <c r="AB680" s="26" t="str">
        <f t="shared" si="823"/>
        <v/>
      </c>
      <c r="AC680" s="26" t="str">
        <f t="shared" si="823"/>
        <v/>
      </c>
      <c r="AD680" s="26" t="str">
        <f t="shared" si="823"/>
        <v/>
      </c>
      <c r="AE680" s="26" t="str">
        <f t="shared" si="823"/>
        <v/>
      </c>
      <c r="AF680" s="26" t="str">
        <f t="shared" si="823"/>
        <v/>
      </c>
      <c r="AG680" s="26" t="str">
        <f t="shared" si="823"/>
        <v/>
      </c>
      <c r="AH680" s="26" t="str">
        <f t="shared" si="823"/>
        <v/>
      </c>
      <c r="AI680" s="26" t="str">
        <f t="shared" si="823"/>
        <v/>
      </c>
      <c r="AJ680" s="26" t="str">
        <f t="shared" si="823"/>
        <v/>
      </c>
      <c r="AK680" s="26" t="str">
        <f t="shared" si="823"/>
        <v/>
      </c>
      <c r="AL680" s="26" t="str">
        <f t="shared" si="823"/>
        <v/>
      </c>
      <c r="AM680" s="26" t="str">
        <f t="shared" si="823"/>
        <v/>
      </c>
      <c r="AN680" s="26" t="str">
        <f t="shared" si="823"/>
        <v/>
      </c>
      <c r="AO680" s="26" t="str">
        <f t="shared" si="823"/>
        <v/>
      </c>
      <c r="AP680" s="26" t="str">
        <f t="shared" si="823"/>
        <v/>
      </c>
      <c r="AQ680" s="26" t="str">
        <f t="shared" si="823"/>
        <v/>
      </c>
      <c r="AR680" s="26" t="str">
        <f t="shared" si="823"/>
        <v/>
      </c>
      <c r="AS680" s="26" t="str">
        <f t="shared" si="823"/>
        <v/>
      </c>
      <c r="AT680" s="26" t="str">
        <f t="shared" si="823"/>
        <v/>
      </c>
      <c r="AU680" s="26" t="str">
        <f t="shared" si="823"/>
        <v/>
      </c>
      <c r="AV680" s="26" t="str">
        <f t="shared" si="823"/>
        <v/>
      </c>
      <c r="AW680" s="26" t="str">
        <f t="shared" si="823"/>
        <v/>
      </c>
      <c r="AX680" s="26" t="str">
        <f t="shared" si="823"/>
        <v/>
      </c>
      <c r="AY680" s="26" t="str">
        <f t="shared" si="823"/>
        <v/>
      </c>
      <c r="AZ680" s="26" t="str">
        <f t="shared" si="823"/>
        <v/>
      </c>
      <c r="BA680" s="26" t="str">
        <f t="shared" si="823"/>
        <v/>
      </c>
      <c r="BB680" s="26" t="str">
        <f t="shared" si="823"/>
        <v/>
      </c>
      <c r="BC680" s="26" t="str">
        <f t="shared" si="823"/>
        <v/>
      </c>
      <c r="BD680" s="26" t="str">
        <f t="shared" si="823"/>
        <v/>
      </c>
      <c r="BE680" s="26" t="str">
        <f t="shared" si="823"/>
        <v/>
      </c>
      <c r="BF680" s="26" t="str">
        <f t="shared" si="823"/>
        <v/>
      </c>
      <c r="BG680" s="26" t="str">
        <f t="shared" si="823"/>
        <v/>
      </c>
      <c r="BH680" s="26" t="str">
        <f t="shared" si="823"/>
        <v/>
      </c>
      <c r="BI680" s="26" t="str">
        <f t="shared" si="823"/>
        <v/>
      </c>
      <c r="BJ680" s="26" t="str">
        <f t="shared" si="823"/>
        <v/>
      </c>
      <c r="BK680" s="26" t="str">
        <f t="shared" si="823"/>
        <v/>
      </c>
      <c r="BL680" s="26" t="str">
        <f t="shared" si="823"/>
        <v/>
      </c>
      <c r="BM680" s="26" t="str">
        <f t="shared" si="823"/>
        <v/>
      </c>
      <c r="BN680" s="26" t="str">
        <f t="shared" si="823"/>
        <v/>
      </c>
      <c r="BO680" s="26" t="str">
        <f t="shared" si="823"/>
        <v/>
      </c>
      <c r="BP680" s="26" t="str">
        <f t="shared" si="823"/>
        <v/>
      </c>
      <c r="BQ680" s="26" t="str">
        <f t="shared" si="823"/>
        <v/>
      </c>
      <c r="BR680" s="26" t="str">
        <f t="shared" si="823"/>
        <v/>
      </c>
      <c r="BS680" s="26" t="str">
        <f t="shared" si="824" ref="BS680:ED680">IF(AND(BS681="",AND(BS682="",BS683="")),"",SUM(BS681,BS682,BS683))</f>
        <v/>
      </c>
      <c r="BT680" s="26" t="str">
        <f t="shared" si="824"/>
        <v/>
      </c>
      <c r="BU680" s="26" t="str">
        <f t="shared" si="824"/>
        <v/>
      </c>
      <c r="BV680" s="26" t="str">
        <f t="shared" si="824"/>
        <v/>
      </c>
      <c r="BW680" s="26" t="str">
        <f t="shared" si="824"/>
        <v/>
      </c>
      <c r="BX680" s="26" t="str">
        <f t="shared" si="824"/>
        <v/>
      </c>
      <c r="BY680" s="26" t="str">
        <f t="shared" si="824"/>
        <v/>
      </c>
      <c r="BZ680" s="26" t="str">
        <f t="shared" si="824"/>
        <v/>
      </c>
      <c r="CA680" s="26" t="str">
        <f t="shared" si="824"/>
        <v/>
      </c>
      <c r="CB680" s="26" t="str">
        <f t="shared" si="824"/>
        <v/>
      </c>
      <c r="CC680" s="26" t="str">
        <f t="shared" si="824"/>
        <v/>
      </c>
      <c r="CD680" s="26" t="str">
        <f t="shared" si="824"/>
        <v/>
      </c>
      <c r="CE680" s="26" t="str">
        <f t="shared" si="824"/>
        <v/>
      </c>
      <c r="CF680" s="26" t="str">
        <f t="shared" si="824"/>
        <v/>
      </c>
      <c r="CG680" s="26" t="str">
        <f t="shared" si="824"/>
        <v/>
      </c>
      <c r="CH680" s="26" t="str">
        <f t="shared" si="824"/>
        <v/>
      </c>
      <c r="CI680" s="26" t="str">
        <f t="shared" si="824"/>
        <v/>
      </c>
      <c r="CJ680" s="26" t="str">
        <f t="shared" si="824"/>
        <v/>
      </c>
      <c r="CK680" s="26" t="str">
        <f t="shared" si="824"/>
        <v/>
      </c>
      <c r="CL680" s="26" t="str">
        <f t="shared" si="824"/>
        <v/>
      </c>
      <c r="CM680" s="26" t="str">
        <f t="shared" si="824"/>
        <v/>
      </c>
      <c r="CN680" s="26" t="str">
        <f t="shared" si="824"/>
        <v/>
      </c>
      <c r="CO680" s="26" t="str">
        <f t="shared" si="824"/>
        <v/>
      </c>
      <c r="CP680" s="26" t="str">
        <f t="shared" si="824"/>
        <v/>
      </c>
      <c r="CQ680" s="26" t="str">
        <f t="shared" si="824"/>
        <v/>
      </c>
      <c r="CR680" s="26" t="str">
        <f t="shared" si="824"/>
        <v/>
      </c>
      <c r="CS680" s="26" t="str">
        <f t="shared" si="824"/>
        <v/>
      </c>
      <c r="CT680" s="26" t="str">
        <f t="shared" si="824"/>
        <v/>
      </c>
      <c r="CU680" s="26" t="str">
        <f t="shared" si="824"/>
        <v/>
      </c>
      <c r="CV680" s="26" t="str">
        <f t="shared" si="824"/>
        <v/>
      </c>
      <c r="CW680" s="26" t="str">
        <f t="shared" si="824"/>
        <v/>
      </c>
      <c r="CX680" s="26" t="str">
        <f t="shared" si="824"/>
        <v/>
      </c>
      <c r="CY680" s="26" t="str">
        <f t="shared" si="824"/>
        <v/>
      </c>
      <c r="CZ680" s="26" t="str">
        <f t="shared" si="824"/>
        <v/>
      </c>
      <c r="DA680" s="26" t="str">
        <f t="shared" si="824"/>
        <v/>
      </c>
      <c r="DB680" s="26" t="str">
        <f t="shared" si="824"/>
        <v/>
      </c>
      <c r="DC680" s="26" t="str">
        <f t="shared" si="824"/>
        <v/>
      </c>
      <c r="DD680" s="26" t="str">
        <f t="shared" si="824"/>
        <v/>
      </c>
      <c r="DE680" s="26" t="str">
        <f t="shared" si="824"/>
        <v/>
      </c>
      <c r="DF680" s="26" t="str">
        <f t="shared" si="824"/>
        <v/>
      </c>
      <c r="DG680" s="26" t="str">
        <f t="shared" si="824"/>
        <v/>
      </c>
      <c r="DH680" s="26" t="str">
        <f t="shared" si="824"/>
        <v/>
      </c>
      <c r="DI680" s="26" t="str">
        <f t="shared" si="824"/>
        <v/>
      </c>
      <c r="DJ680" s="26" t="str">
        <f t="shared" si="824"/>
        <v/>
      </c>
      <c r="DK680" s="26" t="str">
        <f t="shared" si="824"/>
        <v/>
      </c>
      <c r="DL680" s="26" t="str">
        <f t="shared" si="824"/>
        <v/>
      </c>
      <c r="DM680" s="26" t="str">
        <f t="shared" si="824"/>
        <v/>
      </c>
      <c r="DN680" s="26" t="str">
        <f t="shared" si="824"/>
        <v/>
      </c>
      <c r="DO680" s="26" t="str">
        <f t="shared" si="824"/>
        <v/>
      </c>
      <c r="DP680" s="26" t="str">
        <f t="shared" si="824"/>
        <v/>
      </c>
      <c r="DQ680" s="26" t="str">
        <f t="shared" si="824"/>
        <v/>
      </c>
      <c r="DR680" s="26" t="str">
        <f t="shared" si="824"/>
        <v/>
      </c>
      <c r="DS680" s="26" t="str">
        <f t="shared" si="824"/>
        <v/>
      </c>
      <c r="DT680" s="26" t="str">
        <f t="shared" si="824"/>
        <v/>
      </c>
      <c r="DU680" s="26" t="str">
        <f t="shared" si="824"/>
        <v/>
      </c>
      <c r="DV680" s="26" t="str">
        <f t="shared" si="824"/>
        <v/>
      </c>
      <c r="DW680" s="26" t="str">
        <f t="shared" si="824"/>
        <v/>
      </c>
      <c r="DX680" s="26" t="str">
        <f t="shared" si="824"/>
        <v/>
      </c>
      <c r="DY680" s="26" t="str">
        <f t="shared" si="824"/>
        <v/>
      </c>
      <c r="DZ680" s="26" t="str">
        <f t="shared" si="824"/>
        <v/>
      </c>
      <c r="EA680" s="26" t="str">
        <f t="shared" si="824"/>
        <v/>
      </c>
      <c r="EB680" s="26" t="str">
        <f t="shared" si="824"/>
        <v/>
      </c>
      <c r="EC680" s="26" t="str">
        <f t="shared" si="824"/>
        <v/>
      </c>
      <c r="ED680" s="26" t="str">
        <f t="shared" si="824"/>
        <v/>
      </c>
      <c r="EE680" s="26" t="str">
        <f t="shared" si="825" ref="EE680:FI680">IF(AND(EE681="",AND(EE682="",EE683="")),"",SUM(EE681,EE682,EE683))</f>
        <v/>
      </c>
      <c r="EF680" s="26" t="str">
        <f t="shared" si="825"/>
        <v/>
      </c>
      <c r="EG680" s="26" t="str">
        <f t="shared" si="825"/>
        <v/>
      </c>
      <c r="EH680" s="26" t="str">
        <f t="shared" si="825"/>
        <v/>
      </c>
      <c r="EI680" s="26" t="str">
        <f t="shared" si="825"/>
        <v/>
      </c>
      <c r="EJ680" s="26" t="str">
        <f t="shared" si="825"/>
        <v/>
      </c>
      <c r="EK680" s="26" t="str">
        <f t="shared" si="825"/>
        <v/>
      </c>
      <c r="EL680" s="26" t="str">
        <f t="shared" si="825"/>
        <v/>
      </c>
      <c r="EM680" s="26" t="str">
        <f t="shared" si="825"/>
        <v/>
      </c>
      <c r="EN680" s="26" t="str">
        <f t="shared" si="825"/>
        <v/>
      </c>
      <c r="EO680" s="26" t="str">
        <f t="shared" si="825"/>
        <v/>
      </c>
      <c r="EP680" s="26" t="str">
        <f t="shared" si="825"/>
        <v/>
      </c>
      <c r="EQ680" s="26" t="str">
        <f t="shared" si="825"/>
        <v/>
      </c>
      <c r="ER680" s="26" t="str">
        <f t="shared" si="825"/>
        <v/>
      </c>
      <c r="ES680" s="26" t="str">
        <f t="shared" si="825"/>
        <v/>
      </c>
      <c r="ET680" s="26" t="str">
        <f t="shared" si="825"/>
        <v/>
      </c>
      <c r="EU680" s="26" t="str">
        <f t="shared" si="825"/>
        <v/>
      </c>
      <c r="EV680" s="26" t="str">
        <f t="shared" si="825"/>
        <v/>
      </c>
      <c r="EW680" s="26" t="str">
        <f t="shared" si="825"/>
        <v/>
      </c>
      <c r="EX680" s="26" t="str">
        <f t="shared" si="825"/>
        <v/>
      </c>
      <c r="EY680" s="26" t="str">
        <f t="shared" si="825"/>
        <v/>
      </c>
      <c r="EZ680" s="26" t="str">
        <f t="shared" si="825"/>
        <v/>
      </c>
      <c r="FA680" s="26" t="str">
        <f t="shared" si="825"/>
        <v/>
      </c>
      <c r="FB680" s="26" t="str">
        <f t="shared" si="825"/>
        <v/>
      </c>
      <c r="FC680" s="26" t="str">
        <f t="shared" si="825"/>
        <v/>
      </c>
      <c r="FD680" s="26" t="str">
        <f t="shared" si="825"/>
        <v/>
      </c>
      <c r="FE680" s="26" t="str">
        <f t="shared" si="825"/>
        <v/>
      </c>
      <c r="FF680" s="26" t="str">
        <f t="shared" si="825"/>
        <v/>
      </c>
      <c r="FG680" s="26" t="str">
        <f t="shared" si="825"/>
        <v/>
      </c>
      <c r="FH680" s="26" t="str">
        <f t="shared" si="825"/>
        <v/>
      </c>
      <c r="FI680" s="26" t="str">
        <f t="shared" si="825"/>
        <v/>
      </c>
    </row>
    <row r="681" spans="1:165" s="8" customFormat="1" ht="15" customHeight="1">
      <c r="A681" s="8" t="str">
        <f t="shared" si="790"/>
        <v>BFOLNAGIMF_BP6_XDC</v>
      </c>
      <c r="B681" s="12" t="s">
        <v>1590</v>
      </c>
      <c r="C681" s="13" t="s">
        <v>1620</v>
      </c>
      <c r="D681" s="13" t="s">
        <v>1621</v>
      </c>
      <c r="E681" s="18" t="str">
        <f>"BFOLNAGIMF_BP6_"&amp;C3</f>
        <v>BFOLNAGIMF_BP6_XDC</v>
      </c>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row>
    <row r="682" spans="1:165" s="8" customFormat="1" ht="15" customHeight="1">
      <c r="A682" s="8" t="str">
        <f t="shared" si="790"/>
        <v>BFOLNAG_S_BP6_XDC</v>
      </c>
      <c r="B682" s="12" t="s">
        <v>1593</v>
      </c>
      <c r="C682" s="13" t="s">
        <v>1622</v>
      </c>
      <c r="D682" s="13" t="s">
        <v>1623</v>
      </c>
      <c r="E682" s="14" t="str">
        <f>"BFOLNAG_S_BP6_"&amp;C3</f>
        <v>BFOLNAG_S_BP6_XDC</v>
      </c>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row>
    <row r="683" spans="1:165" s="8" customFormat="1" ht="15" customHeight="1">
      <c r="A683" s="8" t="str">
        <f t="shared" si="790"/>
        <v>BFOLNAG_L_BP6_XDC</v>
      </c>
      <c r="B683" s="12" t="s">
        <v>1596</v>
      </c>
      <c r="C683" s="13" t="s">
        <v>1624</v>
      </c>
      <c r="D683" s="13" t="s">
        <v>1625</v>
      </c>
      <c r="E683" s="14" t="str">
        <f>"BFOLNAG_L_BP6_"&amp;C3</f>
        <v>BFOLNAG_L_BP6_XDC</v>
      </c>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row>
    <row r="684" spans="1:165" s="8" customFormat="1" ht="15" customHeight="1">
      <c r="A684" s="8" t="str">
        <f t="shared" si="790"/>
        <v>BFOLNAO_BP6_XDC</v>
      </c>
      <c r="B684" s="12" t="s">
        <v>1626</v>
      </c>
      <c r="C684" s="13" t="s">
        <v>1627</v>
      </c>
      <c r="D684" s="13" t="s">
        <v>1628</v>
      </c>
      <c r="E684" s="14" t="str">
        <f>"BFOLNAO_BP6_"&amp;C3</f>
        <v>BFOLNAO_BP6_XDC</v>
      </c>
      <c r="F684" s="26" t="str">
        <f>IF(AND(F685="",F686=""),"",SUM(F685,F686))</f>
        <v/>
      </c>
      <c r="G684" s="26" t="str">
        <f t="shared" si="826" ref="G684:BR684">IF(AND(G685="",G686=""),"",SUM(G685,G686))</f>
        <v/>
      </c>
      <c r="H684" s="26" t="str">
        <f t="shared" si="826"/>
        <v/>
      </c>
      <c r="I684" s="26" t="str">
        <f t="shared" si="826"/>
        <v/>
      </c>
      <c r="J684" s="26" t="str">
        <f t="shared" si="826"/>
        <v/>
      </c>
      <c r="K684" s="26" t="str">
        <f t="shared" si="826"/>
        <v/>
      </c>
      <c r="L684" s="26" t="str">
        <f t="shared" si="826"/>
        <v/>
      </c>
      <c r="M684" s="26" t="str">
        <f t="shared" si="826"/>
        <v/>
      </c>
      <c r="N684" s="26" t="str">
        <f t="shared" si="826"/>
        <v/>
      </c>
      <c r="O684" s="26" t="str">
        <f t="shared" si="826"/>
        <v/>
      </c>
      <c r="P684" s="26" t="str">
        <f t="shared" si="826"/>
        <v/>
      </c>
      <c r="Q684" s="26" t="str">
        <f t="shared" si="826"/>
        <v/>
      </c>
      <c r="R684" s="26" t="str">
        <f t="shared" si="826"/>
        <v/>
      </c>
      <c r="S684" s="26" t="str">
        <f t="shared" si="826"/>
        <v/>
      </c>
      <c r="T684" s="26" t="str">
        <f t="shared" si="826"/>
        <v/>
      </c>
      <c r="U684" s="26" t="str">
        <f t="shared" si="826"/>
        <v/>
      </c>
      <c r="V684" s="26" t="str">
        <f t="shared" si="826"/>
        <v/>
      </c>
      <c r="W684" s="26" t="str">
        <f t="shared" si="826"/>
        <v/>
      </c>
      <c r="X684" s="26" t="str">
        <f t="shared" si="826"/>
        <v/>
      </c>
      <c r="Y684" s="26" t="str">
        <f t="shared" si="826"/>
        <v/>
      </c>
      <c r="Z684" s="26" t="str">
        <f t="shared" si="826"/>
        <v/>
      </c>
      <c r="AA684" s="26" t="str">
        <f t="shared" si="826"/>
        <v/>
      </c>
      <c r="AB684" s="26" t="str">
        <f t="shared" si="826"/>
        <v/>
      </c>
      <c r="AC684" s="26" t="str">
        <f t="shared" si="826"/>
        <v/>
      </c>
      <c r="AD684" s="26" t="str">
        <f t="shared" si="826"/>
        <v/>
      </c>
      <c r="AE684" s="26" t="str">
        <f t="shared" si="826"/>
        <v/>
      </c>
      <c r="AF684" s="26" t="str">
        <f t="shared" si="826"/>
        <v/>
      </c>
      <c r="AG684" s="26" t="str">
        <f t="shared" si="826"/>
        <v/>
      </c>
      <c r="AH684" s="26" t="str">
        <f t="shared" si="826"/>
        <v/>
      </c>
      <c r="AI684" s="26" t="str">
        <f t="shared" si="826"/>
        <v/>
      </c>
      <c r="AJ684" s="26" t="str">
        <f t="shared" si="826"/>
        <v/>
      </c>
      <c r="AK684" s="26" t="str">
        <f t="shared" si="826"/>
        <v/>
      </c>
      <c r="AL684" s="26" t="str">
        <f t="shared" si="826"/>
        <v/>
      </c>
      <c r="AM684" s="26" t="str">
        <f t="shared" si="826"/>
        <v/>
      </c>
      <c r="AN684" s="26" t="str">
        <f t="shared" si="826"/>
        <v/>
      </c>
      <c r="AO684" s="26" t="str">
        <f t="shared" si="826"/>
        <v/>
      </c>
      <c r="AP684" s="26" t="str">
        <f t="shared" si="826"/>
        <v/>
      </c>
      <c r="AQ684" s="26" t="str">
        <f t="shared" si="826"/>
        <v/>
      </c>
      <c r="AR684" s="26" t="str">
        <f t="shared" si="826"/>
        <v/>
      </c>
      <c r="AS684" s="26" t="str">
        <f t="shared" si="826"/>
        <v/>
      </c>
      <c r="AT684" s="26" t="str">
        <f t="shared" si="826"/>
        <v/>
      </c>
      <c r="AU684" s="26" t="str">
        <f t="shared" si="826"/>
        <v/>
      </c>
      <c r="AV684" s="26" t="str">
        <f t="shared" si="826"/>
        <v/>
      </c>
      <c r="AW684" s="26" t="str">
        <f t="shared" si="826"/>
        <v/>
      </c>
      <c r="AX684" s="26" t="str">
        <f t="shared" si="826"/>
        <v/>
      </c>
      <c r="AY684" s="26" t="str">
        <f t="shared" si="826"/>
        <v/>
      </c>
      <c r="AZ684" s="26" t="str">
        <f t="shared" si="826"/>
        <v/>
      </c>
      <c r="BA684" s="26" t="str">
        <f t="shared" si="826"/>
        <v/>
      </c>
      <c r="BB684" s="26" t="str">
        <f t="shared" si="826"/>
        <v/>
      </c>
      <c r="BC684" s="26" t="str">
        <f t="shared" si="826"/>
        <v/>
      </c>
      <c r="BD684" s="26" t="str">
        <f t="shared" si="826"/>
        <v/>
      </c>
      <c r="BE684" s="26" t="str">
        <f t="shared" si="826"/>
        <v/>
      </c>
      <c r="BF684" s="26" t="str">
        <f t="shared" si="826"/>
        <v/>
      </c>
      <c r="BG684" s="26" t="str">
        <f t="shared" si="826"/>
        <v/>
      </c>
      <c r="BH684" s="26" t="str">
        <f t="shared" si="826"/>
        <v/>
      </c>
      <c r="BI684" s="26" t="str">
        <f t="shared" si="826"/>
        <v/>
      </c>
      <c r="BJ684" s="26" t="str">
        <f t="shared" si="826"/>
        <v/>
      </c>
      <c r="BK684" s="26" t="str">
        <f t="shared" si="826"/>
        <v/>
      </c>
      <c r="BL684" s="26" t="str">
        <f t="shared" si="826"/>
        <v/>
      </c>
      <c r="BM684" s="26" t="str">
        <f t="shared" si="826"/>
        <v/>
      </c>
      <c r="BN684" s="26" t="str">
        <f t="shared" si="826"/>
        <v/>
      </c>
      <c r="BO684" s="26" t="str">
        <f t="shared" si="826"/>
        <v/>
      </c>
      <c r="BP684" s="26" t="str">
        <f t="shared" si="826"/>
        <v/>
      </c>
      <c r="BQ684" s="26" t="str">
        <f t="shared" si="826"/>
        <v/>
      </c>
      <c r="BR684" s="26" t="str">
        <f t="shared" si="826"/>
        <v/>
      </c>
      <c r="BS684" s="26" t="str">
        <f t="shared" si="827" ref="BS684:ED684">IF(AND(BS685="",BS686=""),"",SUM(BS685,BS686))</f>
        <v/>
      </c>
      <c r="BT684" s="26" t="str">
        <f t="shared" si="827"/>
        <v/>
      </c>
      <c r="BU684" s="26" t="str">
        <f t="shared" si="827"/>
        <v/>
      </c>
      <c r="BV684" s="26" t="str">
        <f t="shared" si="827"/>
        <v/>
      </c>
      <c r="BW684" s="26" t="str">
        <f t="shared" si="827"/>
        <v/>
      </c>
      <c r="BX684" s="26" t="str">
        <f t="shared" si="827"/>
        <v/>
      </c>
      <c r="BY684" s="26" t="str">
        <f t="shared" si="827"/>
        <v/>
      </c>
      <c r="BZ684" s="26" t="str">
        <f t="shared" si="827"/>
        <v/>
      </c>
      <c r="CA684" s="26" t="str">
        <f t="shared" si="827"/>
        <v/>
      </c>
      <c r="CB684" s="26" t="str">
        <f t="shared" si="827"/>
        <v/>
      </c>
      <c r="CC684" s="26" t="str">
        <f t="shared" si="827"/>
        <v/>
      </c>
      <c r="CD684" s="26" t="str">
        <f t="shared" si="827"/>
        <v/>
      </c>
      <c r="CE684" s="26" t="str">
        <f t="shared" si="827"/>
        <v/>
      </c>
      <c r="CF684" s="26" t="str">
        <f t="shared" si="827"/>
        <v/>
      </c>
      <c r="CG684" s="26" t="str">
        <f t="shared" si="827"/>
        <v/>
      </c>
      <c r="CH684" s="26" t="str">
        <f t="shared" si="827"/>
        <v/>
      </c>
      <c r="CI684" s="26" t="str">
        <f t="shared" si="827"/>
        <v/>
      </c>
      <c r="CJ684" s="26" t="str">
        <f t="shared" si="827"/>
        <v/>
      </c>
      <c r="CK684" s="26" t="str">
        <f t="shared" si="827"/>
        <v/>
      </c>
      <c r="CL684" s="26" t="str">
        <f t="shared" si="827"/>
        <v/>
      </c>
      <c r="CM684" s="26" t="str">
        <f t="shared" si="827"/>
        <v/>
      </c>
      <c r="CN684" s="26" t="str">
        <f t="shared" si="827"/>
        <v/>
      </c>
      <c r="CO684" s="26" t="str">
        <f t="shared" si="827"/>
        <v/>
      </c>
      <c r="CP684" s="26" t="str">
        <f t="shared" si="827"/>
        <v/>
      </c>
      <c r="CQ684" s="26" t="str">
        <f t="shared" si="827"/>
        <v/>
      </c>
      <c r="CR684" s="26" t="str">
        <f t="shared" si="827"/>
        <v/>
      </c>
      <c r="CS684" s="26" t="str">
        <f t="shared" si="827"/>
        <v/>
      </c>
      <c r="CT684" s="26" t="str">
        <f t="shared" si="827"/>
        <v/>
      </c>
      <c r="CU684" s="26" t="str">
        <f t="shared" si="827"/>
        <v/>
      </c>
      <c r="CV684" s="26" t="str">
        <f t="shared" si="827"/>
        <v/>
      </c>
      <c r="CW684" s="26" t="str">
        <f t="shared" si="827"/>
        <v/>
      </c>
      <c r="CX684" s="26" t="str">
        <f t="shared" si="827"/>
        <v/>
      </c>
      <c r="CY684" s="26" t="str">
        <f t="shared" si="827"/>
        <v/>
      </c>
      <c r="CZ684" s="26" t="str">
        <f t="shared" si="827"/>
        <v/>
      </c>
      <c r="DA684" s="26" t="str">
        <f t="shared" si="827"/>
        <v/>
      </c>
      <c r="DB684" s="26" t="str">
        <f t="shared" si="827"/>
        <v/>
      </c>
      <c r="DC684" s="26" t="str">
        <f t="shared" si="827"/>
        <v/>
      </c>
      <c r="DD684" s="26" t="str">
        <f t="shared" si="827"/>
        <v/>
      </c>
      <c r="DE684" s="26" t="str">
        <f t="shared" si="827"/>
        <v/>
      </c>
      <c r="DF684" s="26" t="str">
        <f t="shared" si="827"/>
        <v/>
      </c>
      <c r="DG684" s="26" t="str">
        <f t="shared" si="827"/>
        <v/>
      </c>
      <c r="DH684" s="26" t="str">
        <f t="shared" si="827"/>
        <v/>
      </c>
      <c r="DI684" s="26" t="str">
        <f t="shared" si="827"/>
        <v/>
      </c>
      <c r="DJ684" s="26" t="str">
        <f t="shared" si="827"/>
        <v/>
      </c>
      <c r="DK684" s="26" t="str">
        <f t="shared" si="827"/>
        <v/>
      </c>
      <c r="DL684" s="26" t="str">
        <f t="shared" si="827"/>
        <v/>
      </c>
      <c r="DM684" s="26" t="str">
        <f t="shared" si="827"/>
        <v/>
      </c>
      <c r="DN684" s="26" t="str">
        <f t="shared" si="827"/>
        <v/>
      </c>
      <c r="DO684" s="26" t="str">
        <f t="shared" si="827"/>
        <v/>
      </c>
      <c r="DP684" s="26" t="str">
        <f t="shared" si="827"/>
        <v/>
      </c>
      <c r="DQ684" s="26" t="str">
        <f t="shared" si="827"/>
        <v/>
      </c>
      <c r="DR684" s="26" t="str">
        <f t="shared" si="827"/>
        <v/>
      </c>
      <c r="DS684" s="26" t="str">
        <f t="shared" si="827"/>
        <v/>
      </c>
      <c r="DT684" s="26" t="str">
        <f t="shared" si="827"/>
        <v/>
      </c>
      <c r="DU684" s="26" t="str">
        <f t="shared" si="827"/>
        <v/>
      </c>
      <c r="DV684" s="26" t="str">
        <f t="shared" si="827"/>
        <v/>
      </c>
      <c r="DW684" s="26" t="str">
        <f t="shared" si="827"/>
        <v/>
      </c>
      <c r="DX684" s="26" t="str">
        <f t="shared" si="827"/>
        <v/>
      </c>
      <c r="DY684" s="26" t="str">
        <f t="shared" si="827"/>
        <v/>
      </c>
      <c r="DZ684" s="26" t="str">
        <f t="shared" si="827"/>
        <v/>
      </c>
      <c r="EA684" s="26" t="str">
        <f t="shared" si="827"/>
        <v/>
      </c>
      <c r="EB684" s="26" t="str">
        <f t="shared" si="827"/>
        <v/>
      </c>
      <c r="EC684" s="26" t="str">
        <f t="shared" si="827"/>
        <v/>
      </c>
      <c r="ED684" s="26" t="str">
        <f t="shared" si="827"/>
        <v/>
      </c>
      <c r="EE684" s="26" t="str">
        <f t="shared" si="828" ref="EE684:FI684">IF(AND(EE685="",EE686=""),"",SUM(EE685,EE686))</f>
        <v/>
      </c>
      <c r="EF684" s="26" t="str">
        <f t="shared" si="828"/>
        <v/>
      </c>
      <c r="EG684" s="26" t="str">
        <f t="shared" si="828"/>
        <v/>
      </c>
      <c r="EH684" s="26" t="str">
        <f t="shared" si="828"/>
        <v/>
      </c>
      <c r="EI684" s="26" t="str">
        <f t="shared" si="828"/>
        <v/>
      </c>
      <c r="EJ684" s="26" t="str">
        <f t="shared" si="828"/>
        <v/>
      </c>
      <c r="EK684" s="26" t="str">
        <f t="shared" si="828"/>
        <v/>
      </c>
      <c r="EL684" s="26" t="str">
        <f t="shared" si="828"/>
        <v/>
      </c>
      <c r="EM684" s="26" t="str">
        <f t="shared" si="828"/>
        <v/>
      </c>
      <c r="EN684" s="26" t="str">
        <f t="shared" si="828"/>
        <v/>
      </c>
      <c r="EO684" s="26" t="str">
        <f t="shared" si="828"/>
        <v/>
      </c>
      <c r="EP684" s="26" t="str">
        <f t="shared" si="828"/>
        <v/>
      </c>
      <c r="EQ684" s="26" t="str">
        <f t="shared" si="828"/>
        <v/>
      </c>
      <c r="ER684" s="26" t="str">
        <f t="shared" si="828"/>
        <v/>
      </c>
      <c r="ES684" s="26" t="str">
        <f t="shared" si="828"/>
        <v/>
      </c>
      <c r="ET684" s="26" t="str">
        <f t="shared" si="828"/>
        <v/>
      </c>
      <c r="EU684" s="26" t="str">
        <f t="shared" si="828"/>
        <v/>
      </c>
      <c r="EV684" s="26" t="str">
        <f t="shared" si="828"/>
        <v/>
      </c>
      <c r="EW684" s="26" t="str">
        <f t="shared" si="828"/>
        <v/>
      </c>
      <c r="EX684" s="26" t="str">
        <f t="shared" si="828"/>
        <v/>
      </c>
      <c r="EY684" s="26" t="str">
        <f t="shared" si="828"/>
        <v/>
      </c>
      <c r="EZ684" s="26" t="str">
        <f t="shared" si="828"/>
        <v/>
      </c>
      <c r="FA684" s="26" t="str">
        <f t="shared" si="828"/>
        <v/>
      </c>
      <c r="FB684" s="26" t="str">
        <f t="shared" si="828"/>
        <v/>
      </c>
      <c r="FC684" s="26" t="str">
        <f t="shared" si="828"/>
        <v/>
      </c>
      <c r="FD684" s="26" t="str">
        <f t="shared" si="828"/>
        <v/>
      </c>
      <c r="FE684" s="26" t="str">
        <f t="shared" si="828"/>
        <v/>
      </c>
      <c r="FF684" s="26" t="str">
        <f t="shared" si="828"/>
        <v/>
      </c>
      <c r="FG684" s="26" t="str">
        <f t="shared" si="828"/>
        <v/>
      </c>
      <c r="FH684" s="26" t="str">
        <f t="shared" si="828"/>
        <v/>
      </c>
      <c r="FI684" s="26" t="str">
        <f t="shared" si="828"/>
        <v/>
      </c>
    </row>
    <row r="685" spans="1:165" s="8" customFormat="1" ht="15" customHeight="1">
      <c r="A685" s="8" t="str">
        <f t="shared" si="790"/>
        <v>BFOLNAO_S_BP6_XDC</v>
      </c>
      <c r="B685" s="12" t="s">
        <v>1611</v>
      </c>
      <c r="C685" s="13" t="s">
        <v>1629</v>
      </c>
      <c r="D685" s="13" t="s">
        <v>1630</v>
      </c>
      <c r="E685" s="14" t="str">
        <f>"BFOLNAO_S_BP6_"&amp;C3</f>
        <v>BFOLNAO_S_BP6_XDC</v>
      </c>
      <c r="F685" s="26" t="str">
        <f>IF(AND(F688="",F691=""),"",SUM(F688,F691))</f>
        <v/>
      </c>
      <c r="G685" s="26" t="str">
        <f t="shared" si="829" ref="G685:BR685">IF(AND(G688="",G691=""),"",SUM(G688,G691))</f>
        <v/>
      </c>
      <c r="H685" s="26" t="str">
        <f t="shared" si="829"/>
        <v/>
      </c>
      <c r="I685" s="26" t="str">
        <f t="shared" si="829"/>
        <v/>
      </c>
      <c r="J685" s="26" t="str">
        <f t="shared" si="829"/>
        <v/>
      </c>
      <c r="K685" s="26" t="str">
        <f t="shared" si="829"/>
        <v/>
      </c>
      <c r="L685" s="26" t="str">
        <f t="shared" si="829"/>
        <v/>
      </c>
      <c r="M685" s="26" t="str">
        <f t="shared" si="829"/>
        <v/>
      </c>
      <c r="N685" s="26" t="str">
        <f t="shared" si="829"/>
        <v/>
      </c>
      <c r="O685" s="26" t="str">
        <f t="shared" si="829"/>
        <v/>
      </c>
      <c r="P685" s="26" t="str">
        <f t="shared" si="829"/>
        <v/>
      </c>
      <c r="Q685" s="26" t="str">
        <f t="shared" si="829"/>
        <v/>
      </c>
      <c r="R685" s="26" t="str">
        <f t="shared" si="829"/>
        <v/>
      </c>
      <c r="S685" s="26" t="str">
        <f t="shared" si="829"/>
        <v/>
      </c>
      <c r="T685" s="26" t="str">
        <f t="shared" si="829"/>
        <v/>
      </c>
      <c r="U685" s="26" t="str">
        <f t="shared" si="829"/>
        <v/>
      </c>
      <c r="V685" s="26" t="str">
        <f t="shared" si="829"/>
        <v/>
      </c>
      <c r="W685" s="26" t="str">
        <f t="shared" si="829"/>
        <v/>
      </c>
      <c r="X685" s="26" t="str">
        <f t="shared" si="829"/>
        <v/>
      </c>
      <c r="Y685" s="26" t="str">
        <f t="shared" si="829"/>
        <v/>
      </c>
      <c r="Z685" s="26" t="str">
        <f t="shared" si="829"/>
        <v/>
      </c>
      <c r="AA685" s="26" t="str">
        <f t="shared" si="829"/>
        <v/>
      </c>
      <c r="AB685" s="26" t="str">
        <f t="shared" si="829"/>
        <v/>
      </c>
      <c r="AC685" s="26" t="str">
        <f t="shared" si="829"/>
        <v/>
      </c>
      <c r="AD685" s="26" t="str">
        <f t="shared" si="829"/>
        <v/>
      </c>
      <c r="AE685" s="26" t="str">
        <f t="shared" si="829"/>
        <v/>
      </c>
      <c r="AF685" s="26" t="str">
        <f t="shared" si="829"/>
        <v/>
      </c>
      <c r="AG685" s="26" t="str">
        <f t="shared" si="829"/>
        <v/>
      </c>
      <c r="AH685" s="26" t="str">
        <f t="shared" si="829"/>
        <v/>
      </c>
      <c r="AI685" s="26" t="str">
        <f t="shared" si="829"/>
        <v/>
      </c>
      <c r="AJ685" s="26" t="str">
        <f t="shared" si="829"/>
        <v/>
      </c>
      <c r="AK685" s="26" t="str">
        <f t="shared" si="829"/>
        <v/>
      </c>
      <c r="AL685" s="26" t="str">
        <f t="shared" si="829"/>
        <v/>
      </c>
      <c r="AM685" s="26" t="str">
        <f t="shared" si="829"/>
        <v/>
      </c>
      <c r="AN685" s="26" t="str">
        <f t="shared" si="829"/>
        <v/>
      </c>
      <c r="AO685" s="26" t="str">
        <f t="shared" si="829"/>
        <v/>
      </c>
      <c r="AP685" s="26" t="str">
        <f t="shared" si="829"/>
        <v/>
      </c>
      <c r="AQ685" s="26" t="str">
        <f t="shared" si="829"/>
        <v/>
      </c>
      <c r="AR685" s="26" t="str">
        <f t="shared" si="829"/>
        <v/>
      </c>
      <c r="AS685" s="26" t="str">
        <f t="shared" si="829"/>
        <v/>
      </c>
      <c r="AT685" s="26" t="str">
        <f t="shared" si="829"/>
        <v/>
      </c>
      <c r="AU685" s="26" t="str">
        <f t="shared" si="829"/>
        <v/>
      </c>
      <c r="AV685" s="26" t="str">
        <f t="shared" si="829"/>
        <v/>
      </c>
      <c r="AW685" s="26" t="str">
        <f t="shared" si="829"/>
        <v/>
      </c>
      <c r="AX685" s="26" t="str">
        <f t="shared" si="829"/>
        <v/>
      </c>
      <c r="AY685" s="26" t="str">
        <f t="shared" si="829"/>
        <v/>
      </c>
      <c r="AZ685" s="26" t="str">
        <f t="shared" si="829"/>
        <v/>
      </c>
      <c r="BA685" s="26" t="str">
        <f t="shared" si="829"/>
        <v/>
      </c>
      <c r="BB685" s="26" t="str">
        <f t="shared" si="829"/>
        <v/>
      </c>
      <c r="BC685" s="26" t="str">
        <f t="shared" si="829"/>
        <v/>
      </c>
      <c r="BD685" s="26" t="str">
        <f t="shared" si="829"/>
        <v/>
      </c>
      <c r="BE685" s="26" t="str">
        <f t="shared" si="829"/>
        <v/>
      </c>
      <c r="BF685" s="26" t="str">
        <f t="shared" si="829"/>
        <v/>
      </c>
      <c r="BG685" s="26" t="str">
        <f t="shared" si="829"/>
        <v/>
      </c>
      <c r="BH685" s="26" t="str">
        <f t="shared" si="829"/>
        <v/>
      </c>
      <c r="BI685" s="26" t="str">
        <f t="shared" si="829"/>
        <v/>
      </c>
      <c r="BJ685" s="26" t="str">
        <f t="shared" si="829"/>
        <v/>
      </c>
      <c r="BK685" s="26" t="str">
        <f t="shared" si="829"/>
        <v/>
      </c>
      <c r="BL685" s="26" t="str">
        <f t="shared" si="829"/>
        <v/>
      </c>
      <c r="BM685" s="26" t="str">
        <f t="shared" si="829"/>
        <v/>
      </c>
      <c r="BN685" s="26" t="str">
        <f t="shared" si="829"/>
        <v/>
      </c>
      <c r="BO685" s="26" t="str">
        <f t="shared" si="829"/>
        <v/>
      </c>
      <c r="BP685" s="26" t="str">
        <f t="shared" si="829"/>
        <v/>
      </c>
      <c r="BQ685" s="26" t="str">
        <f t="shared" si="829"/>
        <v/>
      </c>
      <c r="BR685" s="26" t="str">
        <f t="shared" si="829"/>
        <v/>
      </c>
      <c r="BS685" s="26" t="str">
        <f t="shared" si="830" ref="BS685:ED685">IF(AND(BS688="",BS691=""),"",SUM(BS688,BS691))</f>
        <v/>
      </c>
      <c r="BT685" s="26" t="str">
        <f t="shared" si="830"/>
        <v/>
      </c>
      <c r="BU685" s="26" t="str">
        <f t="shared" si="830"/>
        <v/>
      </c>
      <c r="BV685" s="26" t="str">
        <f t="shared" si="830"/>
        <v/>
      </c>
      <c r="BW685" s="26" t="str">
        <f t="shared" si="830"/>
        <v/>
      </c>
      <c r="BX685" s="26" t="str">
        <f t="shared" si="830"/>
        <v/>
      </c>
      <c r="BY685" s="26" t="str">
        <f t="shared" si="830"/>
        <v/>
      </c>
      <c r="BZ685" s="26" t="str">
        <f t="shared" si="830"/>
        <v/>
      </c>
      <c r="CA685" s="26" t="str">
        <f t="shared" si="830"/>
        <v/>
      </c>
      <c r="CB685" s="26" t="str">
        <f t="shared" si="830"/>
        <v/>
      </c>
      <c r="CC685" s="26" t="str">
        <f t="shared" si="830"/>
        <v/>
      </c>
      <c r="CD685" s="26" t="str">
        <f t="shared" si="830"/>
        <v/>
      </c>
      <c r="CE685" s="26" t="str">
        <f t="shared" si="830"/>
        <v/>
      </c>
      <c r="CF685" s="26" t="str">
        <f t="shared" si="830"/>
        <v/>
      </c>
      <c r="CG685" s="26" t="str">
        <f t="shared" si="830"/>
        <v/>
      </c>
      <c r="CH685" s="26" t="str">
        <f t="shared" si="830"/>
        <v/>
      </c>
      <c r="CI685" s="26" t="str">
        <f t="shared" si="830"/>
        <v/>
      </c>
      <c r="CJ685" s="26" t="str">
        <f t="shared" si="830"/>
        <v/>
      </c>
      <c r="CK685" s="26" t="str">
        <f t="shared" si="830"/>
        <v/>
      </c>
      <c r="CL685" s="26" t="str">
        <f t="shared" si="830"/>
        <v/>
      </c>
      <c r="CM685" s="26" t="str">
        <f t="shared" si="830"/>
        <v/>
      </c>
      <c r="CN685" s="26" t="str">
        <f t="shared" si="830"/>
        <v/>
      </c>
      <c r="CO685" s="26" t="str">
        <f t="shared" si="830"/>
        <v/>
      </c>
      <c r="CP685" s="26" t="str">
        <f t="shared" si="830"/>
        <v/>
      </c>
      <c r="CQ685" s="26" t="str">
        <f t="shared" si="830"/>
        <v/>
      </c>
      <c r="CR685" s="26" t="str">
        <f t="shared" si="830"/>
        <v/>
      </c>
      <c r="CS685" s="26" t="str">
        <f t="shared" si="830"/>
        <v/>
      </c>
      <c r="CT685" s="26" t="str">
        <f t="shared" si="830"/>
        <v/>
      </c>
      <c r="CU685" s="26" t="str">
        <f t="shared" si="830"/>
        <v/>
      </c>
      <c r="CV685" s="26" t="str">
        <f t="shared" si="830"/>
        <v/>
      </c>
      <c r="CW685" s="26" t="str">
        <f t="shared" si="830"/>
        <v/>
      </c>
      <c r="CX685" s="26" t="str">
        <f t="shared" si="830"/>
        <v/>
      </c>
      <c r="CY685" s="26" t="str">
        <f t="shared" si="830"/>
        <v/>
      </c>
      <c r="CZ685" s="26" t="str">
        <f t="shared" si="830"/>
        <v/>
      </c>
      <c r="DA685" s="26" t="str">
        <f t="shared" si="830"/>
        <v/>
      </c>
      <c r="DB685" s="26" t="str">
        <f t="shared" si="830"/>
        <v/>
      </c>
      <c r="DC685" s="26" t="str">
        <f t="shared" si="830"/>
        <v/>
      </c>
      <c r="DD685" s="26" t="str">
        <f t="shared" si="830"/>
        <v/>
      </c>
      <c r="DE685" s="26" t="str">
        <f t="shared" si="830"/>
        <v/>
      </c>
      <c r="DF685" s="26" t="str">
        <f t="shared" si="830"/>
        <v/>
      </c>
      <c r="DG685" s="26" t="str">
        <f t="shared" si="830"/>
        <v/>
      </c>
      <c r="DH685" s="26" t="str">
        <f t="shared" si="830"/>
        <v/>
      </c>
      <c r="DI685" s="26" t="str">
        <f t="shared" si="830"/>
        <v/>
      </c>
      <c r="DJ685" s="26" t="str">
        <f t="shared" si="830"/>
        <v/>
      </c>
      <c r="DK685" s="26" t="str">
        <f t="shared" si="830"/>
        <v/>
      </c>
      <c r="DL685" s="26" t="str">
        <f t="shared" si="830"/>
        <v/>
      </c>
      <c r="DM685" s="26" t="str">
        <f t="shared" si="830"/>
        <v/>
      </c>
      <c r="DN685" s="26" t="str">
        <f t="shared" si="830"/>
        <v/>
      </c>
      <c r="DO685" s="26" t="str">
        <f t="shared" si="830"/>
        <v/>
      </c>
      <c r="DP685" s="26" t="str">
        <f t="shared" si="830"/>
        <v/>
      </c>
      <c r="DQ685" s="26" t="str">
        <f t="shared" si="830"/>
        <v/>
      </c>
      <c r="DR685" s="26" t="str">
        <f t="shared" si="830"/>
        <v/>
      </c>
      <c r="DS685" s="26" t="str">
        <f t="shared" si="830"/>
        <v/>
      </c>
      <c r="DT685" s="26" t="str">
        <f t="shared" si="830"/>
        <v/>
      </c>
      <c r="DU685" s="26" t="str">
        <f t="shared" si="830"/>
        <v/>
      </c>
      <c r="DV685" s="26" t="str">
        <f t="shared" si="830"/>
        <v/>
      </c>
      <c r="DW685" s="26" t="str">
        <f t="shared" si="830"/>
        <v/>
      </c>
      <c r="DX685" s="26" t="str">
        <f t="shared" si="830"/>
        <v/>
      </c>
      <c r="DY685" s="26" t="str">
        <f t="shared" si="830"/>
        <v/>
      </c>
      <c r="DZ685" s="26" t="str">
        <f t="shared" si="830"/>
        <v/>
      </c>
      <c r="EA685" s="26" t="str">
        <f t="shared" si="830"/>
        <v/>
      </c>
      <c r="EB685" s="26" t="str">
        <f t="shared" si="830"/>
        <v/>
      </c>
      <c r="EC685" s="26" t="str">
        <f t="shared" si="830"/>
        <v/>
      </c>
      <c r="ED685" s="26" t="str">
        <f t="shared" si="830"/>
        <v/>
      </c>
      <c r="EE685" s="26" t="str">
        <f t="shared" si="831" ref="EE685:FI685">IF(AND(EE688="",EE691=""),"",SUM(EE688,EE691))</f>
        <v/>
      </c>
      <c r="EF685" s="26" t="str">
        <f t="shared" si="831"/>
        <v/>
      </c>
      <c r="EG685" s="26" t="str">
        <f t="shared" si="831"/>
        <v/>
      </c>
      <c r="EH685" s="26" t="str">
        <f t="shared" si="831"/>
        <v/>
      </c>
      <c r="EI685" s="26" t="str">
        <f t="shared" si="831"/>
        <v/>
      </c>
      <c r="EJ685" s="26" t="str">
        <f t="shared" si="831"/>
        <v/>
      </c>
      <c r="EK685" s="26" t="str">
        <f t="shared" si="831"/>
        <v/>
      </c>
      <c r="EL685" s="26" t="str">
        <f t="shared" si="831"/>
        <v/>
      </c>
      <c r="EM685" s="26" t="str">
        <f t="shared" si="831"/>
        <v/>
      </c>
      <c r="EN685" s="26" t="str">
        <f t="shared" si="831"/>
        <v/>
      </c>
      <c r="EO685" s="26" t="str">
        <f t="shared" si="831"/>
        <v/>
      </c>
      <c r="EP685" s="26" t="str">
        <f t="shared" si="831"/>
        <v/>
      </c>
      <c r="EQ685" s="26" t="str">
        <f t="shared" si="831"/>
        <v/>
      </c>
      <c r="ER685" s="26" t="str">
        <f t="shared" si="831"/>
        <v/>
      </c>
      <c r="ES685" s="26" t="str">
        <f t="shared" si="831"/>
        <v/>
      </c>
      <c r="ET685" s="26" t="str">
        <f t="shared" si="831"/>
        <v/>
      </c>
      <c r="EU685" s="26" t="str">
        <f t="shared" si="831"/>
        <v/>
      </c>
      <c r="EV685" s="26" t="str">
        <f t="shared" si="831"/>
        <v/>
      </c>
      <c r="EW685" s="26" t="str">
        <f t="shared" si="831"/>
        <v/>
      </c>
      <c r="EX685" s="26" t="str">
        <f t="shared" si="831"/>
        <v/>
      </c>
      <c r="EY685" s="26" t="str">
        <f t="shared" si="831"/>
        <v/>
      </c>
      <c r="EZ685" s="26" t="str">
        <f t="shared" si="831"/>
        <v/>
      </c>
      <c r="FA685" s="26" t="str">
        <f t="shared" si="831"/>
        <v/>
      </c>
      <c r="FB685" s="26" t="str">
        <f t="shared" si="831"/>
        <v/>
      </c>
      <c r="FC685" s="26" t="str">
        <f t="shared" si="831"/>
        <v/>
      </c>
      <c r="FD685" s="26" t="str">
        <f t="shared" si="831"/>
        <v/>
      </c>
      <c r="FE685" s="26" t="str">
        <f t="shared" si="831"/>
        <v/>
      </c>
      <c r="FF685" s="26" t="str">
        <f t="shared" si="831"/>
        <v/>
      </c>
      <c r="FG685" s="26" t="str">
        <f t="shared" si="831"/>
        <v/>
      </c>
      <c r="FH685" s="26" t="str">
        <f t="shared" si="831"/>
        <v/>
      </c>
      <c r="FI685" s="26" t="str">
        <f t="shared" si="831"/>
        <v/>
      </c>
    </row>
    <row r="686" spans="1:165" s="8" customFormat="1" ht="15" customHeight="1">
      <c r="A686" s="8" t="str">
        <f t="shared" si="790"/>
        <v>BFOLNAO_L_BP6_XDC</v>
      </c>
      <c r="B686" s="12" t="s">
        <v>1614</v>
      </c>
      <c r="C686" s="13" t="s">
        <v>1631</v>
      </c>
      <c r="D686" s="13" t="s">
        <v>1632</v>
      </c>
      <c r="E686" s="14" t="str">
        <f>"BFOLNAO_L_BP6_"&amp;C3</f>
        <v>BFOLNAO_L_BP6_XDC</v>
      </c>
      <c r="F686" s="26" t="str">
        <f>IF(AND(F689="",F692=""),"",SUM(F689,F692))</f>
        <v/>
      </c>
      <c r="G686" s="26" t="str">
        <f t="shared" si="832" ref="G686:BR686">IF(AND(G689="",G692=""),"",SUM(G689,G692))</f>
        <v/>
      </c>
      <c r="H686" s="26" t="str">
        <f t="shared" si="832"/>
        <v/>
      </c>
      <c r="I686" s="26" t="str">
        <f t="shared" si="832"/>
        <v/>
      </c>
      <c r="J686" s="26" t="str">
        <f t="shared" si="832"/>
        <v/>
      </c>
      <c r="K686" s="26" t="str">
        <f t="shared" si="832"/>
        <v/>
      </c>
      <c r="L686" s="26" t="str">
        <f t="shared" si="832"/>
        <v/>
      </c>
      <c r="M686" s="26" t="str">
        <f t="shared" si="832"/>
        <v/>
      </c>
      <c r="N686" s="26" t="str">
        <f t="shared" si="832"/>
        <v/>
      </c>
      <c r="O686" s="26" t="str">
        <f t="shared" si="832"/>
        <v/>
      </c>
      <c r="P686" s="26" t="str">
        <f t="shared" si="832"/>
        <v/>
      </c>
      <c r="Q686" s="26" t="str">
        <f t="shared" si="832"/>
        <v/>
      </c>
      <c r="R686" s="26" t="str">
        <f t="shared" si="832"/>
        <v/>
      </c>
      <c r="S686" s="26" t="str">
        <f t="shared" si="832"/>
        <v/>
      </c>
      <c r="T686" s="26" t="str">
        <f t="shared" si="832"/>
        <v/>
      </c>
      <c r="U686" s="26" t="str">
        <f t="shared" si="832"/>
        <v/>
      </c>
      <c r="V686" s="26" t="str">
        <f t="shared" si="832"/>
        <v/>
      </c>
      <c r="W686" s="26" t="str">
        <f t="shared" si="832"/>
        <v/>
      </c>
      <c r="X686" s="26" t="str">
        <f t="shared" si="832"/>
        <v/>
      </c>
      <c r="Y686" s="26" t="str">
        <f t="shared" si="832"/>
        <v/>
      </c>
      <c r="Z686" s="26" t="str">
        <f t="shared" si="832"/>
        <v/>
      </c>
      <c r="AA686" s="26" t="str">
        <f t="shared" si="832"/>
        <v/>
      </c>
      <c r="AB686" s="26" t="str">
        <f t="shared" si="832"/>
        <v/>
      </c>
      <c r="AC686" s="26" t="str">
        <f t="shared" si="832"/>
        <v/>
      </c>
      <c r="AD686" s="26" t="str">
        <f t="shared" si="832"/>
        <v/>
      </c>
      <c r="AE686" s="26" t="str">
        <f t="shared" si="832"/>
        <v/>
      </c>
      <c r="AF686" s="26" t="str">
        <f t="shared" si="832"/>
        <v/>
      </c>
      <c r="AG686" s="26" t="str">
        <f t="shared" si="832"/>
        <v/>
      </c>
      <c r="AH686" s="26" t="str">
        <f t="shared" si="832"/>
        <v/>
      </c>
      <c r="AI686" s="26" t="str">
        <f t="shared" si="832"/>
        <v/>
      </c>
      <c r="AJ686" s="26" t="str">
        <f t="shared" si="832"/>
        <v/>
      </c>
      <c r="AK686" s="26" t="str">
        <f t="shared" si="832"/>
        <v/>
      </c>
      <c r="AL686" s="26" t="str">
        <f t="shared" si="832"/>
        <v/>
      </c>
      <c r="AM686" s="26" t="str">
        <f t="shared" si="832"/>
        <v/>
      </c>
      <c r="AN686" s="26" t="str">
        <f t="shared" si="832"/>
        <v/>
      </c>
      <c r="AO686" s="26" t="str">
        <f t="shared" si="832"/>
        <v/>
      </c>
      <c r="AP686" s="26" t="str">
        <f t="shared" si="832"/>
        <v/>
      </c>
      <c r="AQ686" s="26" t="str">
        <f t="shared" si="832"/>
        <v/>
      </c>
      <c r="AR686" s="26" t="str">
        <f t="shared" si="832"/>
        <v/>
      </c>
      <c r="AS686" s="26" t="str">
        <f t="shared" si="832"/>
        <v/>
      </c>
      <c r="AT686" s="26" t="str">
        <f t="shared" si="832"/>
        <v/>
      </c>
      <c r="AU686" s="26" t="str">
        <f t="shared" si="832"/>
        <v/>
      </c>
      <c r="AV686" s="26" t="str">
        <f t="shared" si="832"/>
        <v/>
      </c>
      <c r="AW686" s="26" t="str">
        <f t="shared" si="832"/>
        <v/>
      </c>
      <c r="AX686" s="26" t="str">
        <f t="shared" si="832"/>
        <v/>
      </c>
      <c r="AY686" s="26" t="str">
        <f t="shared" si="832"/>
        <v/>
      </c>
      <c r="AZ686" s="26" t="str">
        <f t="shared" si="832"/>
        <v/>
      </c>
      <c r="BA686" s="26" t="str">
        <f t="shared" si="832"/>
        <v/>
      </c>
      <c r="BB686" s="26" t="str">
        <f t="shared" si="832"/>
        <v/>
      </c>
      <c r="BC686" s="26" t="str">
        <f t="shared" si="832"/>
        <v/>
      </c>
      <c r="BD686" s="26" t="str">
        <f t="shared" si="832"/>
        <v/>
      </c>
      <c r="BE686" s="26" t="str">
        <f t="shared" si="832"/>
        <v/>
      </c>
      <c r="BF686" s="26" t="str">
        <f t="shared" si="832"/>
        <v/>
      </c>
      <c r="BG686" s="26" t="str">
        <f t="shared" si="832"/>
        <v/>
      </c>
      <c r="BH686" s="26" t="str">
        <f t="shared" si="832"/>
        <v/>
      </c>
      <c r="BI686" s="26" t="str">
        <f t="shared" si="832"/>
        <v/>
      </c>
      <c r="BJ686" s="26" t="str">
        <f t="shared" si="832"/>
        <v/>
      </c>
      <c r="BK686" s="26" t="str">
        <f t="shared" si="832"/>
        <v/>
      </c>
      <c r="BL686" s="26" t="str">
        <f t="shared" si="832"/>
        <v/>
      </c>
      <c r="BM686" s="26" t="str">
        <f t="shared" si="832"/>
        <v/>
      </c>
      <c r="BN686" s="26" t="str">
        <f t="shared" si="832"/>
        <v/>
      </c>
      <c r="BO686" s="26" t="str">
        <f t="shared" si="832"/>
        <v/>
      </c>
      <c r="BP686" s="26" t="str">
        <f t="shared" si="832"/>
        <v/>
      </c>
      <c r="BQ686" s="26" t="str">
        <f t="shared" si="832"/>
        <v/>
      </c>
      <c r="BR686" s="26" t="str">
        <f t="shared" si="832"/>
        <v/>
      </c>
      <c r="BS686" s="26" t="str">
        <f t="shared" si="833" ref="BS686:ED686">IF(AND(BS689="",BS692=""),"",SUM(BS689,BS692))</f>
        <v/>
      </c>
      <c r="BT686" s="26" t="str">
        <f t="shared" si="833"/>
        <v/>
      </c>
      <c r="BU686" s="26" t="str">
        <f t="shared" si="833"/>
        <v/>
      </c>
      <c r="BV686" s="26" t="str">
        <f t="shared" si="833"/>
        <v/>
      </c>
      <c r="BW686" s="26" t="str">
        <f t="shared" si="833"/>
        <v/>
      </c>
      <c r="BX686" s="26" t="str">
        <f t="shared" si="833"/>
        <v/>
      </c>
      <c r="BY686" s="26" t="str">
        <f t="shared" si="833"/>
        <v/>
      </c>
      <c r="BZ686" s="26" t="str">
        <f t="shared" si="833"/>
        <v/>
      </c>
      <c r="CA686" s="26" t="str">
        <f t="shared" si="833"/>
        <v/>
      </c>
      <c r="CB686" s="26" t="str">
        <f t="shared" si="833"/>
        <v/>
      </c>
      <c r="CC686" s="26" t="str">
        <f t="shared" si="833"/>
        <v/>
      </c>
      <c r="CD686" s="26" t="str">
        <f t="shared" si="833"/>
        <v/>
      </c>
      <c r="CE686" s="26" t="str">
        <f t="shared" si="833"/>
        <v/>
      </c>
      <c r="CF686" s="26" t="str">
        <f t="shared" si="833"/>
        <v/>
      </c>
      <c r="CG686" s="26" t="str">
        <f t="shared" si="833"/>
        <v/>
      </c>
      <c r="CH686" s="26" t="str">
        <f t="shared" si="833"/>
        <v/>
      </c>
      <c r="CI686" s="26" t="str">
        <f t="shared" si="833"/>
        <v/>
      </c>
      <c r="CJ686" s="26" t="str">
        <f t="shared" si="833"/>
        <v/>
      </c>
      <c r="CK686" s="26" t="str">
        <f t="shared" si="833"/>
        <v/>
      </c>
      <c r="CL686" s="26" t="str">
        <f t="shared" si="833"/>
        <v/>
      </c>
      <c r="CM686" s="26" t="str">
        <f t="shared" si="833"/>
        <v/>
      </c>
      <c r="CN686" s="26" t="str">
        <f t="shared" si="833"/>
        <v/>
      </c>
      <c r="CO686" s="26" t="str">
        <f t="shared" si="833"/>
        <v/>
      </c>
      <c r="CP686" s="26" t="str">
        <f t="shared" si="833"/>
        <v/>
      </c>
      <c r="CQ686" s="26" t="str">
        <f t="shared" si="833"/>
        <v/>
      </c>
      <c r="CR686" s="26" t="str">
        <f t="shared" si="833"/>
        <v/>
      </c>
      <c r="CS686" s="26" t="str">
        <f t="shared" si="833"/>
        <v/>
      </c>
      <c r="CT686" s="26" t="str">
        <f t="shared" si="833"/>
        <v/>
      </c>
      <c r="CU686" s="26" t="str">
        <f t="shared" si="833"/>
        <v/>
      </c>
      <c r="CV686" s="26" t="str">
        <f t="shared" si="833"/>
        <v/>
      </c>
      <c r="CW686" s="26" t="str">
        <f t="shared" si="833"/>
        <v/>
      </c>
      <c r="CX686" s="26" t="str">
        <f t="shared" si="833"/>
        <v/>
      </c>
      <c r="CY686" s="26" t="str">
        <f t="shared" si="833"/>
        <v/>
      </c>
      <c r="CZ686" s="26" t="str">
        <f t="shared" si="833"/>
        <v/>
      </c>
      <c r="DA686" s="26" t="str">
        <f t="shared" si="833"/>
        <v/>
      </c>
      <c r="DB686" s="26" t="str">
        <f t="shared" si="833"/>
        <v/>
      </c>
      <c r="DC686" s="26" t="str">
        <f t="shared" si="833"/>
        <v/>
      </c>
      <c r="DD686" s="26" t="str">
        <f t="shared" si="833"/>
        <v/>
      </c>
      <c r="DE686" s="26" t="str">
        <f t="shared" si="833"/>
        <v/>
      </c>
      <c r="DF686" s="26" t="str">
        <f t="shared" si="833"/>
        <v/>
      </c>
      <c r="DG686" s="26" t="str">
        <f t="shared" si="833"/>
        <v/>
      </c>
      <c r="DH686" s="26" t="str">
        <f t="shared" si="833"/>
        <v/>
      </c>
      <c r="DI686" s="26" t="str">
        <f t="shared" si="833"/>
        <v/>
      </c>
      <c r="DJ686" s="26" t="str">
        <f t="shared" si="833"/>
        <v/>
      </c>
      <c r="DK686" s="26" t="str">
        <f t="shared" si="833"/>
        <v/>
      </c>
      <c r="DL686" s="26" t="str">
        <f t="shared" si="833"/>
        <v/>
      </c>
      <c r="DM686" s="26" t="str">
        <f t="shared" si="833"/>
        <v/>
      </c>
      <c r="DN686" s="26" t="str">
        <f t="shared" si="833"/>
        <v/>
      </c>
      <c r="DO686" s="26" t="str">
        <f t="shared" si="833"/>
        <v/>
      </c>
      <c r="DP686" s="26" t="str">
        <f t="shared" si="833"/>
        <v/>
      </c>
      <c r="DQ686" s="26" t="str">
        <f t="shared" si="833"/>
        <v/>
      </c>
      <c r="DR686" s="26" t="str">
        <f t="shared" si="833"/>
        <v/>
      </c>
      <c r="DS686" s="26" t="str">
        <f t="shared" si="833"/>
        <v/>
      </c>
      <c r="DT686" s="26" t="str">
        <f t="shared" si="833"/>
        <v/>
      </c>
      <c r="DU686" s="26" t="str">
        <f t="shared" si="833"/>
        <v/>
      </c>
      <c r="DV686" s="26" t="str">
        <f t="shared" si="833"/>
        <v/>
      </c>
      <c r="DW686" s="26" t="str">
        <f t="shared" si="833"/>
        <v/>
      </c>
      <c r="DX686" s="26" t="str">
        <f t="shared" si="833"/>
        <v/>
      </c>
      <c r="DY686" s="26" t="str">
        <f t="shared" si="833"/>
        <v/>
      </c>
      <c r="DZ686" s="26" t="str">
        <f t="shared" si="833"/>
        <v/>
      </c>
      <c r="EA686" s="26" t="str">
        <f t="shared" si="833"/>
        <v/>
      </c>
      <c r="EB686" s="26" t="str">
        <f t="shared" si="833"/>
        <v/>
      </c>
      <c r="EC686" s="26" t="str">
        <f t="shared" si="833"/>
        <v/>
      </c>
      <c r="ED686" s="26" t="str">
        <f t="shared" si="833"/>
        <v/>
      </c>
      <c r="EE686" s="26" t="str">
        <f t="shared" si="834" ref="EE686:FI686">IF(AND(EE689="",EE692=""),"",SUM(EE689,EE692))</f>
        <v/>
      </c>
      <c r="EF686" s="26" t="str">
        <f t="shared" si="834"/>
        <v/>
      </c>
      <c r="EG686" s="26" t="str">
        <f t="shared" si="834"/>
        <v/>
      </c>
      <c r="EH686" s="26" t="str">
        <f t="shared" si="834"/>
        <v/>
      </c>
      <c r="EI686" s="26" t="str">
        <f t="shared" si="834"/>
        <v/>
      </c>
      <c r="EJ686" s="26" t="str">
        <f t="shared" si="834"/>
        <v/>
      </c>
      <c r="EK686" s="26" t="str">
        <f t="shared" si="834"/>
        <v/>
      </c>
      <c r="EL686" s="26" t="str">
        <f t="shared" si="834"/>
        <v/>
      </c>
      <c r="EM686" s="26" t="str">
        <f t="shared" si="834"/>
        <v/>
      </c>
      <c r="EN686" s="26" t="str">
        <f t="shared" si="834"/>
        <v/>
      </c>
      <c r="EO686" s="26" t="str">
        <f t="shared" si="834"/>
        <v/>
      </c>
      <c r="EP686" s="26" t="str">
        <f t="shared" si="834"/>
        <v/>
      </c>
      <c r="EQ686" s="26" t="str">
        <f t="shared" si="834"/>
        <v/>
      </c>
      <c r="ER686" s="26" t="str">
        <f t="shared" si="834"/>
        <v/>
      </c>
      <c r="ES686" s="26" t="str">
        <f t="shared" si="834"/>
        <v/>
      </c>
      <c r="ET686" s="26" t="str">
        <f t="shared" si="834"/>
        <v/>
      </c>
      <c r="EU686" s="26" t="str">
        <f t="shared" si="834"/>
        <v/>
      </c>
      <c r="EV686" s="26" t="str">
        <f t="shared" si="834"/>
        <v/>
      </c>
      <c r="EW686" s="26" t="str">
        <f t="shared" si="834"/>
        <v/>
      </c>
      <c r="EX686" s="26" t="str">
        <f t="shared" si="834"/>
        <v/>
      </c>
      <c r="EY686" s="26" t="str">
        <f t="shared" si="834"/>
        <v/>
      </c>
      <c r="EZ686" s="26" t="str">
        <f t="shared" si="834"/>
        <v/>
      </c>
      <c r="FA686" s="26" t="str">
        <f t="shared" si="834"/>
        <v/>
      </c>
      <c r="FB686" s="26" t="str">
        <f t="shared" si="834"/>
        <v/>
      </c>
      <c r="FC686" s="26" t="str">
        <f t="shared" si="834"/>
        <v/>
      </c>
      <c r="FD686" s="26" t="str">
        <f t="shared" si="834"/>
        <v/>
      </c>
      <c r="FE686" s="26" t="str">
        <f t="shared" si="834"/>
        <v/>
      </c>
      <c r="FF686" s="26" t="str">
        <f t="shared" si="834"/>
        <v/>
      </c>
      <c r="FG686" s="26" t="str">
        <f t="shared" si="834"/>
        <v/>
      </c>
      <c r="FH686" s="26" t="str">
        <f t="shared" si="834"/>
        <v/>
      </c>
      <c r="FI686" s="26" t="str">
        <f t="shared" si="834"/>
        <v/>
      </c>
    </row>
    <row r="687" spans="1:165" s="8" customFormat="1" ht="15" customHeight="1">
      <c r="A687" s="8" t="str">
        <f t="shared" si="790"/>
        <v>BFOLNAOF_BP6_XDC</v>
      </c>
      <c r="B687" s="12" t="s">
        <v>1383</v>
      </c>
      <c r="C687" s="13" t="s">
        <v>1633</v>
      </c>
      <c r="D687" s="13" t="s">
        <v>1634</v>
      </c>
      <c r="E687" s="14" t="str">
        <f>"BFOLNAOF_BP6_"&amp;C3</f>
        <v>BFOLNAOF_BP6_XDC</v>
      </c>
      <c r="F687" s="26" t="str">
        <f>IF(AND(F688="",F689=""),"",SUM(F688,F689))</f>
        <v/>
      </c>
      <c r="G687" s="26" t="str">
        <f t="shared" si="835" ref="G687:BR687">IF(AND(G688="",G689=""),"",SUM(G688,G689))</f>
        <v/>
      </c>
      <c r="H687" s="26" t="str">
        <f t="shared" si="835"/>
        <v/>
      </c>
      <c r="I687" s="26" t="str">
        <f t="shared" si="835"/>
        <v/>
      </c>
      <c r="J687" s="26" t="str">
        <f t="shared" si="835"/>
        <v/>
      </c>
      <c r="K687" s="26" t="str">
        <f t="shared" si="835"/>
        <v/>
      </c>
      <c r="L687" s="26" t="str">
        <f t="shared" si="835"/>
        <v/>
      </c>
      <c r="M687" s="26" t="str">
        <f t="shared" si="835"/>
        <v/>
      </c>
      <c r="N687" s="26" t="str">
        <f t="shared" si="835"/>
        <v/>
      </c>
      <c r="O687" s="26" t="str">
        <f t="shared" si="835"/>
        <v/>
      </c>
      <c r="P687" s="26" t="str">
        <f t="shared" si="835"/>
        <v/>
      </c>
      <c r="Q687" s="26" t="str">
        <f t="shared" si="835"/>
        <v/>
      </c>
      <c r="R687" s="26" t="str">
        <f t="shared" si="835"/>
        <v/>
      </c>
      <c r="S687" s="26" t="str">
        <f t="shared" si="835"/>
        <v/>
      </c>
      <c r="T687" s="26" t="str">
        <f t="shared" si="835"/>
        <v/>
      </c>
      <c r="U687" s="26" t="str">
        <f t="shared" si="835"/>
        <v/>
      </c>
      <c r="V687" s="26" t="str">
        <f t="shared" si="835"/>
        <v/>
      </c>
      <c r="W687" s="26" t="str">
        <f t="shared" si="835"/>
        <v/>
      </c>
      <c r="X687" s="26" t="str">
        <f t="shared" si="835"/>
        <v/>
      </c>
      <c r="Y687" s="26" t="str">
        <f t="shared" si="835"/>
        <v/>
      </c>
      <c r="Z687" s="26" t="str">
        <f t="shared" si="835"/>
        <v/>
      </c>
      <c r="AA687" s="26" t="str">
        <f t="shared" si="835"/>
        <v/>
      </c>
      <c r="AB687" s="26" t="str">
        <f t="shared" si="835"/>
        <v/>
      </c>
      <c r="AC687" s="26" t="str">
        <f t="shared" si="835"/>
        <v/>
      </c>
      <c r="AD687" s="26" t="str">
        <f t="shared" si="835"/>
        <v/>
      </c>
      <c r="AE687" s="26" t="str">
        <f t="shared" si="835"/>
        <v/>
      </c>
      <c r="AF687" s="26" t="str">
        <f t="shared" si="835"/>
        <v/>
      </c>
      <c r="AG687" s="26" t="str">
        <f t="shared" si="835"/>
        <v/>
      </c>
      <c r="AH687" s="26" t="str">
        <f t="shared" si="835"/>
        <v/>
      </c>
      <c r="AI687" s="26" t="str">
        <f t="shared" si="835"/>
        <v/>
      </c>
      <c r="AJ687" s="26" t="str">
        <f t="shared" si="835"/>
        <v/>
      </c>
      <c r="AK687" s="26" t="str">
        <f t="shared" si="835"/>
        <v/>
      </c>
      <c r="AL687" s="26" t="str">
        <f t="shared" si="835"/>
        <v/>
      </c>
      <c r="AM687" s="26" t="str">
        <f t="shared" si="835"/>
        <v/>
      </c>
      <c r="AN687" s="26" t="str">
        <f t="shared" si="835"/>
        <v/>
      </c>
      <c r="AO687" s="26" t="str">
        <f t="shared" si="835"/>
        <v/>
      </c>
      <c r="AP687" s="26" t="str">
        <f t="shared" si="835"/>
        <v/>
      </c>
      <c r="AQ687" s="26" t="str">
        <f t="shared" si="835"/>
        <v/>
      </c>
      <c r="AR687" s="26" t="str">
        <f t="shared" si="835"/>
        <v/>
      </c>
      <c r="AS687" s="26" t="str">
        <f t="shared" si="835"/>
        <v/>
      </c>
      <c r="AT687" s="26" t="str">
        <f t="shared" si="835"/>
        <v/>
      </c>
      <c r="AU687" s="26" t="str">
        <f t="shared" si="835"/>
        <v/>
      </c>
      <c r="AV687" s="26" t="str">
        <f t="shared" si="835"/>
        <v/>
      </c>
      <c r="AW687" s="26" t="str">
        <f t="shared" si="835"/>
        <v/>
      </c>
      <c r="AX687" s="26" t="str">
        <f t="shared" si="835"/>
        <v/>
      </c>
      <c r="AY687" s="26" t="str">
        <f t="shared" si="835"/>
        <v/>
      </c>
      <c r="AZ687" s="26" t="str">
        <f t="shared" si="835"/>
        <v/>
      </c>
      <c r="BA687" s="26" t="str">
        <f t="shared" si="835"/>
        <v/>
      </c>
      <c r="BB687" s="26" t="str">
        <f t="shared" si="835"/>
        <v/>
      </c>
      <c r="BC687" s="26" t="str">
        <f t="shared" si="835"/>
        <v/>
      </c>
      <c r="BD687" s="26" t="str">
        <f t="shared" si="835"/>
        <v/>
      </c>
      <c r="BE687" s="26" t="str">
        <f t="shared" si="835"/>
        <v/>
      </c>
      <c r="BF687" s="26" t="str">
        <f t="shared" si="835"/>
        <v/>
      </c>
      <c r="BG687" s="26" t="str">
        <f t="shared" si="835"/>
        <v/>
      </c>
      <c r="BH687" s="26" t="str">
        <f t="shared" si="835"/>
        <v/>
      </c>
      <c r="BI687" s="26" t="str">
        <f t="shared" si="835"/>
        <v/>
      </c>
      <c r="BJ687" s="26" t="str">
        <f t="shared" si="835"/>
        <v/>
      </c>
      <c r="BK687" s="26" t="str">
        <f t="shared" si="835"/>
        <v/>
      </c>
      <c r="BL687" s="26" t="str">
        <f t="shared" si="835"/>
        <v/>
      </c>
      <c r="BM687" s="26" t="str">
        <f t="shared" si="835"/>
        <v/>
      </c>
      <c r="BN687" s="26" t="str">
        <f t="shared" si="835"/>
        <v/>
      </c>
      <c r="BO687" s="26" t="str">
        <f t="shared" si="835"/>
        <v/>
      </c>
      <c r="BP687" s="26" t="str">
        <f t="shared" si="835"/>
        <v/>
      </c>
      <c r="BQ687" s="26" t="str">
        <f t="shared" si="835"/>
        <v/>
      </c>
      <c r="BR687" s="26" t="str">
        <f t="shared" si="835"/>
        <v/>
      </c>
      <c r="BS687" s="26" t="str">
        <f t="shared" si="836" ref="BS687:ED687">IF(AND(BS688="",BS689=""),"",SUM(BS688,BS689))</f>
        <v/>
      </c>
      <c r="BT687" s="26" t="str">
        <f t="shared" si="836"/>
        <v/>
      </c>
      <c r="BU687" s="26" t="str">
        <f t="shared" si="836"/>
        <v/>
      </c>
      <c r="BV687" s="26" t="str">
        <f t="shared" si="836"/>
        <v/>
      </c>
      <c r="BW687" s="26" t="str">
        <f t="shared" si="836"/>
        <v/>
      </c>
      <c r="BX687" s="26" t="str">
        <f t="shared" si="836"/>
        <v/>
      </c>
      <c r="BY687" s="26" t="str">
        <f t="shared" si="836"/>
        <v/>
      </c>
      <c r="BZ687" s="26" t="str">
        <f t="shared" si="836"/>
        <v/>
      </c>
      <c r="CA687" s="26" t="str">
        <f t="shared" si="836"/>
        <v/>
      </c>
      <c r="CB687" s="26" t="str">
        <f t="shared" si="836"/>
        <v/>
      </c>
      <c r="CC687" s="26" t="str">
        <f t="shared" si="836"/>
        <v/>
      </c>
      <c r="CD687" s="26" t="str">
        <f t="shared" si="836"/>
        <v/>
      </c>
      <c r="CE687" s="26" t="str">
        <f t="shared" si="836"/>
        <v/>
      </c>
      <c r="CF687" s="26" t="str">
        <f t="shared" si="836"/>
        <v/>
      </c>
      <c r="CG687" s="26" t="str">
        <f t="shared" si="836"/>
        <v/>
      </c>
      <c r="CH687" s="26" t="str">
        <f t="shared" si="836"/>
        <v/>
      </c>
      <c r="CI687" s="26" t="str">
        <f t="shared" si="836"/>
        <v/>
      </c>
      <c r="CJ687" s="26" t="str">
        <f t="shared" si="836"/>
        <v/>
      </c>
      <c r="CK687" s="26" t="str">
        <f t="shared" si="836"/>
        <v/>
      </c>
      <c r="CL687" s="26" t="str">
        <f t="shared" si="836"/>
        <v/>
      </c>
      <c r="CM687" s="26" t="str">
        <f t="shared" si="836"/>
        <v/>
      </c>
      <c r="CN687" s="26" t="str">
        <f t="shared" si="836"/>
        <v/>
      </c>
      <c r="CO687" s="26" t="str">
        <f t="shared" si="836"/>
        <v/>
      </c>
      <c r="CP687" s="26" t="str">
        <f t="shared" si="836"/>
        <v/>
      </c>
      <c r="CQ687" s="26" t="str">
        <f t="shared" si="836"/>
        <v/>
      </c>
      <c r="CR687" s="26" t="str">
        <f t="shared" si="836"/>
        <v/>
      </c>
      <c r="CS687" s="26" t="str">
        <f t="shared" si="836"/>
        <v/>
      </c>
      <c r="CT687" s="26" t="str">
        <f t="shared" si="836"/>
        <v/>
      </c>
      <c r="CU687" s="26" t="str">
        <f t="shared" si="836"/>
        <v/>
      </c>
      <c r="CV687" s="26" t="str">
        <f t="shared" si="836"/>
        <v/>
      </c>
      <c r="CW687" s="26" t="str">
        <f t="shared" si="836"/>
        <v/>
      </c>
      <c r="CX687" s="26" t="str">
        <f t="shared" si="836"/>
        <v/>
      </c>
      <c r="CY687" s="26" t="str">
        <f t="shared" si="836"/>
        <v/>
      </c>
      <c r="CZ687" s="26" t="str">
        <f t="shared" si="836"/>
        <v/>
      </c>
      <c r="DA687" s="26" t="str">
        <f t="shared" si="836"/>
        <v/>
      </c>
      <c r="DB687" s="26" t="str">
        <f t="shared" si="836"/>
        <v/>
      </c>
      <c r="DC687" s="26" t="str">
        <f t="shared" si="836"/>
        <v/>
      </c>
      <c r="DD687" s="26" t="str">
        <f t="shared" si="836"/>
        <v/>
      </c>
      <c r="DE687" s="26" t="str">
        <f t="shared" si="836"/>
        <v/>
      </c>
      <c r="DF687" s="26" t="str">
        <f t="shared" si="836"/>
        <v/>
      </c>
      <c r="DG687" s="26" t="str">
        <f t="shared" si="836"/>
        <v/>
      </c>
      <c r="DH687" s="26" t="str">
        <f t="shared" si="836"/>
        <v/>
      </c>
      <c r="DI687" s="26" t="str">
        <f t="shared" si="836"/>
        <v/>
      </c>
      <c r="DJ687" s="26" t="str">
        <f t="shared" si="836"/>
        <v/>
      </c>
      <c r="DK687" s="26" t="str">
        <f t="shared" si="836"/>
        <v/>
      </c>
      <c r="DL687" s="26" t="str">
        <f t="shared" si="836"/>
        <v/>
      </c>
      <c r="DM687" s="26" t="str">
        <f t="shared" si="836"/>
        <v/>
      </c>
      <c r="DN687" s="26" t="str">
        <f t="shared" si="836"/>
        <v/>
      </c>
      <c r="DO687" s="26" t="str">
        <f t="shared" si="836"/>
        <v/>
      </c>
      <c r="DP687" s="26" t="str">
        <f t="shared" si="836"/>
        <v/>
      </c>
      <c r="DQ687" s="26" t="str">
        <f t="shared" si="836"/>
        <v/>
      </c>
      <c r="DR687" s="26" t="str">
        <f t="shared" si="836"/>
        <v/>
      </c>
      <c r="DS687" s="26" t="str">
        <f t="shared" si="836"/>
        <v/>
      </c>
      <c r="DT687" s="26" t="str">
        <f t="shared" si="836"/>
        <v/>
      </c>
      <c r="DU687" s="26" t="str">
        <f t="shared" si="836"/>
        <v/>
      </c>
      <c r="DV687" s="26" t="str">
        <f t="shared" si="836"/>
        <v/>
      </c>
      <c r="DW687" s="26" t="str">
        <f t="shared" si="836"/>
        <v/>
      </c>
      <c r="DX687" s="26" t="str">
        <f t="shared" si="836"/>
        <v/>
      </c>
      <c r="DY687" s="26" t="str">
        <f t="shared" si="836"/>
        <v/>
      </c>
      <c r="DZ687" s="26" t="str">
        <f t="shared" si="836"/>
        <v/>
      </c>
      <c r="EA687" s="26" t="str">
        <f t="shared" si="836"/>
        <v/>
      </c>
      <c r="EB687" s="26" t="str">
        <f t="shared" si="836"/>
        <v/>
      </c>
      <c r="EC687" s="26" t="str">
        <f t="shared" si="836"/>
        <v/>
      </c>
      <c r="ED687" s="26" t="str">
        <f t="shared" si="836"/>
        <v/>
      </c>
      <c r="EE687" s="26" t="str">
        <f t="shared" si="837" ref="EE687:FI687">IF(AND(EE688="",EE689=""),"",SUM(EE688,EE689))</f>
        <v/>
      </c>
      <c r="EF687" s="26" t="str">
        <f t="shared" si="837"/>
        <v/>
      </c>
      <c r="EG687" s="26" t="str">
        <f t="shared" si="837"/>
        <v/>
      </c>
      <c r="EH687" s="26" t="str">
        <f t="shared" si="837"/>
        <v/>
      </c>
      <c r="EI687" s="26" t="str">
        <f t="shared" si="837"/>
        <v/>
      </c>
      <c r="EJ687" s="26" t="str">
        <f t="shared" si="837"/>
        <v/>
      </c>
      <c r="EK687" s="26" t="str">
        <f t="shared" si="837"/>
        <v/>
      </c>
      <c r="EL687" s="26" t="str">
        <f t="shared" si="837"/>
        <v/>
      </c>
      <c r="EM687" s="26" t="str">
        <f t="shared" si="837"/>
        <v/>
      </c>
      <c r="EN687" s="26" t="str">
        <f t="shared" si="837"/>
        <v/>
      </c>
      <c r="EO687" s="26" t="str">
        <f t="shared" si="837"/>
        <v/>
      </c>
      <c r="EP687" s="26" t="str">
        <f t="shared" si="837"/>
        <v/>
      </c>
      <c r="EQ687" s="26" t="str">
        <f t="shared" si="837"/>
        <v/>
      </c>
      <c r="ER687" s="26" t="str">
        <f t="shared" si="837"/>
        <v/>
      </c>
      <c r="ES687" s="26" t="str">
        <f t="shared" si="837"/>
        <v/>
      </c>
      <c r="ET687" s="26" t="str">
        <f t="shared" si="837"/>
        <v/>
      </c>
      <c r="EU687" s="26" t="str">
        <f t="shared" si="837"/>
        <v/>
      </c>
      <c r="EV687" s="26" t="str">
        <f t="shared" si="837"/>
        <v/>
      </c>
      <c r="EW687" s="26" t="str">
        <f t="shared" si="837"/>
        <v/>
      </c>
      <c r="EX687" s="26" t="str">
        <f t="shared" si="837"/>
        <v/>
      </c>
      <c r="EY687" s="26" t="str">
        <f t="shared" si="837"/>
        <v/>
      </c>
      <c r="EZ687" s="26" t="str">
        <f t="shared" si="837"/>
        <v/>
      </c>
      <c r="FA687" s="26" t="str">
        <f t="shared" si="837"/>
        <v/>
      </c>
      <c r="FB687" s="26" t="str">
        <f t="shared" si="837"/>
        <v/>
      </c>
      <c r="FC687" s="26" t="str">
        <f t="shared" si="837"/>
        <v/>
      </c>
      <c r="FD687" s="26" t="str">
        <f t="shared" si="837"/>
        <v/>
      </c>
      <c r="FE687" s="26" t="str">
        <f t="shared" si="837"/>
        <v/>
      </c>
      <c r="FF687" s="26" t="str">
        <f t="shared" si="837"/>
        <v/>
      </c>
      <c r="FG687" s="26" t="str">
        <f t="shared" si="837"/>
        <v/>
      </c>
      <c r="FH687" s="26" t="str">
        <f t="shared" si="837"/>
        <v/>
      </c>
      <c r="FI687" s="26" t="str">
        <f t="shared" si="837"/>
        <v/>
      </c>
    </row>
    <row r="688" spans="1:165" s="8" customFormat="1" ht="15" customHeight="1">
      <c r="A688" s="8" t="str">
        <f t="shared" si="790"/>
        <v>BFOLNAOF_S_BP6_XDC</v>
      </c>
      <c r="B688" s="12" t="s">
        <v>1635</v>
      </c>
      <c r="C688" s="13" t="s">
        <v>1636</v>
      </c>
      <c r="D688" s="13" t="s">
        <v>1637</v>
      </c>
      <c r="E688" s="14" t="str">
        <f>"BFOLNAOF_S_BP6_"&amp;C3</f>
        <v>BFOLNAOF_S_BP6_XDC</v>
      </c>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row>
    <row r="689" spans="1:165" s="8" customFormat="1" ht="15" customHeight="1">
      <c r="A689" s="8" t="str">
        <f t="shared" si="790"/>
        <v>BFOLNAOF_L_BP6_XDC</v>
      </c>
      <c r="B689" s="12" t="s">
        <v>1487</v>
      </c>
      <c r="C689" s="13" t="s">
        <v>1638</v>
      </c>
      <c r="D689" s="13" t="s">
        <v>1639</v>
      </c>
      <c r="E689" s="14" t="str">
        <f>"BFOLNAOF_L_BP6_"&amp;C3</f>
        <v>BFOLNAOF_L_BP6_XDC</v>
      </c>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row>
    <row r="690" spans="1:165" s="8" customFormat="1" ht="15" customHeight="1">
      <c r="A690" s="8" t="str">
        <f t="shared" si="790"/>
        <v>BFOLNAONF_BP6_XDC</v>
      </c>
      <c r="B690" s="12" t="s">
        <v>1640</v>
      </c>
      <c r="C690" s="13" t="s">
        <v>1641</v>
      </c>
      <c r="D690" s="13" t="s">
        <v>1642</v>
      </c>
      <c r="E690" s="14" t="str">
        <f>"BFOLNAONF_BP6_"&amp;C3</f>
        <v>BFOLNAONF_BP6_XDC</v>
      </c>
      <c r="F690" s="26" t="str">
        <f>IF(AND(F691="",F692=""),"",SUM(F691,F692))</f>
        <v/>
      </c>
      <c r="G690" s="26" t="str">
        <f t="shared" si="838" ref="G690:BR690">IF(AND(G691="",G692=""),"",SUM(G691,G692))</f>
        <v/>
      </c>
      <c r="H690" s="26" t="str">
        <f t="shared" si="838"/>
        <v/>
      </c>
      <c r="I690" s="26" t="str">
        <f t="shared" si="838"/>
        <v/>
      </c>
      <c r="J690" s="26" t="str">
        <f t="shared" si="838"/>
        <v/>
      </c>
      <c r="K690" s="26" t="str">
        <f t="shared" si="838"/>
        <v/>
      </c>
      <c r="L690" s="26" t="str">
        <f t="shared" si="838"/>
        <v/>
      </c>
      <c r="M690" s="26" t="str">
        <f t="shared" si="838"/>
        <v/>
      </c>
      <c r="N690" s="26" t="str">
        <f t="shared" si="838"/>
        <v/>
      </c>
      <c r="O690" s="26" t="str">
        <f t="shared" si="838"/>
        <v/>
      </c>
      <c r="P690" s="26" t="str">
        <f t="shared" si="838"/>
        <v/>
      </c>
      <c r="Q690" s="26" t="str">
        <f t="shared" si="838"/>
        <v/>
      </c>
      <c r="R690" s="26" t="str">
        <f t="shared" si="838"/>
        <v/>
      </c>
      <c r="S690" s="26" t="str">
        <f t="shared" si="838"/>
        <v/>
      </c>
      <c r="T690" s="26" t="str">
        <f t="shared" si="838"/>
        <v/>
      </c>
      <c r="U690" s="26" t="str">
        <f t="shared" si="838"/>
        <v/>
      </c>
      <c r="V690" s="26" t="str">
        <f t="shared" si="838"/>
        <v/>
      </c>
      <c r="W690" s="26" t="str">
        <f t="shared" si="838"/>
        <v/>
      </c>
      <c r="X690" s="26" t="str">
        <f t="shared" si="838"/>
        <v/>
      </c>
      <c r="Y690" s="26" t="str">
        <f t="shared" si="838"/>
        <v/>
      </c>
      <c r="Z690" s="26" t="str">
        <f t="shared" si="838"/>
        <v/>
      </c>
      <c r="AA690" s="26" t="str">
        <f t="shared" si="838"/>
        <v/>
      </c>
      <c r="AB690" s="26" t="str">
        <f t="shared" si="838"/>
        <v/>
      </c>
      <c r="AC690" s="26" t="str">
        <f t="shared" si="838"/>
        <v/>
      </c>
      <c r="AD690" s="26" t="str">
        <f t="shared" si="838"/>
        <v/>
      </c>
      <c r="AE690" s="26" t="str">
        <f t="shared" si="838"/>
        <v/>
      </c>
      <c r="AF690" s="26" t="str">
        <f t="shared" si="838"/>
        <v/>
      </c>
      <c r="AG690" s="26" t="str">
        <f t="shared" si="838"/>
        <v/>
      </c>
      <c r="AH690" s="26" t="str">
        <f t="shared" si="838"/>
        <v/>
      </c>
      <c r="AI690" s="26" t="str">
        <f t="shared" si="838"/>
        <v/>
      </c>
      <c r="AJ690" s="26" t="str">
        <f t="shared" si="838"/>
        <v/>
      </c>
      <c r="AK690" s="26" t="str">
        <f t="shared" si="838"/>
        <v/>
      </c>
      <c r="AL690" s="26" t="str">
        <f t="shared" si="838"/>
        <v/>
      </c>
      <c r="AM690" s="26" t="str">
        <f t="shared" si="838"/>
        <v/>
      </c>
      <c r="AN690" s="26" t="str">
        <f t="shared" si="838"/>
        <v/>
      </c>
      <c r="AO690" s="26" t="str">
        <f t="shared" si="838"/>
        <v/>
      </c>
      <c r="AP690" s="26" t="str">
        <f t="shared" si="838"/>
        <v/>
      </c>
      <c r="AQ690" s="26" t="str">
        <f t="shared" si="838"/>
        <v/>
      </c>
      <c r="AR690" s="26" t="str">
        <f t="shared" si="838"/>
        <v/>
      </c>
      <c r="AS690" s="26" t="str">
        <f t="shared" si="838"/>
        <v/>
      </c>
      <c r="AT690" s="26" t="str">
        <f t="shared" si="838"/>
        <v/>
      </c>
      <c r="AU690" s="26" t="str">
        <f t="shared" si="838"/>
        <v/>
      </c>
      <c r="AV690" s="26" t="str">
        <f t="shared" si="838"/>
        <v/>
      </c>
      <c r="AW690" s="26" t="str">
        <f t="shared" si="838"/>
        <v/>
      </c>
      <c r="AX690" s="26" t="str">
        <f t="shared" si="838"/>
        <v/>
      </c>
      <c r="AY690" s="26" t="str">
        <f t="shared" si="838"/>
        <v/>
      </c>
      <c r="AZ690" s="26" t="str">
        <f t="shared" si="838"/>
        <v/>
      </c>
      <c r="BA690" s="26" t="str">
        <f t="shared" si="838"/>
        <v/>
      </c>
      <c r="BB690" s="26" t="str">
        <f t="shared" si="838"/>
        <v/>
      </c>
      <c r="BC690" s="26" t="str">
        <f t="shared" si="838"/>
        <v/>
      </c>
      <c r="BD690" s="26" t="str">
        <f t="shared" si="838"/>
        <v/>
      </c>
      <c r="BE690" s="26" t="str">
        <f t="shared" si="838"/>
        <v/>
      </c>
      <c r="BF690" s="26" t="str">
        <f t="shared" si="838"/>
        <v/>
      </c>
      <c r="BG690" s="26" t="str">
        <f t="shared" si="838"/>
        <v/>
      </c>
      <c r="BH690" s="26" t="str">
        <f t="shared" si="838"/>
        <v/>
      </c>
      <c r="BI690" s="26" t="str">
        <f t="shared" si="838"/>
        <v/>
      </c>
      <c r="BJ690" s="26" t="str">
        <f t="shared" si="838"/>
        <v/>
      </c>
      <c r="BK690" s="26" t="str">
        <f t="shared" si="838"/>
        <v/>
      </c>
      <c r="BL690" s="26" t="str">
        <f t="shared" si="838"/>
        <v/>
      </c>
      <c r="BM690" s="26" t="str">
        <f t="shared" si="838"/>
        <v/>
      </c>
      <c r="BN690" s="26" t="str">
        <f t="shared" si="838"/>
        <v/>
      </c>
      <c r="BO690" s="26" t="str">
        <f t="shared" si="838"/>
        <v/>
      </c>
      <c r="BP690" s="26" t="str">
        <f t="shared" si="838"/>
        <v/>
      </c>
      <c r="BQ690" s="26" t="str">
        <f t="shared" si="838"/>
        <v/>
      </c>
      <c r="BR690" s="26" t="str">
        <f t="shared" si="838"/>
        <v/>
      </c>
      <c r="BS690" s="26" t="str">
        <f t="shared" si="839" ref="BS690:ED690">IF(AND(BS691="",BS692=""),"",SUM(BS691,BS692))</f>
        <v/>
      </c>
      <c r="BT690" s="26" t="str">
        <f t="shared" si="839"/>
        <v/>
      </c>
      <c r="BU690" s="26" t="str">
        <f t="shared" si="839"/>
        <v/>
      </c>
      <c r="BV690" s="26" t="str">
        <f t="shared" si="839"/>
        <v/>
      </c>
      <c r="BW690" s="26" t="str">
        <f t="shared" si="839"/>
        <v/>
      </c>
      <c r="BX690" s="26" t="str">
        <f t="shared" si="839"/>
        <v/>
      </c>
      <c r="BY690" s="26" t="str">
        <f t="shared" si="839"/>
        <v/>
      </c>
      <c r="BZ690" s="26" t="str">
        <f t="shared" si="839"/>
        <v/>
      </c>
      <c r="CA690" s="26" t="str">
        <f t="shared" si="839"/>
        <v/>
      </c>
      <c r="CB690" s="26" t="str">
        <f t="shared" si="839"/>
        <v/>
      </c>
      <c r="CC690" s="26" t="str">
        <f t="shared" si="839"/>
        <v/>
      </c>
      <c r="CD690" s="26" t="str">
        <f t="shared" si="839"/>
        <v/>
      </c>
      <c r="CE690" s="26" t="str">
        <f t="shared" si="839"/>
        <v/>
      </c>
      <c r="CF690" s="26" t="str">
        <f t="shared" si="839"/>
        <v/>
      </c>
      <c r="CG690" s="26" t="str">
        <f t="shared" si="839"/>
        <v/>
      </c>
      <c r="CH690" s="26" t="str">
        <f t="shared" si="839"/>
        <v/>
      </c>
      <c r="CI690" s="26" t="str">
        <f t="shared" si="839"/>
        <v/>
      </c>
      <c r="CJ690" s="26" t="str">
        <f t="shared" si="839"/>
        <v/>
      </c>
      <c r="CK690" s="26" t="str">
        <f t="shared" si="839"/>
        <v/>
      </c>
      <c r="CL690" s="26" t="str">
        <f t="shared" si="839"/>
        <v/>
      </c>
      <c r="CM690" s="26" t="str">
        <f t="shared" si="839"/>
        <v/>
      </c>
      <c r="CN690" s="26" t="str">
        <f t="shared" si="839"/>
        <v/>
      </c>
      <c r="CO690" s="26" t="str">
        <f t="shared" si="839"/>
        <v/>
      </c>
      <c r="CP690" s="26" t="str">
        <f t="shared" si="839"/>
        <v/>
      </c>
      <c r="CQ690" s="26" t="str">
        <f t="shared" si="839"/>
        <v/>
      </c>
      <c r="CR690" s="26" t="str">
        <f t="shared" si="839"/>
        <v/>
      </c>
      <c r="CS690" s="26" t="str">
        <f t="shared" si="839"/>
        <v/>
      </c>
      <c r="CT690" s="26" t="str">
        <f t="shared" si="839"/>
        <v/>
      </c>
      <c r="CU690" s="26" t="str">
        <f t="shared" si="839"/>
        <v/>
      </c>
      <c r="CV690" s="26" t="str">
        <f t="shared" si="839"/>
        <v/>
      </c>
      <c r="CW690" s="26" t="str">
        <f t="shared" si="839"/>
        <v/>
      </c>
      <c r="CX690" s="26" t="str">
        <f t="shared" si="839"/>
        <v/>
      </c>
      <c r="CY690" s="26" t="str">
        <f t="shared" si="839"/>
        <v/>
      </c>
      <c r="CZ690" s="26" t="str">
        <f t="shared" si="839"/>
        <v/>
      </c>
      <c r="DA690" s="26" t="str">
        <f t="shared" si="839"/>
        <v/>
      </c>
      <c r="DB690" s="26" t="str">
        <f t="shared" si="839"/>
        <v/>
      </c>
      <c r="DC690" s="26" t="str">
        <f t="shared" si="839"/>
        <v/>
      </c>
      <c r="DD690" s="26" t="str">
        <f t="shared" si="839"/>
        <v/>
      </c>
      <c r="DE690" s="26" t="str">
        <f t="shared" si="839"/>
        <v/>
      </c>
      <c r="DF690" s="26" t="str">
        <f t="shared" si="839"/>
        <v/>
      </c>
      <c r="DG690" s="26" t="str">
        <f t="shared" si="839"/>
        <v/>
      </c>
      <c r="DH690" s="26" t="str">
        <f t="shared" si="839"/>
        <v/>
      </c>
      <c r="DI690" s="26" t="str">
        <f t="shared" si="839"/>
        <v/>
      </c>
      <c r="DJ690" s="26" t="str">
        <f t="shared" si="839"/>
        <v/>
      </c>
      <c r="DK690" s="26" t="str">
        <f t="shared" si="839"/>
        <v/>
      </c>
      <c r="DL690" s="26" t="str">
        <f t="shared" si="839"/>
        <v/>
      </c>
      <c r="DM690" s="26" t="str">
        <f t="shared" si="839"/>
        <v/>
      </c>
      <c r="DN690" s="26" t="str">
        <f t="shared" si="839"/>
        <v/>
      </c>
      <c r="DO690" s="26" t="str">
        <f t="shared" si="839"/>
        <v/>
      </c>
      <c r="DP690" s="26" t="str">
        <f t="shared" si="839"/>
        <v/>
      </c>
      <c r="DQ690" s="26" t="str">
        <f t="shared" si="839"/>
        <v/>
      </c>
      <c r="DR690" s="26" t="str">
        <f t="shared" si="839"/>
        <v/>
      </c>
      <c r="DS690" s="26" t="str">
        <f t="shared" si="839"/>
        <v/>
      </c>
      <c r="DT690" s="26" t="str">
        <f t="shared" si="839"/>
        <v/>
      </c>
      <c r="DU690" s="26" t="str">
        <f t="shared" si="839"/>
        <v/>
      </c>
      <c r="DV690" s="26" t="str">
        <f t="shared" si="839"/>
        <v/>
      </c>
      <c r="DW690" s="26" t="str">
        <f t="shared" si="839"/>
        <v/>
      </c>
      <c r="DX690" s="26" t="str">
        <f t="shared" si="839"/>
        <v/>
      </c>
      <c r="DY690" s="26" t="str">
        <f t="shared" si="839"/>
        <v/>
      </c>
      <c r="DZ690" s="26" t="str">
        <f t="shared" si="839"/>
        <v/>
      </c>
      <c r="EA690" s="26" t="str">
        <f t="shared" si="839"/>
        <v/>
      </c>
      <c r="EB690" s="26" t="str">
        <f t="shared" si="839"/>
        <v/>
      </c>
      <c r="EC690" s="26" t="str">
        <f t="shared" si="839"/>
        <v/>
      </c>
      <c r="ED690" s="26" t="str">
        <f t="shared" si="839"/>
        <v/>
      </c>
      <c r="EE690" s="26" t="str">
        <f t="shared" si="840" ref="EE690:FI690">IF(AND(EE691="",EE692=""),"",SUM(EE691,EE692))</f>
        <v/>
      </c>
      <c r="EF690" s="26" t="str">
        <f t="shared" si="840"/>
        <v/>
      </c>
      <c r="EG690" s="26" t="str">
        <f t="shared" si="840"/>
        <v/>
      </c>
      <c r="EH690" s="26" t="str">
        <f t="shared" si="840"/>
        <v/>
      </c>
      <c r="EI690" s="26" t="str">
        <f t="shared" si="840"/>
        <v/>
      </c>
      <c r="EJ690" s="26" t="str">
        <f t="shared" si="840"/>
        <v/>
      </c>
      <c r="EK690" s="26" t="str">
        <f t="shared" si="840"/>
        <v/>
      </c>
      <c r="EL690" s="26" t="str">
        <f t="shared" si="840"/>
        <v/>
      </c>
      <c r="EM690" s="26" t="str">
        <f t="shared" si="840"/>
        <v/>
      </c>
      <c r="EN690" s="26" t="str">
        <f t="shared" si="840"/>
        <v/>
      </c>
      <c r="EO690" s="26" t="str">
        <f t="shared" si="840"/>
        <v/>
      </c>
      <c r="EP690" s="26" t="str">
        <f t="shared" si="840"/>
        <v/>
      </c>
      <c r="EQ690" s="26" t="str">
        <f t="shared" si="840"/>
        <v/>
      </c>
      <c r="ER690" s="26" t="str">
        <f t="shared" si="840"/>
        <v/>
      </c>
      <c r="ES690" s="26" t="str">
        <f t="shared" si="840"/>
        <v/>
      </c>
      <c r="ET690" s="26" t="str">
        <f t="shared" si="840"/>
        <v/>
      </c>
      <c r="EU690" s="26" t="str">
        <f t="shared" si="840"/>
        <v/>
      </c>
      <c r="EV690" s="26" t="str">
        <f t="shared" si="840"/>
        <v/>
      </c>
      <c r="EW690" s="26" t="str">
        <f t="shared" si="840"/>
        <v/>
      </c>
      <c r="EX690" s="26" t="str">
        <f t="shared" si="840"/>
        <v/>
      </c>
      <c r="EY690" s="26" t="str">
        <f t="shared" si="840"/>
        <v/>
      </c>
      <c r="EZ690" s="26" t="str">
        <f t="shared" si="840"/>
        <v/>
      </c>
      <c r="FA690" s="26" t="str">
        <f t="shared" si="840"/>
        <v/>
      </c>
      <c r="FB690" s="26" t="str">
        <f t="shared" si="840"/>
        <v/>
      </c>
      <c r="FC690" s="26" t="str">
        <f t="shared" si="840"/>
        <v/>
      </c>
      <c r="FD690" s="26" t="str">
        <f t="shared" si="840"/>
        <v/>
      </c>
      <c r="FE690" s="26" t="str">
        <f t="shared" si="840"/>
        <v/>
      </c>
      <c r="FF690" s="26" t="str">
        <f t="shared" si="840"/>
        <v/>
      </c>
      <c r="FG690" s="26" t="str">
        <f t="shared" si="840"/>
        <v/>
      </c>
      <c r="FH690" s="26" t="str">
        <f t="shared" si="840"/>
        <v/>
      </c>
      <c r="FI690" s="26" t="str">
        <f t="shared" si="840"/>
        <v/>
      </c>
    </row>
    <row r="691" spans="1:165" s="8" customFormat="1" ht="15" customHeight="1">
      <c r="A691" s="8" t="str">
        <f t="shared" si="790"/>
        <v>BFOLNAONF_S_BP6_XDC</v>
      </c>
      <c r="B691" s="12" t="s">
        <v>1635</v>
      </c>
      <c r="C691" s="13" t="s">
        <v>1643</v>
      </c>
      <c r="D691" s="13" t="s">
        <v>1644</v>
      </c>
      <c r="E691" s="14" t="str">
        <f>"BFOLNAONF_S_BP6_"&amp;C3</f>
        <v>BFOLNAONF_S_BP6_XDC</v>
      </c>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row>
    <row r="692" spans="1:165" s="8" customFormat="1" ht="15" customHeight="1">
      <c r="A692" s="8" t="str">
        <f t="shared" si="790"/>
        <v>BFOLNAONF_L_BP6_XDC</v>
      </c>
      <c r="B692" s="12" t="s">
        <v>1487</v>
      </c>
      <c r="C692" s="13" t="s">
        <v>1645</v>
      </c>
      <c r="D692" s="13" t="s">
        <v>1646</v>
      </c>
      <c r="E692" s="14" t="str">
        <f>"BFOLNAONF_L_BP6_"&amp;C3</f>
        <v>BFOLNAONF_L_BP6_XDC</v>
      </c>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row>
    <row r="693" spans="1:165" s="8" customFormat="1" ht="15" customHeight="1">
      <c r="A693" s="8" t="str">
        <f t="shared" si="790"/>
        <v>BFOLNL_BP6_XDC</v>
      </c>
      <c r="B693" s="19" t="s">
        <v>1647</v>
      </c>
      <c r="C693" s="13" t="s">
        <v>1648</v>
      </c>
      <c r="D693" s="13" t="s">
        <v>1649</v>
      </c>
      <c r="E693" s="14" t="str">
        <f>"BFOLNL_BP6_"&amp;C3</f>
        <v>BFOLNL_BP6_XDC</v>
      </c>
      <c r="F693" s="26">
        <v>0.96787429894843802</v>
      </c>
      <c r="G693" s="26">
        <v>0.96787429894843802</v>
      </c>
      <c r="H693" s="26">
        <v>2.79787429894844</v>
      </c>
      <c r="I693" s="26">
        <v>3.17287429894844</v>
      </c>
      <c r="J693" s="26">
        <v>7.90649719579375</v>
      </c>
      <c r="K693" s="26">
        <v>0.98516238616703999</v>
      </c>
      <c r="L693" s="26">
        <v>1.0441623861670399</v>
      </c>
      <c r="M693" s="26">
        <v>-2.7008376138329599</v>
      </c>
      <c r="N693" s="26">
        <v>5.1411623861670401</v>
      </c>
      <c r="O693" s="26">
        <v>4.4696495446681599</v>
      </c>
      <c r="P693" s="26">
        <v>6.0916283411735002</v>
      </c>
      <c r="Q693" s="26">
        <v>5.7576283411734996</v>
      </c>
      <c r="R693" s="26">
        <v>2.8546283411735001</v>
      </c>
      <c r="S693" s="26">
        <v>7.2366283411734997</v>
      </c>
      <c r="T693" s="26">
        <v>21.940513364693999</v>
      </c>
      <c r="U693" s="26">
        <v>1.1001355302940601</v>
      </c>
      <c r="V693" s="26">
        <v>-1.45186446970594</v>
      </c>
      <c r="W693" s="26">
        <v>1.2271355302940601</v>
      </c>
      <c r="X693" s="26">
        <v>1.2271355302940601</v>
      </c>
      <c r="Y693" s="26">
        <v>2.1025421211762501</v>
      </c>
      <c r="Z693" s="26">
        <v>-0.16829944569062499</v>
      </c>
      <c r="AA693" s="26">
        <v>-0.16829944569062499</v>
      </c>
      <c r="AB693" s="26">
        <v>-0.16829944569062499</v>
      </c>
      <c r="AC693" s="26">
        <v>-0.16829944569062499</v>
      </c>
      <c r="AD693" s="26">
        <v>-0.67319778276249898</v>
      </c>
      <c r="AE693" s="26">
        <v>-0.19062051296688801</v>
      </c>
      <c r="AF693" s="26">
        <v>-0.19062051296688801</v>
      </c>
      <c r="AG693" s="26">
        <v>-0.19062051296688801</v>
      </c>
      <c r="AH693" s="26">
        <v>-0.19062051296688801</v>
      </c>
      <c r="AI693" s="26">
        <v>-0.76248205186755103</v>
      </c>
      <c r="AJ693" s="26">
        <v>-0.32995774999999999</v>
      </c>
      <c r="AK693" s="26">
        <v>-0.32995774999999999</v>
      </c>
      <c r="AL693" s="26">
        <v>-0.32995774999999999</v>
      </c>
      <c r="AM693" s="26">
        <v>-0.32995774999999999</v>
      </c>
      <c r="AN693" s="26">
        <v>-1.319831</v>
      </c>
      <c r="AO693" s="26" t="str">
        <f>IF(AND(AO694="",AND(AO702="",AND(AO705="",AO709=""))),"",SUM(AO694,AO702,AO705,AO709))</f>
        <v/>
      </c>
      <c r="AP693" s="26" t="str">
        <f>IF(AND(AP694="",AND(AP702="",AND(AP705="",AP709=""))),"",SUM(AP694,AP702,AP705,AP709))</f>
        <v/>
      </c>
      <c r="AQ693" s="26" t="str">
        <f>IF(AND(AQ694="",AND(AQ702="",AND(AQ705="",AQ709=""))),"",SUM(AQ694,AQ702,AQ705,AQ709))</f>
        <v/>
      </c>
      <c r="AR693" s="26" t="str">
        <f>IF(AND(AR694="",AND(AR702="",AND(AR705="",AR709=""))),"",SUM(AR694,AR702,AR705,AR709))</f>
        <v/>
      </c>
      <c r="AS693" s="26" t="str">
        <f>IF(AND(AS694="",AND(AS702="",AND(AS705="",AS709=""))),"",SUM(AS694,AS702,AS705,AS709))</f>
        <v/>
      </c>
      <c r="AT693" s="26" t="str">
        <f>IF(AND(AT694="",AND(AT702="",AND(AT705="",AT709=""))),"",SUM(AT694,AT702,AT705,AT709))</f>
        <v/>
      </c>
      <c r="AU693" s="26" t="str">
        <f>IF(AND(AU694="",AND(AU702="",AND(AU705="",AU709=""))),"",SUM(AU694,AU702,AU705,AU709))</f>
        <v/>
      </c>
      <c r="AV693" s="26" t="str">
        <f>IF(AND(AV694="",AND(AV702="",AND(AV705="",AV709=""))),"",SUM(AV694,AV702,AV705,AV709))</f>
        <v/>
      </c>
      <c r="AW693" s="26" t="str">
        <f>IF(AND(AW694="",AND(AW702="",AND(AW705="",AW709=""))),"",SUM(AW694,AW702,AW705,AW709))</f>
        <v/>
      </c>
      <c r="AX693" s="26" t="str">
        <f>IF(AND(AX694="",AND(AX702="",AND(AX705="",AX709=""))),"",SUM(AX694,AX702,AX705,AX709))</f>
        <v/>
      </c>
      <c r="AY693" s="26" t="str">
        <f>IF(AND(AY694="",AND(AY702="",AND(AY705="",AY709=""))),"",SUM(AY694,AY702,AY705,AY709))</f>
        <v/>
      </c>
      <c r="AZ693" s="26" t="str">
        <f>IF(AND(AZ694="",AND(AZ702="",AND(AZ705="",AZ709=""))),"",SUM(AZ694,AZ702,AZ705,AZ709))</f>
        <v/>
      </c>
      <c r="BA693" s="26" t="str">
        <f>IF(AND(BA694="",AND(BA702="",AND(BA705="",BA709=""))),"",SUM(BA694,BA702,BA705,BA709))</f>
        <v/>
      </c>
      <c r="BB693" s="26" t="str">
        <f>IF(AND(BB694="",AND(BB702="",AND(BB705="",BB709=""))),"",SUM(BB694,BB702,BB705,BB709))</f>
        <v/>
      </c>
      <c r="BC693" s="26" t="str">
        <f>IF(AND(BC694="",AND(BC702="",AND(BC705="",BC709=""))),"",SUM(BC694,BC702,BC705,BC709))</f>
        <v/>
      </c>
      <c r="BD693" s="26" t="str">
        <f>IF(AND(BD694="",AND(BD702="",AND(BD705="",BD709=""))),"",SUM(BD694,BD702,BD705,BD709))</f>
        <v/>
      </c>
      <c r="BE693" s="26" t="str">
        <f>IF(AND(BE694="",AND(BE702="",AND(BE705="",BE709=""))),"",SUM(BE694,BE702,BE705,BE709))</f>
        <v/>
      </c>
      <c r="BF693" s="26" t="str">
        <f>IF(AND(BF694="",AND(BF702="",AND(BF705="",BF709=""))),"",SUM(BF694,BF702,BF705,BF709))</f>
        <v/>
      </c>
      <c r="BG693" s="26" t="str">
        <f>IF(AND(BG694="",AND(BG702="",AND(BG705="",BG709=""))),"",SUM(BG694,BG702,BG705,BG709))</f>
        <v/>
      </c>
      <c r="BH693" s="26" t="str">
        <f>IF(AND(BH694="",AND(BH702="",AND(BH705="",BH709=""))),"",SUM(BH694,BH702,BH705,BH709))</f>
        <v/>
      </c>
      <c r="BI693" s="26" t="str">
        <f>IF(AND(BI694="",AND(BI702="",AND(BI705="",BI709=""))),"",SUM(BI694,BI702,BI705,BI709))</f>
        <v/>
      </c>
      <c r="BJ693" s="26" t="str">
        <f>IF(AND(BJ694="",AND(BJ702="",AND(BJ705="",BJ709=""))),"",SUM(BJ694,BJ702,BJ705,BJ709))</f>
        <v/>
      </c>
      <c r="BK693" s="26" t="str">
        <f>IF(AND(BK694="",AND(BK702="",AND(BK705="",BK709=""))),"",SUM(BK694,BK702,BK705,BK709))</f>
        <v/>
      </c>
      <c r="BL693" s="26" t="str">
        <f>IF(AND(BL694="",AND(BL702="",AND(BL705="",BL709=""))),"",SUM(BL694,BL702,BL705,BL709))</f>
        <v/>
      </c>
      <c r="BM693" s="26" t="str">
        <f>IF(AND(BM694="",AND(BM702="",AND(BM705="",BM709=""))),"",SUM(BM694,BM702,BM705,BM709))</f>
        <v/>
      </c>
      <c r="BN693" s="26" t="str">
        <f>IF(AND(BN694="",AND(BN702="",AND(BN705="",BN709=""))),"",SUM(BN694,BN702,BN705,BN709))</f>
        <v/>
      </c>
      <c r="BO693" s="26" t="str">
        <f>IF(AND(BO694="",AND(BO702="",AND(BO705="",BO709=""))),"",SUM(BO694,BO702,BO705,BO709))</f>
        <v/>
      </c>
      <c r="BP693" s="26" t="str">
        <f>IF(AND(BP694="",AND(BP702="",AND(BP705="",BP709=""))),"",SUM(BP694,BP702,BP705,BP709))</f>
        <v/>
      </c>
      <c r="BQ693" s="26" t="str">
        <f>IF(AND(BQ694="",AND(BQ702="",AND(BQ705="",BQ709=""))),"",SUM(BQ694,BQ702,BQ705,BQ709))</f>
        <v/>
      </c>
      <c r="BR693" s="26" t="str">
        <f>IF(AND(BR694="",AND(BR702="",AND(BR705="",BR709=""))),"",SUM(BR694,BR702,BR705,BR709))</f>
        <v/>
      </c>
      <c r="BS693" s="26" t="str">
        <f t="shared" si="841" ref="BS693:ED693">IF(AND(BS694="",AND(BS702="",AND(BS705="",BS709=""))),"",SUM(BS694,BS702,BS705,BS709))</f>
        <v/>
      </c>
      <c r="BT693" s="26" t="str">
        <f t="shared" si="841"/>
        <v/>
      </c>
      <c r="BU693" s="26" t="str">
        <f t="shared" si="841"/>
        <v/>
      </c>
      <c r="BV693" s="26" t="str">
        <f t="shared" si="841"/>
        <v/>
      </c>
      <c r="BW693" s="26" t="str">
        <f t="shared" si="841"/>
        <v/>
      </c>
      <c r="BX693" s="26" t="str">
        <f t="shared" si="841"/>
        <v/>
      </c>
      <c r="BY693" s="26" t="str">
        <f t="shared" si="841"/>
        <v/>
      </c>
      <c r="BZ693" s="26" t="str">
        <f t="shared" si="841"/>
        <v/>
      </c>
      <c r="CA693" s="26" t="str">
        <f t="shared" si="841"/>
        <v/>
      </c>
      <c r="CB693" s="26" t="str">
        <f t="shared" si="841"/>
        <v/>
      </c>
      <c r="CC693" s="26" t="str">
        <f t="shared" si="841"/>
        <v/>
      </c>
      <c r="CD693" s="26" t="str">
        <f t="shared" si="841"/>
        <v/>
      </c>
      <c r="CE693" s="26" t="str">
        <f t="shared" si="841"/>
        <v/>
      </c>
      <c r="CF693" s="26" t="str">
        <f t="shared" si="841"/>
        <v/>
      </c>
      <c r="CG693" s="26" t="str">
        <f t="shared" si="841"/>
        <v/>
      </c>
      <c r="CH693" s="26" t="str">
        <f t="shared" si="841"/>
        <v/>
      </c>
      <c r="CI693" s="26" t="str">
        <f t="shared" si="841"/>
        <v/>
      </c>
      <c r="CJ693" s="26" t="str">
        <f t="shared" si="841"/>
        <v/>
      </c>
      <c r="CK693" s="26" t="str">
        <f t="shared" si="841"/>
        <v/>
      </c>
      <c r="CL693" s="26" t="str">
        <f t="shared" si="841"/>
        <v/>
      </c>
      <c r="CM693" s="26" t="str">
        <f t="shared" si="841"/>
        <v/>
      </c>
      <c r="CN693" s="26" t="str">
        <f t="shared" si="841"/>
        <v/>
      </c>
      <c r="CO693" s="26" t="str">
        <f t="shared" si="841"/>
        <v/>
      </c>
      <c r="CP693" s="26" t="str">
        <f t="shared" si="841"/>
        <v/>
      </c>
      <c r="CQ693" s="26" t="str">
        <f t="shared" si="841"/>
        <v/>
      </c>
      <c r="CR693" s="26" t="str">
        <f t="shared" si="841"/>
        <v/>
      </c>
      <c r="CS693" s="26" t="str">
        <f t="shared" si="841"/>
        <v/>
      </c>
      <c r="CT693" s="26" t="str">
        <f t="shared" si="841"/>
        <v/>
      </c>
      <c r="CU693" s="26" t="str">
        <f t="shared" si="841"/>
        <v/>
      </c>
      <c r="CV693" s="26" t="str">
        <f t="shared" si="841"/>
        <v/>
      </c>
      <c r="CW693" s="26" t="str">
        <f t="shared" si="841"/>
        <v/>
      </c>
      <c r="CX693" s="26" t="str">
        <f t="shared" si="841"/>
        <v/>
      </c>
      <c r="CY693" s="26" t="str">
        <f t="shared" si="841"/>
        <v/>
      </c>
      <c r="CZ693" s="26" t="str">
        <f t="shared" si="841"/>
        <v/>
      </c>
      <c r="DA693" s="26" t="str">
        <f t="shared" si="841"/>
        <v/>
      </c>
      <c r="DB693" s="26" t="str">
        <f t="shared" si="841"/>
        <v/>
      </c>
      <c r="DC693" s="26" t="str">
        <f t="shared" si="841"/>
        <v/>
      </c>
      <c r="DD693" s="26" t="str">
        <f t="shared" si="841"/>
        <v/>
      </c>
      <c r="DE693" s="26" t="str">
        <f t="shared" si="841"/>
        <v/>
      </c>
      <c r="DF693" s="26" t="str">
        <f t="shared" si="841"/>
        <v/>
      </c>
      <c r="DG693" s="26" t="str">
        <f t="shared" si="841"/>
        <v/>
      </c>
      <c r="DH693" s="26" t="str">
        <f t="shared" si="841"/>
        <v/>
      </c>
      <c r="DI693" s="26" t="str">
        <f t="shared" si="841"/>
        <v/>
      </c>
      <c r="DJ693" s="26" t="str">
        <f t="shared" si="841"/>
        <v/>
      </c>
      <c r="DK693" s="26" t="str">
        <f t="shared" si="841"/>
        <v/>
      </c>
      <c r="DL693" s="26" t="str">
        <f t="shared" si="841"/>
        <v/>
      </c>
      <c r="DM693" s="26" t="str">
        <f t="shared" si="841"/>
        <v/>
      </c>
      <c r="DN693" s="26" t="str">
        <f t="shared" si="841"/>
        <v/>
      </c>
      <c r="DO693" s="26" t="str">
        <f t="shared" si="841"/>
        <v/>
      </c>
      <c r="DP693" s="26" t="str">
        <f t="shared" si="841"/>
        <v/>
      </c>
      <c r="DQ693" s="26" t="str">
        <f t="shared" si="841"/>
        <v/>
      </c>
      <c r="DR693" s="26" t="str">
        <f t="shared" si="841"/>
        <v/>
      </c>
      <c r="DS693" s="26" t="str">
        <f t="shared" si="841"/>
        <v/>
      </c>
      <c r="DT693" s="26" t="str">
        <f t="shared" si="841"/>
        <v/>
      </c>
      <c r="DU693" s="26" t="str">
        <f t="shared" si="841"/>
        <v/>
      </c>
      <c r="DV693" s="26" t="str">
        <f t="shared" si="841"/>
        <v/>
      </c>
      <c r="DW693" s="26" t="str">
        <f t="shared" si="841"/>
        <v/>
      </c>
      <c r="DX693" s="26" t="str">
        <f t="shared" si="841"/>
        <v/>
      </c>
      <c r="DY693" s="26" t="str">
        <f t="shared" si="841"/>
        <v/>
      </c>
      <c r="DZ693" s="26" t="str">
        <f t="shared" si="841"/>
        <v/>
      </c>
      <c r="EA693" s="26" t="str">
        <f t="shared" si="841"/>
        <v/>
      </c>
      <c r="EB693" s="26" t="str">
        <f t="shared" si="841"/>
        <v/>
      </c>
      <c r="EC693" s="26" t="str">
        <f t="shared" si="841"/>
        <v/>
      </c>
      <c r="ED693" s="26" t="str">
        <f t="shared" si="841"/>
        <v/>
      </c>
      <c r="EE693" s="26" t="str">
        <f t="shared" si="842" ref="EE693:FI693">IF(AND(EE694="",AND(EE702="",AND(EE705="",EE709=""))),"",SUM(EE694,EE702,EE705,EE709))</f>
        <v/>
      </c>
      <c r="EF693" s="26" t="str">
        <f t="shared" si="842"/>
        <v/>
      </c>
      <c r="EG693" s="26" t="str">
        <f t="shared" si="842"/>
        <v/>
      </c>
      <c r="EH693" s="26" t="str">
        <f t="shared" si="842"/>
        <v/>
      </c>
      <c r="EI693" s="26" t="str">
        <f t="shared" si="842"/>
        <v/>
      </c>
      <c r="EJ693" s="26" t="str">
        <f t="shared" si="842"/>
        <v/>
      </c>
      <c r="EK693" s="26" t="str">
        <f t="shared" si="842"/>
        <v/>
      </c>
      <c r="EL693" s="26" t="str">
        <f t="shared" si="842"/>
        <v/>
      </c>
      <c r="EM693" s="26" t="str">
        <f t="shared" si="842"/>
        <v/>
      </c>
      <c r="EN693" s="26" t="str">
        <f t="shared" si="842"/>
        <v/>
      </c>
      <c r="EO693" s="26" t="str">
        <f t="shared" si="842"/>
        <v/>
      </c>
      <c r="EP693" s="26" t="str">
        <f t="shared" si="842"/>
        <v/>
      </c>
      <c r="EQ693" s="26" t="str">
        <f t="shared" si="842"/>
        <v/>
      </c>
      <c r="ER693" s="26" t="str">
        <f t="shared" si="842"/>
        <v/>
      </c>
      <c r="ES693" s="26" t="str">
        <f t="shared" si="842"/>
        <v/>
      </c>
      <c r="ET693" s="26" t="str">
        <f t="shared" si="842"/>
        <v/>
      </c>
      <c r="EU693" s="26" t="str">
        <f t="shared" si="842"/>
        <v/>
      </c>
      <c r="EV693" s="26" t="str">
        <f t="shared" si="842"/>
        <v/>
      </c>
      <c r="EW693" s="26" t="str">
        <f t="shared" si="842"/>
        <v/>
      </c>
      <c r="EX693" s="26" t="str">
        <f t="shared" si="842"/>
        <v/>
      </c>
      <c r="EY693" s="26" t="str">
        <f t="shared" si="842"/>
        <v/>
      </c>
      <c r="EZ693" s="26" t="str">
        <f t="shared" si="842"/>
        <v/>
      </c>
      <c r="FA693" s="26" t="str">
        <f t="shared" si="842"/>
        <v/>
      </c>
      <c r="FB693" s="26" t="str">
        <f t="shared" si="842"/>
        <v/>
      </c>
      <c r="FC693" s="26" t="str">
        <f t="shared" si="842"/>
        <v/>
      </c>
      <c r="FD693" s="26" t="str">
        <f t="shared" si="842"/>
        <v/>
      </c>
      <c r="FE693" s="26" t="str">
        <f t="shared" si="842"/>
        <v/>
      </c>
      <c r="FF693" s="26" t="str">
        <f t="shared" si="842"/>
        <v/>
      </c>
      <c r="FG693" s="26" t="str">
        <f t="shared" si="842"/>
        <v/>
      </c>
      <c r="FH693" s="26" t="str">
        <f t="shared" si="842"/>
        <v/>
      </c>
      <c r="FI693" s="26" t="str">
        <f t="shared" si="842"/>
        <v/>
      </c>
    </row>
    <row r="694" spans="1:165" s="8" customFormat="1" ht="15" customHeight="1">
      <c r="A694" s="8" t="str">
        <f t="shared" si="790"/>
        <v>BFOLNLCB_BP6_XDC</v>
      </c>
      <c r="B694" s="12" t="s">
        <v>1368</v>
      </c>
      <c r="C694" s="13" t="s">
        <v>1650</v>
      </c>
      <c r="D694" s="13" t="s">
        <v>1651</v>
      </c>
      <c r="E694" s="14" t="str">
        <f>"BFOLNLCB_BP6_"&amp;C3</f>
        <v>BFOLNLCB_BP6_XDC</v>
      </c>
      <c r="F694" s="26" t="str">
        <f>IF(AND(F695="",AND(F696="",F697="")),"",SUM(F695,F696,F697))</f>
        <v/>
      </c>
      <c r="G694" s="26" t="str">
        <f t="shared" si="843" ref="G694:BR694">IF(AND(G695="",AND(G696="",G697="")),"",SUM(G695,G696,G697))</f>
        <v/>
      </c>
      <c r="H694" s="26" t="str">
        <f t="shared" si="843"/>
        <v/>
      </c>
      <c r="I694" s="26" t="str">
        <f t="shared" si="843"/>
        <v/>
      </c>
      <c r="J694" s="26" t="str">
        <f t="shared" si="843"/>
        <v/>
      </c>
      <c r="K694" s="26" t="str">
        <f t="shared" si="843"/>
        <v/>
      </c>
      <c r="L694" s="26" t="str">
        <f t="shared" si="843"/>
        <v/>
      </c>
      <c r="M694" s="26" t="str">
        <f t="shared" si="843"/>
        <v/>
      </c>
      <c r="N694" s="26" t="str">
        <f t="shared" si="843"/>
        <v/>
      </c>
      <c r="O694" s="26" t="str">
        <f t="shared" si="843"/>
        <v/>
      </c>
      <c r="P694" s="26" t="str">
        <f t="shared" si="843"/>
        <v/>
      </c>
      <c r="Q694" s="26" t="str">
        <f t="shared" si="843"/>
        <v/>
      </c>
      <c r="R694" s="26" t="str">
        <f t="shared" si="843"/>
        <v/>
      </c>
      <c r="S694" s="26" t="str">
        <f t="shared" si="843"/>
        <v/>
      </c>
      <c r="T694" s="26" t="str">
        <f t="shared" si="843"/>
        <v/>
      </c>
      <c r="U694" s="26" t="str">
        <f t="shared" si="843"/>
        <v/>
      </c>
      <c r="V694" s="26" t="str">
        <f t="shared" si="843"/>
        <v/>
      </c>
      <c r="W694" s="26" t="str">
        <f t="shared" si="843"/>
        <v/>
      </c>
      <c r="X694" s="26" t="str">
        <f t="shared" si="843"/>
        <v/>
      </c>
      <c r="Y694" s="26" t="str">
        <f t="shared" si="843"/>
        <v/>
      </c>
      <c r="Z694" s="26" t="str">
        <f t="shared" si="843"/>
        <v/>
      </c>
      <c r="AA694" s="26" t="str">
        <f t="shared" si="843"/>
        <v/>
      </c>
      <c r="AB694" s="26" t="str">
        <f t="shared" si="843"/>
        <v/>
      </c>
      <c r="AC694" s="26" t="str">
        <f t="shared" si="843"/>
        <v/>
      </c>
      <c r="AD694" s="26" t="str">
        <f t="shared" si="843"/>
        <v/>
      </c>
      <c r="AE694" s="26" t="str">
        <f t="shared" si="843"/>
        <v/>
      </c>
      <c r="AF694" s="26" t="str">
        <f t="shared" si="843"/>
        <v/>
      </c>
      <c r="AG694" s="26" t="str">
        <f t="shared" si="843"/>
        <v/>
      </c>
      <c r="AH694" s="26" t="str">
        <f t="shared" si="843"/>
        <v/>
      </c>
      <c r="AI694" s="26" t="str">
        <f t="shared" si="843"/>
        <v/>
      </c>
      <c r="AJ694" s="26" t="str">
        <f t="shared" si="843"/>
        <v/>
      </c>
      <c r="AK694" s="26" t="str">
        <f t="shared" si="843"/>
        <v/>
      </c>
      <c r="AL694" s="26" t="str">
        <f t="shared" si="843"/>
        <v/>
      </c>
      <c r="AM694" s="26" t="str">
        <f t="shared" si="843"/>
        <v/>
      </c>
      <c r="AN694" s="26" t="str">
        <f t="shared" si="843"/>
        <v/>
      </c>
      <c r="AO694" s="26" t="str">
        <f t="shared" si="843"/>
        <v/>
      </c>
      <c r="AP694" s="26" t="str">
        <f t="shared" si="843"/>
        <v/>
      </c>
      <c r="AQ694" s="26" t="str">
        <f t="shared" si="843"/>
        <v/>
      </c>
      <c r="AR694" s="26" t="str">
        <f t="shared" si="843"/>
        <v/>
      </c>
      <c r="AS694" s="26" t="str">
        <f t="shared" si="843"/>
        <v/>
      </c>
      <c r="AT694" s="26" t="str">
        <f t="shared" si="843"/>
        <v/>
      </c>
      <c r="AU694" s="26" t="str">
        <f t="shared" si="843"/>
        <v/>
      </c>
      <c r="AV694" s="26" t="str">
        <f t="shared" si="843"/>
        <v/>
      </c>
      <c r="AW694" s="26" t="str">
        <f t="shared" si="843"/>
        <v/>
      </c>
      <c r="AX694" s="26" t="str">
        <f t="shared" si="843"/>
        <v/>
      </c>
      <c r="AY694" s="26" t="str">
        <f t="shared" si="843"/>
        <v/>
      </c>
      <c r="AZ694" s="26" t="str">
        <f t="shared" si="843"/>
        <v/>
      </c>
      <c r="BA694" s="26" t="str">
        <f t="shared" si="843"/>
        <v/>
      </c>
      <c r="BB694" s="26" t="str">
        <f t="shared" si="843"/>
        <v/>
      </c>
      <c r="BC694" s="26" t="str">
        <f t="shared" si="843"/>
        <v/>
      </c>
      <c r="BD694" s="26" t="str">
        <f t="shared" si="843"/>
        <v/>
      </c>
      <c r="BE694" s="26" t="str">
        <f t="shared" si="843"/>
        <v/>
      </c>
      <c r="BF694" s="26" t="str">
        <f t="shared" si="843"/>
        <v/>
      </c>
      <c r="BG694" s="26" t="str">
        <f t="shared" si="843"/>
        <v/>
      </c>
      <c r="BH694" s="26" t="str">
        <f t="shared" si="843"/>
        <v/>
      </c>
      <c r="BI694" s="26" t="str">
        <f t="shared" si="843"/>
        <v/>
      </c>
      <c r="BJ694" s="26" t="str">
        <f t="shared" si="843"/>
        <v/>
      </c>
      <c r="BK694" s="26" t="str">
        <f t="shared" si="843"/>
        <v/>
      </c>
      <c r="BL694" s="26" t="str">
        <f t="shared" si="843"/>
        <v/>
      </c>
      <c r="BM694" s="26" t="str">
        <f t="shared" si="843"/>
        <v/>
      </c>
      <c r="BN694" s="26" t="str">
        <f t="shared" si="843"/>
        <v/>
      </c>
      <c r="BO694" s="26" t="str">
        <f t="shared" si="843"/>
        <v/>
      </c>
      <c r="BP694" s="26" t="str">
        <f t="shared" si="843"/>
        <v/>
      </c>
      <c r="BQ694" s="26" t="str">
        <f t="shared" si="843"/>
        <v/>
      </c>
      <c r="BR694" s="26" t="str">
        <f t="shared" si="843"/>
        <v/>
      </c>
      <c r="BS694" s="26" t="str">
        <f t="shared" si="844" ref="BS694:ED694">IF(AND(BS695="",AND(BS696="",BS697="")),"",SUM(BS695,BS696,BS697))</f>
        <v/>
      </c>
      <c r="BT694" s="26" t="str">
        <f t="shared" si="844"/>
        <v/>
      </c>
      <c r="BU694" s="26" t="str">
        <f t="shared" si="844"/>
        <v/>
      </c>
      <c r="BV694" s="26" t="str">
        <f t="shared" si="844"/>
        <v/>
      </c>
      <c r="BW694" s="26" t="str">
        <f t="shared" si="844"/>
        <v/>
      </c>
      <c r="BX694" s="26" t="str">
        <f t="shared" si="844"/>
        <v/>
      </c>
      <c r="BY694" s="26" t="str">
        <f t="shared" si="844"/>
        <v/>
      </c>
      <c r="BZ694" s="26" t="str">
        <f t="shared" si="844"/>
        <v/>
      </c>
      <c r="CA694" s="26" t="str">
        <f t="shared" si="844"/>
        <v/>
      </c>
      <c r="CB694" s="26" t="str">
        <f t="shared" si="844"/>
        <v/>
      </c>
      <c r="CC694" s="26" t="str">
        <f t="shared" si="844"/>
        <v/>
      </c>
      <c r="CD694" s="26" t="str">
        <f t="shared" si="844"/>
        <v/>
      </c>
      <c r="CE694" s="26" t="str">
        <f t="shared" si="844"/>
        <v/>
      </c>
      <c r="CF694" s="26" t="str">
        <f t="shared" si="844"/>
        <v/>
      </c>
      <c r="CG694" s="26" t="str">
        <f t="shared" si="844"/>
        <v/>
      </c>
      <c r="CH694" s="26" t="str">
        <f t="shared" si="844"/>
        <v/>
      </c>
      <c r="CI694" s="26" t="str">
        <f t="shared" si="844"/>
        <v/>
      </c>
      <c r="CJ694" s="26" t="str">
        <f t="shared" si="844"/>
        <v/>
      </c>
      <c r="CK694" s="26" t="str">
        <f t="shared" si="844"/>
        <v/>
      </c>
      <c r="CL694" s="26" t="str">
        <f t="shared" si="844"/>
        <v/>
      </c>
      <c r="CM694" s="26" t="str">
        <f t="shared" si="844"/>
        <v/>
      </c>
      <c r="CN694" s="26" t="str">
        <f t="shared" si="844"/>
        <v/>
      </c>
      <c r="CO694" s="26" t="str">
        <f t="shared" si="844"/>
        <v/>
      </c>
      <c r="CP694" s="26" t="str">
        <f t="shared" si="844"/>
        <v/>
      </c>
      <c r="CQ694" s="26" t="str">
        <f t="shared" si="844"/>
        <v/>
      </c>
      <c r="CR694" s="26" t="str">
        <f t="shared" si="844"/>
        <v/>
      </c>
      <c r="CS694" s="26" t="str">
        <f t="shared" si="844"/>
        <v/>
      </c>
      <c r="CT694" s="26" t="str">
        <f t="shared" si="844"/>
        <v/>
      </c>
      <c r="CU694" s="26" t="str">
        <f t="shared" si="844"/>
        <v/>
      </c>
      <c r="CV694" s="26" t="str">
        <f t="shared" si="844"/>
        <v/>
      </c>
      <c r="CW694" s="26" t="str">
        <f t="shared" si="844"/>
        <v/>
      </c>
      <c r="CX694" s="26" t="str">
        <f t="shared" si="844"/>
        <v/>
      </c>
      <c r="CY694" s="26" t="str">
        <f t="shared" si="844"/>
        <v/>
      </c>
      <c r="CZ694" s="26" t="str">
        <f t="shared" si="844"/>
        <v/>
      </c>
      <c r="DA694" s="26" t="str">
        <f t="shared" si="844"/>
        <v/>
      </c>
      <c r="DB694" s="26" t="str">
        <f t="shared" si="844"/>
        <v/>
      </c>
      <c r="DC694" s="26" t="str">
        <f t="shared" si="844"/>
        <v/>
      </c>
      <c r="DD694" s="26" t="str">
        <f t="shared" si="844"/>
        <v/>
      </c>
      <c r="DE694" s="26" t="str">
        <f t="shared" si="844"/>
        <v/>
      </c>
      <c r="DF694" s="26" t="str">
        <f t="shared" si="844"/>
        <v/>
      </c>
      <c r="DG694" s="26" t="str">
        <f t="shared" si="844"/>
        <v/>
      </c>
      <c r="DH694" s="26" t="str">
        <f t="shared" si="844"/>
        <v/>
      </c>
      <c r="DI694" s="26" t="str">
        <f t="shared" si="844"/>
        <v/>
      </c>
      <c r="DJ694" s="26" t="str">
        <f t="shared" si="844"/>
        <v/>
      </c>
      <c r="DK694" s="26" t="str">
        <f t="shared" si="844"/>
        <v/>
      </c>
      <c r="DL694" s="26" t="str">
        <f t="shared" si="844"/>
        <v/>
      </c>
      <c r="DM694" s="26" t="str">
        <f t="shared" si="844"/>
        <v/>
      </c>
      <c r="DN694" s="26" t="str">
        <f t="shared" si="844"/>
        <v/>
      </c>
      <c r="DO694" s="26" t="str">
        <f t="shared" si="844"/>
        <v/>
      </c>
      <c r="DP694" s="26" t="str">
        <f t="shared" si="844"/>
        <v/>
      </c>
      <c r="DQ694" s="26" t="str">
        <f t="shared" si="844"/>
        <v/>
      </c>
      <c r="DR694" s="26" t="str">
        <f t="shared" si="844"/>
        <v/>
      </c>
      <c r="DS694" s="26" t="str">
        <f t="shared" si="844"/>
        <v/>
      </c>
      <c r="DT694" s="26" t="str">
        <f t="shared" si="844"/>
        <v/>
      </c>
      <c r="DU694" s="26" t="str">
        <f t="shared" si="844"/>
        <v/>
      </c>
      <c r="DV694" s="26" t="str">
        <f t="shared" si="844"/>
        <v/>
      </c>
      <c r="DW694" s="26" t="str">
        <f t="shared" si="844"/>
        <v/>
      </c>
      <c r="DX694" s="26" t="str">
        <f t="shared" si="844"/>
        <v/>
      </c>
      <c r="DY694" s="26" t="str">
        <f t="shared" si="844"/>
        <v/>
      </c>
      <c r="DZ694" s="26" t="str">
        <f t="shared" si="844"/>
        <v/>
      </c>
      <c r="EA694" s="26" t="str">
        <f t="shared" si="844"/>
        <v/>
      </c>
      <c r="EB694" s="26" t="str">
        <f t="shared" si="844"/>
        <v/>
      </c>
      <c r="EC694" s="26" t="str">
        <f t="shared" si="844"/>
        <v/>
      </c>
      <c r="ED694" s="26" t="str">
        <f t="shared" si="844"/>
        <v/>
      </c>
      <c r="EE694" s="26" t="str">
        <f t="shared" si="845" ref="EE694:FI694">IF(AND(EE695="",AND(EE696="",EE697="")),"",SUM(EE695,EE696,EE697))</f>
        <v/>
      </c>
      <c r="EF694" s="26" t="str">
        <f t="shared" si="845"/>
        <v/>
      </c>
      <c r="EG694" s="26" t="str">
        <f t="shared" si="845"/>
        <v/>
      </c>
      <c r="EH694" s="26" t="str">
        <f t="shared" si="845"/>
        <v/>
      </c>
      <c r="EI694" s="26" t="str">
        <f t="shared" si="845"/>
        <v/>
      </c>
      <c r="EJ694" s="26" t="str">
        <f t="shared" si="845"/>
        <v/>
      </c>
      <c r="EK694" s="26" t="str">
        <f t="shared" si="845"/>
        <v/>
      </c>
      <c r="EL694" s="26" t="str">
        <f t="shared" si="845"/>
        <v/>
      </c>
      <c r="EM694" s="26" t="str">
        <f t="shared" si="845"/>
        <v/>
      </c>
      <c r="EN694" s="26" t="str">
        <f t="shared" si="845"/>
        <v/>
      </c>
      <c r="EO694" s="26" t="str">
        <f t="shared" si="845"/>
        <v/>
      </c>
      <c r="EP694" s="26" t="str">
        <f t="shared" si="845"/>
        <v/>
      </c>
      <c r="EQ694" s="26" t="str">
        <f t="shared" si="845"/>
        <v/>
      </c>
      <c r="ER694" s="26" t="str">
        <f t="shared" si="845"/>
        <v/>
      </c>
      <c r="ES694" s="26" t="str">
        <f t="shared" si="845"/>
        <v/>
      </c>
      <c r="ET694" s="26" t="str">
        <f t="shared" si="845"/>
        <v/>
      </c>
      <c r="EU694" s="26" t="str">
        <f t="shared" si="845"/>
        <v/>
      </c>
      <c r="EV694" s="26" t="str">
        <f t="shared" si="845"/>
        <v/>
      </c>
      <c r="EW694" s="26" t="str">
        <f t="shared" si="845"/>
        <v/>
      </c>
      <c r="EX694" s="26" t="str">
        <f t="shared" si="845"/>
        <v/>
      </c>
      <c r="EY694" s="26" t="str">
        <f t="shared" si="845"/>
        <v/>
      </c>
      <c r="EZ694" s="26" t="str">
        <f t="shared" si="845"/>
        <v/>
      </c>
      <c r="FA694" s="26" t="str">
        <f t="shared" si="845"/>
        <v/>
      </c>
      <c r="FB694" s="26" t="str">
        <f t="shared" si="845"/>
        <v/>
      </c>
      <c r="FC694" s="26" t="str">
        <f t="shared" si="845"/>
        <v/>
      </c>
      <c r="FD694" s="26" t="str">
        <f t="shared" si="845"/>
        <v/>
      </c>
      <c r="FE694" s="26" t="str">
        <f t="shared" si="845"/>
        <v/>
      </c>
      <c r="FF694" s="26" t="str">
        <f t="shared" si="845"/>
        <v/>
      </c>
      <c r="FG694" s="26" t="str">
        <f t="shared" si="845"/>
        <v/>
      </c>
      <c r="FH694" s="26" t="str">
        <f t="shared" si="845"/>
        <v/>
      </c>
      <c r="FI694" s="26" t="str">
        <f t="shared" si="845"/>
        <v/>
      </c>
    </row>
    <row r="695" spans="1:165" s="8" customFormat="1" ht="15" customHeight="1">
      <c r="A695" s="8" t="str">
        <f t="shared" si="790"/>
        <v>BFOLNLCBIMF_BP6_XDC</v>
      </c>
      <c r="B695" s="12" t="s">
        <v>1590</v>
      </c>
      <c r="C695" s="13" t="s">
        <v>1652</v>
      </c>
      <c r="D695" s="13" t="s">
        <v>1653</v>
      </c>
      <c r="E695" s="14" t="str">
        <f>"BFOLNLCBIMF_BP6_"&amp;C3</f>
        <v>BFOLNLCBIMF_BP6_XDC</v>
      </c>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row>
    <row r="696" spans="1:165" s="8" customFormat="1" ht="15" customHeight="1">
      <c r="A696" s="8" t="str">
        <f t="shared" si="790"/>
        <v>BFOLNLCB_S_BP6_XDC</v>
      </c>
      <c r="B696" s="12" t="s">
        <v>1593</v>
      </c>
      <c r="C696" s="13" t="s">
        <v>1654</v>
      </c>
      <c r="D696" s="13" t="s">
        <v>1655</v>
      </c>
      <c r="E696" s="14" t="str">
        <f>"BFOLNLCB_S_BP6_"&amp;C3</f>
        <v>BFOLNLCB_S_BP6_XDC</v>
      </c>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row>
    <row r="697" spans="1:165" s="8" customFormat="1" ht="15" customHeight="1">
      <c r="A697" s="8" t="str">
        <f t="shared" si="790"/>
        <v>BFOLNLCB_L_BP6_XDC</v>
      </c>
      <c r="B697" s="12" t="s">
        <v>1596</v>
      </c>
      <c r="C697" s="13" t="s">
        <v>1656</v>
      </c>
      <c r="D697" s="13" t="s">
        <v>1657</v>
      </c>
      <c r="E697" s="14" t="str">
        <f>"BFOLNLCB_L_BP6_"&amp;C3</f>
        <v>BFOLNLCB_L_BP6_XDC</v>
      </c>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row>
    <row r="698" spans="1:165" s="8" customFormat="1" ht="15" customHeight="1">
      <c r="A698" s="8" t="str">
        <f t="shared" si="790"/>
        <v>BFOLNLMA_BP6_XDC</v>
      </c>
      <c r="B698" s="15" t="s">
        <v>1599</v>
      </c>
      <c r="C698" s="13" t="s">
        <v>1658</v>
      </c>
      <c r="D698" s="13" t="s">
        <v>1659</v>
      </c>
      <c r="E698" s="18" t="str">
        <f>"BFOLNLMA_BP6_"&amp;C3</f>
        <v>BFOLNLMA_BP6_XDC</v>
      </c>
      <c r="F698" s="26" t="str">
        <f>IF(AND(F699="",AND(F700="",F701="")),"",SUM(F699,F700,F701))</f>
        <v/>
      </c>
      <c r="G698" s="26" t="str">
        <f t="shared" si="846" ref="G698:BR698">IF(AND(G699="",AND(G700="",G701="")),"",SUM(G699,G700,G701))</f>
        <v/>
      </c>
      <c r="H698" s="26" t="str">
        <f t="shared" si="846"/>
        <v/>
      </c>
      <c r="I698" s="26" t="str">
        <f t="shared" si="846"/>
        <v/>
      </c>
      <c r="J698" s="26" t="str">
        <f t="shared" si="846"/>
        <v/>
      </c>
      <c r="K698" s="26" t="str">
        <f t="shared" si="846"/>
        <v/>
      </c>
      <c r="L698" s="26" t="str">
        <f t="shared" si="846"/>
        <v/>
      </c>
      <c r="M698" s="26" t="str">
        <f t="shared" si="846"/>
        <v/>
      </c>
      <c r="N698" s="26" t="str">
        <f t="shared" si="846"/>
        <v/>
      </c>
      <c r="O698" s="26" t="str">
        <f t="shared" si="846"/>
        <v/>
      </c>
      <c r="P698" s="26" t="str">
        <f t="shared" si="846"/>
        <v/>
      </c>
      <c r="Q698" s="26" t="str">
        <f t="shared" si="846"/>
        <v/>
      </c>
      <c r="R698" s="26" t="str">
        <f t="shared" si="846"/>
        <v/>
      </c>
      <c r="S698" s="26" t="str">
        <f t="shared" si="846"/>
        <v/>
      </c>
      <c r="T698" s="26" t="str">
        <f t="shared" si="846"/>
        <v/>
      </c>
      <c r="U698" s="26" t="str">
        <f t="shared" si="846"/>
        <v/>
      </c>
      <c r="V698" s="26" t="str">
        <f t="shared" si="846"/>
        <v/>
      </c>
      <c r="W698" s="26" t="str">
        <f t="shared" si="846"/>
        <v/>
      </c>
      <c r="X698" s="26" t="str">
        <f t="shared" si="846"/>
        <v/>
      </c>
      <c r="Y698" s="26" t="str">
        <f t="shared" si="846"/>
        <v/>
      </c>
      <c r="Z698" s="26" t="str">
        <f t="shared" si="846"/>
        <v/>
      </c>
      <c r="AA698" s="26" t="str">
        <f t="shared" si="846"/>
        <v/>
      </c>
      <c r="AB698" s="26" t="str">
        <f t="shared" si="846"/>
        <v/>
      </c>
      <c r="AC698" s="26" t="str">
        <f t="shared" si="846"/>
        <v/>
      </c>
      <c r="AD698" s="26" t="str">
        <f t="shared" si="846"/>
        <v/>
      </c>
      <c r="AE698" s="26" t="str">
        <f t="shared" si="846"/>
        <v/>
      </c>
      <c r="AF698" s="26" t="str">
        <f t="shared" si="846"/>
        <v/>
      </c>
      <c r="AG698" s="26" t="str">
        <f t="shared" si="846"/>
        <v/>
      </c>
      <c r="AH698" s="26" t="str">
        <f t="shared" si="846"/>
        <v/>
      </c>
      <c r="AI698" s="26" t="str">
        <f t="shared" si="846"/>
        <v/>
      </c>
      <c r="AJ698" s="26" t="str">
        <f t="shared" si="846"/>
        <v/>
      </c>
      <c r="AK698" s="26" t="str">
        <f t="shared" si="846"/>
        <v/>
      </c>
      <c r="AL698" s="26" t="str">
        <f t="shared" si="846"/>
        <v/>
      </c>
      <c r="AM698" s="26" t="str">
        <f t="shared" si="846"/>
        <v/>
      </c>
      <c r="AN698" s="26" t="str">
        <f t="shared" si="846"/>
        <v/>
      </c>
      <c r="AO698" s="26" t="str">
        <f t="shared" si="846"/>
        <v/>
      </c>
      <c r="AP698" s="26" t="str">
        <f t="shared" si="846"/>
        <v/>
      </c>
      <c r="AQ698" s="26" t="str">
        <f t="shared" si="846"/>
        <v/>
      </c>
      <c r="AR698" s="26" t="str">
        <f t="shared" si="846"/>
        <v/>
      </c>
      <c r="AS698" s="26" t="str">
        <f t="shared" si="846"/>
        <v/>
      </c>
      <c r="AT698" s="26" t="str">
        <f t="shared" si="846"/>
        <v/>
      </c>
      <c r="AU698" s="26" t="str">
        <f t="shared" si="846"/>
        <v/>
      </c>
      <c r="AV698" s="26" t="str">
        <f t="shared" si="846"/>
        <v/>
      </c>
      <c r="AW698" s="26" t="str">
        <f t="shared" si="846"/>
        <v/>
      </c>
      <c r="AX698" s="26" t="str">
        <f t="shared" si="846"/>
        <v/>
      </c>
      <c r="AY698" s="26" t="str">
        <f t="shared" si="846"/>
        <v/>
      </c>
      <c r="AZ698" s="26" t="str">
        <f t="shared" si="846"/>
        <v/>
      </c>
      <c r="BA698" s="26" t="str">
        <f t="shared" si="846"/>
        <v/>
      </c>
      <c r="BB698" s="26" t="str">
        <f t="shared" si="846"/>
        <v/>
      </c>
      <c r="BC698" s="26" t="str">
        <f t="shared" si="846"/>
        <v/>
      </c>
      <c r="BD698" s="26" t="str">
        <f t="shared" si="846"/>
        <v/>
      </c>
      <c r="BE698" s="26" t="str">
        <f t="shared" si="846"/>
        <v/>
      </c>
      <c r="BF698" s="26" t="str">
        <f t="shared" si="846"/>
        <v/>
      </c>
      <c r="BG698" s="26" t="str">
        <f t="shared" si="846"/>
        <v/>
      </c>
      <c r="BH698" s="26" t="str">
        <f t="shared" si="846"/>
        <v/>
      </c>
      <c r="BI698" s="26" t="str">
        <f t="shared" si="846"/>
        <v/>
      </c>
      <c r="BJ698" s="26" t="str">
        <f t="shared" si="846"/>
        <v/>
      </c>
      <c r="BK698" s="26" t="str">
        <f t="shared" si="846"/>
        <v/>
      </c>
      <c r="BL698" s="26" t="str">
        <f t="shared" si="846"/>
        <v/>
      </c>
      <c r="BM698" s="26" t="str">
        <f t="shared" si="846"/>
        <v/>
      </c>
      <c r="BN698" s="26" t="str">
        <f t="shared" si="846"/>
        <v/>
      </c>
      <c r="BO698" s="26" t="str">
        <f t="shared" si="846"/>
        <v/>
      </c>
      <c r="BP698" s="26" t="str">
        <f t="shared" si="846"/>
        <v/>
      </c>
      <c r="BQ698" s="26" t="str">
        <f t="shared" si="846"/>
        <v/>
      </c>
      <c r="BR698" s="26" t="str">
        <f t="shared" si="846"/>
        <v/>
      </c>
      <c r="BS698" s="26" t="str">
        <f t="shared" si="847" ref="BS698:ED698">IF(AND(BS699="",AND(BS700="",BS701="")),"",SUM(BS699,BS700,BS701))</f>
        <v/>
      </c>
      <c r="BT698" s="26" t="str">
        <f t="shared" si="847"/>
        <v/>
      </c>
      <c r="BU698" s="26" t="str">
        <f t="shared" si="847"/>
        <v/>
      </c>
      <c r="BV698" s="26" t="str">
        <f t="shared" si="847"/>
        <v/>
      </c>
      <c r="BW698" s="26" t="str">
        <f t="shared" si="847"/>
        <v/>
      </c>
      <c r="BX698" s="26" t="str">
        <f t="shared" si="847"/>
        <v/>
      </c>
      <c r="BY698" s="26" t="str">
        <f t="shared" si="847"/>
        <v/>
      </c>
      <c r="BZ698" s="26" t="str">
        <f t="shared" si="847"/>
        <v/>
      </c>
      <c r="CA698" s="26" t="str">
        <f t="shared" si="847"/>
        <v/>
      </c>
      <c r="CB698" s="26" t="str">
        <f t="shared" si="847"/>
        <v/>
      </c>
      <c r="CC698" s="26" t="str">
        <f t="shared" si="847"/>
        <v/>
      </c>
      <c r="CD698" s="26" t="str">
        <f t="shared" si="847"/>
        <v/>
      </c>
      <c r="CE698" s="26" t="str">
        <f t="shared" si="847"/>
        <v/>
      </c>
      <c r="CF698" s="26" t="str">
        <f t="shared" si="847"/>
        <v/>
      </c>
      <c r="CG698" s="26" t="str">
        <f t="shared" si="847"/>
        <v/>
      </c>
      <c r="CH698" s="26" t="str">
        <f t="shared" si="847"/>
        <v/>
      </c>
      <c r="CI698" s="26" t="str">
        <f t="shared" si="847"/>
        <v/>
      </c>
      <c r="CJ698" s="26" t="str">
        <f t="shared" si="847"/>
        <v/>
      </c>
      <c r="CK698" s="26" t="str">
        <f t="shared" si="847"/>
        <v/>
      </c>
      <c r="CL698" s="26" t="str">
        <f t="shared" si="847"/>
        <v/>
      </c>
      <c r="CM698" s="26" t="str">
        <f t="shared" si="847"/>
        <v/>
      </c>
      <c r="CN698" s="26" t="str">
        <f t="shared" si="847"/>
        <v/>
      </c>
      <c r="CO698" s="26" t="str">
        <f t="shared" si="847"/>
        <v/>
      </c>
      <c r="CP698" s="26" t="str">
        <f t="shared" si="847"/>
        <v/>
      </c>
      <c r="CQ698" s="26" t="str">
        <f t="shared" si="847"/>
        <v/>
      </c>
      <c r="CR698" s="26" t="str">
        <f t="shared" si="847"/>
        <v/>
      </c>
      <c r="CS698" s="26" t="str">
        <f t="shared" si="847"/>
        <v/>
      </c>
      <c r="CT698" s="26" t="str">
        <f t="shared" si="847"/>
        <v/>
      </c>
      <c r="CU698" s="26" t="str">
        <f t="shared" si="847"/>
        <v/>
      </c>
      <c r="CV698" s="26" t="str">
        <f t="shared" si="847"/>
        <v/>
      </c>
      <c r="CW698" s="26" t="str">
        <f t="shared" si="847"/>
        <v/>
      </c>
      <c r="CX698" s="26" t="str">
        <f t="shared" si="847"/>
        <v/>
      </c>
      <c r="CY698" s="26" t="str">
        <f t="shared" si="847"/>
        <v/>
      </c>
      <c r="CZ698" s="26" t="str">
        <f t="shared" si="847"/>
        <v/>
      </c>
      <c r="DA698" s="26" t="str">
        <f t="shared" si="847"/>
        <v/>
      </c>
      <c r="DB698" s="26" t="str">
        <f t="shared" si="847"/>
        <v/>
      </c>
      <c r="DC698" s="26" t="str">
        <f t="shared" si="847"/>
        <v/>
      </c>
      <c r="DD698" s="26" t="str">
        <f t="shared" si="847"/>
        <v/>
      </c>
      <c r="DE698" s="26" t="str">
        <f t="shared" si="847"/>
        <v/>
      </c>
      <c r="DF698" s="26" t="str">
        <f t="shared" si="847"/>
        <v/>
      </c>
      <c r="DG698" s="26" t="str">
        <f t="shared" si="847"/>
        <v/>
      </c>
      <c r="DH698" s="26" t="str">
        <f t="shared" si="847"/>
        <v/>
      </c>
      <c r="DI698" s="26" t="str">
        <f t="shared" si="847"/>
        <v/>
      </c>
      <c r="DJ698" s="26" t="str">
        <f t="shared" si="847"/>
        <v/>
      </c>
      <c r="DK698" s="26" t="str">
        <f t="shared" si="847"/>
        <v/>
      </c>
      <c r="DL698" s="26" t="str">
        <f t="shared" si="847"/>
        <v/>
      </c>
      <c r="DM698" s="26" t="str">
        <f t="shared" si="847"/>
        <v/>
      </c>
      <c r="DN698" s="26" t="str">
        <f t="shared" si="847"/>
        <v/>
      </c>
      <c r="DO698" s="26" t="str">
        <f t="shared" si="847"/>
        <v/>
      </c>
      <c r="DP698" s="26" t="str">
        <f t="shared" si="847"/>
        <v/>
      </c>
      <c r="DQ698" s="26" t="str">
        <f t="shared" si="847"/>
        <v/>
      </c>
      <c r="DR698" s="26" t="str">
        <f t="shared" si="847"/>
        <v/>
      </c>
      <c r="DS698" s="26" t="str">
        <f t="shared" si="847"/>
        <v/>
      </c>
      <c r="DT698" s="26" t="str">
        <f t="shared" si="847"/>
        <v/>
      </c>
      <c r="DU698" s="26" t="str">
        <f t="shared" si="847"/>
        <v/>
      </c>
      <c r="DV698" s="26" t="str">
        <f t="shared" si="847"/>
        <v/>
      </c>
      <c r="DW698" s="26" t="str">
        <f t="shared" si="847"/>
        <v/>
      </c>
      <c r="DX698" s="26" t="str">
        <f t="shared" si="847"/>
        <v/>
      </c>
      <c r="DY698" s="26" t="str">
        <f t="shared" si="847"/>
        <v/>
      </c>
      <c r="DZ698" s="26" t="str">
        <f t="shared" si="847"/>
        <v/>
      </c>
      <c r="EA698" s="26" t="str">
        <f t="shared" si="847"/>
        <v/>
      </c>
      <c r="EB698" s="26" t="str">
        <f t="shared" si="847"/>
        <v/>
      </c>
      <c r="EC698" s="26" t="str">
        <f t="shared" si="847"/>
        <v/>
      </c>
      <c r="ED698" s="26" t="str">
        <f t="shared" si="847"/>
        <v/>
      </c>
      <c r="EE698" s="26" t="str">
        <f t="shared" si="848" ref="EE698:FI698">IF(AND(EE699="",AND(EE700="",EE701="")),"",SUM(EE699,EE700,EE701))</f>
        <v/>
      </c>
      <c r="EF698" s="26" t="str">
        <f t="shared" si="848"/>
        <v/>
      </c>
      <c r="EG698" s="26" t="str">
        <f t="shared" si="848"/>
        <v/>
      </c>
      <c r="EH698" s="26" t="str">
        <f t="shared" si="848"/>
        <v/>
      </c>
      <c r="EI698" s="26" t="str">
        <f t="shared" si="848"/>
        <v/>
      </c>
      <c r="EJ698" s="26" t="str">
        <f t="shared" si="848"/>
        <v/>
      </c>
      <c r="EK698" s="26" t="str">
        <f t="shared" si="848"/>
        <v/>
      </c>
      <c r="EL698" s="26" t="str">
        <f t="shared" si="848"/>
        <v/>
      </c>
      <c r="EM698" s="26" t="str">
        <f t="shared" si="848"/>
        <v/>
      </c>
      <c r="EN698" s="26" t="str">
        <f t="shared" si="848"/>
        <v/>
      </c>
      <c r="EO698" s="26" t="str">
        <f t="shared" si="848"/>
        <v/>
      </c>
      <c r="EP698" s="26" t="str">
        <f t="shared" si="848"/>
        <v/>
      </c>
      <c r="EQ698" s="26" t="str">
        <f t="shared" si="848"/>
        <v/>
      </c>
      <c r="ER698" s="26" t="str">
        <f t="shared" si="848"/>
        <v/>
      </c>
      <c r="ES698" s="26" t="str">
        <f t="shared" si="848"/>
        <v/>
      </c>
      <c r="ET698" s="26" t="str">
        <f t="shared" si="848"/>
        <v/>
      </c>
      <c r="EU698" s="26" t="str">
        <f t="shared" si="848"/>
        <v/>
      </c>
      <c r="EV698" s="26" t="str">
        <f t="shared" si="848"/>
        <v/>
      </c>
      <c r="EW698" s="26" t="str">
        <f t="shared" si="848"/>
        <v/>
      </c>
      <c r="EX698" s="26" t="str">
        <f t="shared" si="848"/>
        <v/>
      </c>
      <c r="EY698" s="26" t="str">
        <f t="shared" si="848"/>
        <v/>
      </c>
      <c r="EZ698" s="26" t="str">
        <f t="shared" si="848"/>
        <v/>
      </c>
      <c r="FA698" s="26" t="str">
        <f t="shared" si="848"/>
        <v/>
      </c>
      <c r="FB698" s="26" t="str">
        <f t="shared" si="848"/>
        <v/>
      </c>
      <c r="FC698" s="26" t="str">
        <f t="shared" si="848"/>
        <v/>
      </c>
      <c r="FD698" s="26" t="str">
        <f t="shared" si="848"/>
        <v/>
      </c>
      <c r="FE698" s="26" t="str">
        <f t="shared" si="848"/>
        <v/>
      </c>
      <c r="FF698" s="26" t="str">
        <f t="shared" si="848"/>
        <v/>
      </c>
      <c r="FG698" s="26" t="str">
        <f t="shared" si="848"/>
        <v/>
      </c>
      <c r="FH698" s="26" t="str">
        <f t="shared" si="848"/>
        <v/>
      </c>
      <c r="FI698" s="26" t="str">
        <f t="shared" si="848"/>
        <v/>
      </c>
    </row>
    <row r="699" spans="1:165" s="8" customFormat="1" ht="15" customHeight="1">
      <c r="A699" s="8" t="str">
        <f t="shared" si="790"/>
        <v>BFOLNLMAIMF_BP6_XDC</v>
      </c>
      <c r="B699" s="15" t="s">
        <v>1590</v>
      </c>
      <c r="C699" s="13" t="s">
        <v>1660</v>
      </c>
      <c r="D699" s="13" t="s">
        <v>1661</v>
      </c>
      <c r="E699" s="18" t="str">
        <f>"BFOLNLMAIMF_BP6_"&amp;C3</f>
        <v>BFOLNLMAIMF_BP6_XDC</v>
      </c>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row>
    <row r="700" spans="1:165" s="8" customFormat="1" ht="15" customHeight="1">
      <c r="A700" s="8" t="str">
        <f t="shared" si="790"/>
        <v>BFOLNLMA_S_BP6_XDC</v>
      </c>
      <c r="B700" s="15" t="s">
        <v>1593</v>
      </c>
      <c r="C700" s="13" t="s">
        <v>1662</v>
      </c>
      <c r="D700" s="13" t="s">
        <v>1663</v>
      </c>
      <c r="E700" s="18" t="str">
        <f>"BFOLNLMA_S_BP6_"&amp;C3</f>
        <v>BFOLNLMA_S_BP6_XDC</v>
      </c>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row>
    <row r="701" spans="1:165" s="8" customFormat="1" ht="15" customHeight="1">
      <c r="A701" s="8" t="str">
        <f t="shared" si="790"/>
        <v>BFOLNLMA_L_BP6_XDC</v>
      </c>
      <c r="B701" s="15" t="s">
        <v>1596</v>
      </c>
      <c r="C701" s="13" t="s">
        <v>1664</v>
      </c>
      <c r="D701" s="13" t="s">
        <v>1665</v>
      </c>
      <c r="E701" s="18" t="str">
        <f>"BFOLNLMA_L_BP6_"&amp;C3</f>
        <v>BFOLNLMA_L_BP6_XDC</v>
      </c>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row>
    <row r="702" spans="1:165" s="8" customFormat="1" ht="15" customHeight="1">
      <c r="A702" s="8" t="str">
        <f t="shared" si="790"/>
        <v>BFOLNLDC_BP6_XDC</v>
      </c>
      <c r="B702" s="12" t="s">
        <v>1608</v>
      </c>
      <c r="C702" s="13" t="s">
        <v>1666</v>
      </c>
      <c r="D702" s="13" t="s">
        <v>1667</v>
      </c>
      <c r="E702" s="14" t="str">
        <f>"BFOLNLDC_BP6_"&amp;C3</f>
        <v>BFOLNLDC_BP6_XDC</v>
      </c>
      <c r="F702" s="26" t="str">
        <f>IF(AND(F703="",F704=""),"",SUM(F703,F704))</f>
        <v/>
      </c>
      <c r="G702" s="26" t="str">
        <f t="shared" si="849" ref="G702:BR702">IF(AND(G703="",G704=""),"",SUM(G703,G704))</f>
        <v/>
      </c>
      <c r="H702" s="26">
        <v>1.83</v>
      </c>
      <c r="I702" s="26">
        <v>2.205</v>
      </c>
      <c r="J702" s="26">
        <v>4.035</v>
      </c>
      <c r="K702" s="26">
        <v>-0.13600000000000001</v>
      </c>
      <c r="L702" s="26">
        <v>-0.076999999999999999</v>
      </c>
      <c r="M702" s="26">
        <v>-3.8220000000000001</v>
      </c>
      <c r="N702" s="26">
        <v>4.02</v>
      </c>
      <c r="O702" s="26">
        <v>-0.0150000000000006</v>
      </c>
      <c r="P702" s="26">
        <v>0.30300000000000099</v>
      </c>
      <c r="Q702" s="26">
        <v>-0.0310000000000006</v>
      </c>
      <c r="R702" s="26">
        <v>-2.9340000000000002</v>
      </c>
      <c r="S702" s="26">
        <v>1.448</v>
      </c>
      <c r="T702" s="26">
        <v>-1.214</v>
      </c>
      <c r="U702" s="26">
        <v>-0.127</v>
      </c>
      <c r="V702" s="26">
        <v>-2.6789999999999998</v>
      </c>
      <c r="W702" s="26" t="str">
        <f t="shared" si="849"/>
        <v/>
      </c>
      <c r="X702" s="26" t="str">
        <f t="shared" si="849"/>
        <v/>
      </c>
      <c r="Y702" s="26">
        <v>-2.806</v>
      </c>
      <c r="Z702" s="26" t="str">
        <f t="shared" si="849"/>
        <v/>
      </c>
      <c r="AA702" s="26" t="str">
        <f t="shared" si="849"/>
        <v/>
      </c>
      <c r="AB702" s="26" t="str">
        <f t="shared" si="849"/>
        <v/>
      </c>
      <c r="AC702" s="26" t="str">
        <f t="shared" si="849"/>
        <v/>
      </c>
      <c r="AD702" s="26" t="str">
        <f t="shared" si="849"/>
        <v/>
      </c>
      <c r="AE702" s="26" t="str">
        <f t="shared" si="849"/>
        <v/>
      </c>
      <c r="AF702" s="26" t="str">
        <f t="shared" si="849"/>
        <v/>
      </c>
      <c r="AG702" s="26" t="str">
        <f t="shared" si="849"/>
        <v/>
      </c>
      <c r="AH702" s="26" t="str">
        <f t="shared" si="849"/>
        <v/>
      </c>
      <c r="AI702" s="26" t="str">
        <f t="shared" si="849"/>
        <v/>
      </c>
      <c r="AJ702" s="26" t="str">
        <f t="shared" si="849"/>
        <v/>
      </c>
      <c r="AK702" s="26" t="str">
        <f t="shared" si="849"/>
        <v/>
      </c>
      <c r="AL702" s="26" t="str">
        <f t="shared" si="849"/>
        <v/>
      </c>
      <c r="AM702" s="26" t="str">
        <f t="shared" si="849"/>
        <v/>
      </c>
      <c r="AN702" s="26" t="str">
        <f t="shared" si="849"/>
        <v/>
      </c>
      <c r="AO702" s="26" t="str">
        <f t="shared" si="849"/>
        <v/>
      </c>
      <c r="AP702" s="26" t="str">
        <f t="shared" si="849"/>
        <v/>
      </c>
      <c r="AQ702" s="26" t="str">
        <f t="shared" si="849"/>
        <v/>
      </c>
      <c r="AR702" s="26" t="str">
        <f t="shared" si="849"/>
        <v/>
      </c>
      <c r="AS702" s="26" t="str">
        <f t="shared" si="849"/>
        <v/>
      </c>
      <c r="AT702" s="26" t="str">
        <f t="shared" si="849"/>
        <v/>
      </c>
      <c r="AU702" s="26" t="str">
        <f t="shared" si="849"/>
        <v/>
      </c>
      <c r="AV702" s="26" t="str">
        <f t="shared" si="849"/>
        <v/>
      </c>
      <c r="AW702" s="26" t="str">
        <f t="shared" si="849"/>
        <v/>
      </c>
      <c r="AX702" s="26" t="str">
        <f t="shared" si="849"/>
        <v/>
      </c>
      <c r="AY702" s="26" t="str">
        <f t="shared" si="849"/>
        <v/>
      </c>
      <c r="AZ702" s="26" t="str">
        <f t="shared" si="849"/>
        <v/>
      </c>
      <c r="BA702" s="26" t="str">
        <f t="shared" si="849"/>
        <v/>
      </c>
      <c r="BB702" s="26" t="str">
        <f t="shared" si="849"/>
        <v/>
      </c>
      <c r="BC702" s="26" t="str">
        <f t="shared" si="849"/>
        <v/>
      </c>
      <c r="BD702" s="26" t="str">
        <f t="shared" si="849"/>
        <v/>
      </c>
      <c r="BE702" s="26" t="str">
        <f t="shared" si="849"/>
        <v/>
      </c>
      <c r="BF702" s="26" t="str">
        <f t="shared" si="849"/>
        <v/>
      </c>
      <c r="BG702" s="26" t="str">
        <f t="shared" si="849"/>
        <v/>
      </c>
      <c r="BH702" s="26" t="str">
        <f t="shared" si="849"/>
        <v/>
      </c>
      <c r="BI702" s="26" t="str">
        <f t="shared" si="849"/>
        <v/>
      </c>
      <c r="BJ702" s="26" t="str">
        <f t="shared" si="849"/>
        <v/>
      </c>
      <c r="BK702" s="26" t="str">
        <f t="shared" si="849"/>
        <v/>
      </c>
      <c r="BL702" s="26" t="str">
        <f t="shared" si="849"/>
        <v/>
      </c>
      <c r="BM702" s="26" t="str">
        <f t="shared" si="849"/>
        <v/>
      </c>
      <c r="BN702" s="26" t="str">
        <f t="shared" si="849"/>
        <v/>
      </c>
      <c r="BO702" s="26" t="str">
        <f t="shared" si="849"/>
        <v/>
      </c>
      <c r="BP702" s="26" t="str">
        <f t="shared" si="849"/>
        <v/>
      </c>
      <c r="BQ702" s="26" t="str">
        <f t="shared" si="849"/>
        <v/>
      </c>
      <c r="BR702" s="26" t="str">
        <f t="shared" si="849"/>
        <v/>
      </c>
      <c r="BS702" s="26" t="str">
        <f t="shared" si="850" ref="BS702:ED702">IF(AND(BS703="",BS704=""),"",SUM(BS703,BS704))</f>
        <v/>
      </c>
      <c r="BT702" s="26" t="str">
        <f t="shared" si="850"/>
        <v/>
      </c>
      <c r="BU702" s="26" t="str">
        <f t="shared" si="850"/>
        <v/>
      </c>
      <c r="BV702" s="26" t="str">
        <f t="shared" si="850"/>
        <v/>
      </c>
      <c r="BW702" s="26" t="str">
        <f t="shared" si="850"/>
        <v/>
      </c>
      <c r="BX702" s="26" t="str">
        <f t="shared" si="850"/>
        <v/>
      </c>
      <c r="BY702" s="26" t="str">
        <f t="shared" si="850"/>
        <v/>
      </c>
      <c r="BZ702" s="26" t="str">
        <f t="shared" si="850"/>
        <v/>
      </c>
      <c r="CA702" s="26" t="str">
        <f t="shared" si="850"/>
        <v/>
      </c>
      <c r="CB702" s="26" t="str">
        <f t="shared" si="850"/>
        <v/>
      </c>
      <c r="CC702" s="26" t="str">
        <f t="shared" si="850"/>
        <v/>
      </c>
      <c r="CD702" s="26" t="str">
        <f t="shared" si="850"/>
        <v/>
      </c>
      <c r="CE702" s="26" t="str">
        <f t="shared" si="850"/>
        <v/>
      </c>
      <c r="CF702" s="26" t="str">
        <f t="shared" si="850"/>
        <v/>
      </c>
      <c r="CG702" s="26" t="str">
        <f t="shared" si="850"/>
        <v/>
      </c>
      <c r="CH702" s="26" t="str">
        <f t="shared" si="850"/>
        <v/>
      </c>
      <c r="CI702" s="26" t="str">
        <f t="shared" si="850"/>
        <v/>
      </c>
      <c r="CJ702" s="26" t="str">
        <f t="shared" si="850"/>
        <v/>
      </c>
      <c r="CK702" s="26" t="str">
        <f t="shared" si="850"/>
        <v/>
      </c>
      <c r="CL702" s="26" t="str">
        <f t="shared" si="850"/>
        <v/>
      </c>
      <c r="CM702" s="26" t="str">
        <f t="shared" si="850"/>
        <v/>
      </c>
      <c r="CN702" s="26" t="str">
        <f t="shared" si="850"/>
        <v/>
      </c>
      <c r="CO702" s="26" t="str">
        <f t="shared" si="850"/>
        <v/>
      </c>
      <c r="CP702" s="26" t="str">
        <f t="shared" si="850"/>
        <v/>
      </c>
      <c r="CQ702" s="26" t="str">
        <f t="shared" si="850"/>
        <v/>
      </c>
      <c r="CR702" s="26" t="str">
        <f t="shared" si="850"/>
        <v/>
      </c>
      <c r="CS702" s="26" t="str">
        <f t="shared" si="850"/>
        <v/>
      </c>
      <c r="CT702" s="26" t="str">
        <f t="shared" si="850"/>
        <v/>
      </c>
      <c r="CU702" s="26" t="str">
        <f t="shared" si="850"/>
        <v/>
      </c>
      <c r="CV702" s="26" t="str">
        <f t="shared" si="850"/>
        <v/>
      </c>
      <c r="CW702" s="26" t="str">
        <f t="shared" si="850"/>
        <v/>
      </c>
      <c r="CX702" s="26" t="str">
        <f t="shared" si="850"/>
        <v/>
      </c>
      <c r="CY702" s="26" t="str">
        <f t="shared" si="850"/>
        <v/>
      </c>
      <c r="CZ702" s="26" t="str">
        <f t="shared" si="850"/>
        <v/>
      </c>
      <c r="DA702" s="26" t="str">
        <f t="shared" si="850"/>
        <v/>
      </c>
      <c r="DB702" s="26" t="str">
        <f t="shared" si="850"/>
        <v/>
      </c>
      <c r="DC702" s="26" t="str">
        <f t="shared" si="850"/>
        <v/>
      </c>
      <c r="DD702" s="26" t="str">
        <f t="shared" si="850"/>
        <v/>
      </c>
      <c r="DE702" s="26" t="str">
        <f t="shared" si="850"/>
        <v/>
      </c>
      <c r="DF702" s="26" t="str">
        <f t="shared" si="850"/>
        <v/>
      </c>
      <c r="DG702" s="26" t="str">
        <f t="shared" si="850"/>
        <v/>
      </c>
      <c r="DH702" s="26" t="str">
        <f t="shared" si="850"/>
        <v/>
      </c>
      <c r="DI702" s="26" t="str">
        <f t="shared" si="850"/>
        <v/>
      </c>
      <c r="DJ702" s="26" t="str">
        <f t="shared" si="850"/>
        <v/>
      </c>
      <c r="DK702" s="26" t="str">
        <f t="shared" si="850"/>
        <v/>
      </c>
      <c r="DL702" s="26" t="str">
        <f t="shared" si="850"/>
        <v/>
      </c>
      <c r="DM702" s="26" t="str">
        <f t="shared" si="850"/>
        <v/>
      </c>
      <c r="DN702" s="26" t="str">
        <f t="shared" si="850"/>
        <v/>
      </c>
      <c r="DO702" s="26" t="str">
        <f t="shared" si="850"/>
        <v/>
      </c>
      <c r="DP702" s="26" t="str">
        <f t="shared" si="850"/>
        <v/>
      </c>
      <c r="DQ702" s="26" t="str">
        <f t="shared" si="850"/>
        <v/>
      </c>
      <c r="DR702" s="26" t="str">
        <f t="shared" si="850"/>
        <v/>
      </c>
      <c r="DS702" s="26" t="str">
        <f t="shared" si="850"/>
        <v/>
      </c>
      <c r="DT702" s="26" t="str">
        <f t="shared" si="850"/>
        <v/>
      </c>
      <c r="DU702" s="26" t="str">
        <f t="shared" si="850"/>
        <v/>
      </c>
      <c r="DV702" s="26" t="str">
        <f t="shared" si="850"/>
        <v/>
      </c>
      <c r="DW702" s="26" t="str">
        <f t="shared" si="850"/>
        <v/>
      </c>
      <c r="DX702" s="26" t="str">
        <f t="shared" si="850"/>
        <v/>
      </c>
      <c r="DY702" s="26" t="str">
        <f t="shared" si="850"/>
        <v/>
      </c>
      <c r="DZ702" s="26" t="str">
        <f t="shared" si="850"/>
        <v/>
      </c>
      <c r="EA702" s="26" t="str">
        <f t="shared" si="850"/>
        <v/>
      </c>
      <c r="EB702" s="26" t="str">
        <f t="shared" si="850"/>
        <v/>
      </c>
      <c r="EC702" s="26" t="str">
        <f t="shared" si="850"/>
        <v/>
      </c>
      <c r="ED702" s="26" t="str">
        <f t="shared" si="850"/>
        <v/>
      </c>
      <c r="EE702" s="26" t="str">
        <f t="shared" si="851" ref="EE702:FI702">IF(AND(EE703="",EE704=""),"",SUM(EE703,EE704))</f>
        <v/>
      </c>
      <c r="EF702" s="26" t="str">
        <f t="shared" si="851"/>
        <v/>
      </c>
      <c r="EG702" s="26" t="str">
        <f t="shared" si="851"/>
        <v/>
      </c>
      <c r="EH702" s="26" t="str">
        <f t="shared" si="851"/>
        <v/>
      </c>
      <c r="EI702" s="26" t="str">
        <f t="shared" si="851"/>
        <v/>
      </c>
      <c r="EJ702" s="26" t="str">
        <f t="shared" si="851"/>
        <v/>
      </c>
      <c r="EK702" s="26" t="str">
        <f t="shared" si="851"/>
        <v/>
      </c>
      <c r="EL702" s="26" t="str">
        <f t="shared" si="851"/>
        <v/>
      </c>
      <c r="EM702" s="26" t="str">
        <f t="shared" si="851"/>
        <v/>
      </c>
      <c r="EN702" s="26" t="str">
        <f t="shared" si="851"/>
        <v/>
      </c>
      <c r="EO702" s="26" t="str">
        <f t="shared" si="851"/>
        <v/>
      </c>
      <c r="EP702" s="26" t="str">
        <f t="shared" si="851"/>
        <v/>
      </c>
      <c r="EQ702" s="26" t="str">
        <f t="shared" si="851"/>
        <v/>
      </c>
      <c r="ER702" s="26" t="str">
        <f t="shared" si="851"/>
        <v/>
      </c>
      <c r="ES702" s="26" t="str">
        <f t="shared" si="851"/>
        <v/>
      </c>
      <c r="ET702" s="26" t="str">
        <f t="shared" si="851"/>
        <v/>
      </c>
      <c r="EU702" s="26" t="str">
        <f t="shared" si="851"/>
        <v/>
      </c>
      <c r="EV702" s="26" t="str">
        <f t="shared" si="851"/>
        <v/>
      </c>
      <c r="EW702" s="26" t="str">
        <f t="shared" si="851"/>
        <v/>
      </c>
      <c r="EX702" s="26" t="str">
        <f t="shared" si="851"/>
        <v/>
      </c>
      <c r="EY702" s="26" t="str">
        <f t="shared" si="851"/>
        <v/>
      </c>
      <c r="EZ702" s="26" t="str">
        <f t="shared" si="851"/>
        <v/>
      </c>
      <c r="FA702" s="26" t="str">
        <f t="shared" si="851"/>
        <v/>
      </c>
      <c r="FB702" s="26" t="str">
        <f t="shared" si="851"/>
        <v/>
      </c>
      <c r="FC702" s="26" t="str">
        <f t="shared" si="851"/>
        <v/>
      </c>
      <c r="FD702" s="26" t="str">
        <f t="shared" si="851"/>
        <v/>
      </c>
      <c r="FE702" s="26" t="str">
        <f t="shared" si="851"/>
        <v/>
      </c>
      <c r="FF702" s="26" t="str">
        <f t="shared" si="851"/>
        <v/>
      </c>
      <c r="FG702" s="26" t="str">
        <f t="shared" si="851"/>
        <v/>
      </c>
      <c r="FH702" s="26" t="str">
        <f t="shared" si="851"/>
        <v/>
      </c>
      <c r="FI702" s="26" t="str">
        <f t="shared" si="851"/>
        <v/>
      </c>
    </row>
    <row r="703" spans="1:165" s="8" customFormat="1" ht="15" customHeight="1">
      <c r="A703" s="8" t="str">
        <f t="shared" si="790"/>
        <v>BFOLNLDC_S_BP6_XDC</v>
      </c>
      <c r="B703" s="12" t="s">
        <v>1611</v>
      </c>
      <c r="C703" s="13" t="s">
        <v>1668</v>
      </c>
      <c r="D703" s="13" t="s">
        <v>1669</v>
      </c>
      <c r="E703" s="14" t="str">
        <f>"BFOLNLDC_S_BP6_"&amp;C3</f>
        <v>BFOLNLDC_S_BP6_XDC</v>
      </c>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row>
    <row r="704" spans="1:165" s="8" customFormat="1" ht="15" customHeight="1">
      <c r="A704" s="8" t="str">
        <f t="shared" si="790"/>
        <v>BFOLNLDC_L_BP6_XDC</v>
      </c>
      <c r="B704" s="12" t="s">
        <v>1614</v>
      </c>
      <c r="C704" s="13" t="s">
        <v>1670</v>
      </c>
      <c r="D704" s="13" t="s">
        <v>1671</v>
      </c>
      <c r="E704" s="14" t="str">
        <f>"BFOLNLDC_L_BP6_"&amp;C3</f>
        <v>BFOLNLDC_L_BP6_XDC</v>
      </c>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row>
    <row r="705" spans="1:165" s="8" customFormat="1" ht="15" customHeight="1">
      <c r="A705" s="8" t="str">
        <f t="shared" si="790"/>
        <v>BFOLNLG_BP6_XDC</v>
      </c>
      <c r="B705" s="12" t="s">
        <v>1617</v>
      </c>
      <c r="C705" s="13" t="s">
        <v>1672</v>
      </c>
      <c r="D705" s="13" t="s">
        <v>1673</v>
      </c>
      <c r="E705" s="14" t="str">
        <f>"BFOLNLG_BP6_"&amp;C3</f>
        <v>BFOLNLG_BP6_XDC</v>
      </c>
      <c r="F705" s="26">
        <v>0.96787429894843802</v>
      </c>
      <c r="G705" s="26">
        <v>0.96787429894843802</v>
      </c>
      <c r="H705" s="26">
        <v>0.96787429894843802</v>
      </c>
      <c r="I705" s="26">
        <v>0.96787429894843802</v>
      </c>
      <c r="J705" s="26">
        <v>3.8714971957937498</v>
      </c>
      <c r="K705" s="26">
        <v>1.1211623861670399</v>
      </c>
      <c r="L705" s="26">
        <v>1.1211623861670399</v>
      </c>
      <c r="M705" s="26">
        <v>1.1211623861670399</v>
      </c>
      <c r="N705" s="26">
        <v>1.1211623861670399</v>
      </c>
      <c r="O705" s="26">
        <v>4.4846495446681596</v>
      </c>
      <c r="P705" s="26">
        <v>5.7886283411735002</v>
      </c>
      <c r="Q705" s="26">
        <v>5.7886283411735002</v>
      </c>
      <c r="R705" s="26">
        <v>5.7886283411735002</v>
      </c>
      <c r="S705" s="26">
        <v>5.7886283411735002</v>
      </c>
      <c r="T705" s="26">
        <v>23.154513364694001</v>
      </c>
      <c r="U705" s="26">
        <v>1.2271355302940601</v>
      </c>
      <c r="V705" s="26">
        <v>1.2271355302940601</v>
      </c>
      <c r="W705" s="26">
        <v>1.2271355302940601</v>
      </c>
      <c r="X705" s="26">
        <v>1.2271355302940601</v>
      </c>
      <c r="Y705" s="26">
        <v>4.9085421211762501</v>
      </c>
      <c r="Z705" s="26">
        <v>-0.16829944569062499</v>
      </c>
      <c r="AA705" s="26">
        <v>-0.16829944569062499</v>
      </c>
      <c r="AB705" s="26">
        <v>-0.16829944569062499</v>
      </c>
      <c r="AC705" s="26">
        <v>-0.16829944569062499</v>
      </c>
      <c r="AD705" s="26">
        <v>-0.67319778276249898</v>
      </c>
      <c r="AE705" s="26">
        <v>-0.19062051296688801</v>
      </c>
      <c r="AF705" s="26">
        <v>-0.19062051296688801</v>
      </c>
      <c r="AG705" s="26">
        <v>-0.19062051296688801</v>
      </c>
      <c r="AH705" s="26">
        <v>-0.19062051296688801</v>
      </c>
      <c r="AI705" s="26">
        <v>-0.76248205186755103</v>
      </c>
      <c r="AJ705" s="26">
        <v>-0.32995774999999999</v>
      </c>
      <c r="AK705" s="26">
        <v>-0.32995774999999999</v>
      </c>
      <c r="AL705" s="26">
        <v>-0.32995774999999999</v>
      </c>
      <c r="AM705" s="26">
        <v>-0.32995774999999999</v>
      </c>
      <c r="AN705" s="26">
        <v>-1.319831</v>
      </c>
      <c r="AO705" s="26" t="str">
        <f>IF(AND(AO706="",AND(AO707="",AO708="")),"",SUM(AO706,AO707,AO708))</f>
        <v/>
      </c>
      <c r="AP705" s="26" t="str">
        <f>IF(AND(AP706="",AND(AP707="",AP708="")),"",SUM(AP706,AP707,AP708))</f>
        <v/>
      </c>
      <c r="AQ705" s="26" t="str">
        <f>IF(AND(AQ706="",AND(AQ707="",AQ708="")),"",SUM(AQ706,AQ707,AQ708))</f>
        <v/>
      </c>
      <c r="AR705" s="26" t="str">
        <f>IF(AND(AR706="",AND(AR707="",AR708="")),"",SUM(AR706,AR707,AR708))</f>
        <v/>
      </c>
      <c r="AS705" s="26" t="str">
        <f>IF(AND(AS706="",AND(AS707="",AS708="")),"",SUM(AS706,AS707,AS708))</f>
        <v/>
      </c>
      <c r="AT705" s="26" t="str">
        <f>IF(AND(AT706="",AND(AT707="",AT708="")),"",SUM(AT706,AT707,AT708))</f>
        <v/>
      </c>
      <c r="AU705" s="26" t="str">
        <f>IF(AND(AU706="",AND(AU707="",AU708="")),"",SUM(AU706,AU707,AU708))</f>
        <v/>
      </c>
      <c r="AV705" s="26" t="str">
        <f>IF(AND(AV706="",AND(AV707="",AV708="")),"",SUM(AV706,AV707,AV708))</f>
        <v/>
      </c>
      <c r="AW705" s="26" t="str">
        <f>IF(AND(AW706="",AND(AW707="",AW708="")),"",SUM(AW706,AW707,AW708))</f>
        <v/>
      </c>
      <c r="AX705" s="26" t="str">
        <f>IF(AND(AX706="",AND(AX707="",AX708="")),"",SUM(AX706,AX707,AX708))</f>
        <v/>
      </c>
      <c r="AY705" s="26" t="str">
        <f>IF(AND(AY706="",AND(AY707="",AY708="")),"",SUM(AY706,AY707,AY708))</f>
        <v/>
      </c>
      <c r="AZ705" s="26" t="str">
        <f>IF(AND(AZ706="",AND(AZ707="",AZ708="")),"",SUM(AZ706,AZ707,AZ708))</f>
        <v/>
      </c>
      <c r="BA705" s="26" t="str">
        <f>IF(AND(BA706="",AND(BA707="",BA708="")),"",SUM(BA706,BA707,BA708))</f>
        <v/>
      </c>
      <c r="BB705" s="26" t="str">
        <f>IF(AND(BB706="",AND(BB707="",BB708="")),"",SUM(BB706,BB707,BB708))</f>
        <v/>
      </c>
      <c r="BC705" s="26" t="str">
        <f>IF(AND(BC706="",AND(BC707="",BC708="")),"",SUM(BC706,BC707,BC708))</f>
        <v/>
      </c>
      <c r="BD705" s="26" t="str">
        <f>IF(AND(BD706="",AND(BD707="",BD708="")),"",SUM(BD706,BD707,BD708))</f>
        <v/>
      </c>
      <c r="BE705" s="26" t="str">
        <f>IF(AND(BE706="",AND(BE707="",BE708="")),"",SUM(BE706,BE707,BE708))</f>
        <v/>
      </c>
      <c r="BF705" s="26" t="str">
        <f>IF(AND(BF706="",AND(BF707="",BF708="")),"",SUM(BF706,BF707,BF708))</f>
        <v/>
      </c>
      <c r="BG705" s="26" t="str">
        <f>IF(AND(BG706="",AND(BG707="",BG708="")),"",SUM(BG706,BG707,BG708))</f>
        <v/>
      </c>
      <c r="BH705" s="26" t="str">
        <f>IF(AND(BH706="",AND(BH707="",BH708="")),"",SUM(BH706,BH707,BH708))</f>
        <v/>
      </c>
      <c r="BI705" s="26" t="str">
        <f>IF(AND(BI706="",AND(BI707="",BI708="")),"",SUM(BI706,BI707,BI708))</f>
        <v/>
      </c>
      <c r="BJ705" s="26" t="str">
        <f>IF(AND(BJ706="",AND(BJ707="",BJ708="")),"",SUM(BJ706,BJ707,BJ708))</f>
        <v/>
      </c>
      <c r="BK705" s="26" t="str">
        <f>IF(AND(BK706="",AND(BK707="",BK708="")),"",SUM(BK706,BK707,BK708))</f>
        <v/>
      </c>
      <c r="BL705" s="26" t="str">
        <f>IF(AND(BL706="",AND(BL707="",BL708="")),"",SUM(BL706,BL707,BL708))</f>
        <v/>
      </c>
      <c r="BM705" s="26" t="str">
        <f>IF(AND(BM706="",AND(BM707="",BM708="")),"",SUM(BM706,BM707,BM708))</f>
        <v/>
      </c>
      <c r="BN705" s="26" t="str">
        <f>IF(AND(BN706="",AND(BN707="",BN708="")),"",SUM(BN706,BN707,BN708))</f>
        <v/>
      </c>
      <c r="BO705" s="26" t="str">
        <f>IF(AND(BO706="",AND(BO707="",BO708="")),"",SUM(BO706,BO707,BO708))</f>
        <v/>
      </c>
      <c r="BP705" s="26" t="str">
        <f>IF(AND(BP706="",AND(BP707="",BP708="")),"",SUM(BP706,BP707,BP708))</f>
        <v/>
      </c>
      <c r="BQ705" s="26" t="str">
        <f>IF(AND(BQ706="",AND(BQ707="",BQ708="")),"",SUM(BQ706,BQ707,BQ708))</f>
        <v/>
      </c>
      <c r="BR705" s="26" t="str">
        <f>IF(AND(BR706="",AND(BR707="",BR708="")),"",SUM(BR706,BR707,BR708))</f>
        <v/>
      </c>
      <c r="BS705" s="26" t="str">
        <f t="shared" si="852" ref="BS705:ED705">IF(AND(BS706="",AND(BS707="",BS708="")),"",SUM(BS706,BS707,BS708))</f>
        <v/>
      </c>
      <c r="BT705" s="26" t="str">
        <f t="shared" si="852"/>
        <v/>
      </c>
      <c r="BU705" s="26" t="str">
        <f t="shared" si="852"/>
        <v/>
      </c>
      <c r="BV705" s="26" t="str">
        <f t="shared" si="852"/>
        <v/>
      </c>
      <c r="BW705" s="26" t="str">
        <f t="shared" si="852"/>
        <v/>
      </c>
      <c r="BX705" s="26" t="str">
        <f t="shared" si="852"/>
        <v/>
      </c>
      <c r="BY705" s="26" t="str">
        <f t="shared" si="852"/>
        <v/>
      </c>
      <c r="BZ705" s="26" t="str">
        <f t="shared" si="852"/>
        <v/>
      </c>
      <c r="CA705" s="26" t="str">
        <f t="shared" si="852"/>
        <v/>
      </c>
      <c r="CB705" s="26" t="str">
        <f t="shared" si="852"/>
        <v/>
      </c>
      <c r="CC705" s="26" t="str">
        <f t="shared" si="852"/>
        <v/>
      </c>
      <c r="CD705" s="26" t="str">
        <f t="shared" si="852"/>
        <v/>
      </c>
      <c r="CE705" s="26" t="str">
        <f t="shared" si="852"/>
        <v/>
      </c>
      <c r="CF705" s="26" t="str">
        <f t="shared" si="852"/>
        <v/>
      </c>
      <c r="CG705" s="26" t="str">
        <f t="shared" si="852"/>
        <v/>
      </c>
      <c r="CH705" s="26" t="str">
        <f t="shared" si="852"/>
        <v/>
      </c>
      <c r="CI705" s="26" t="str">
        <f t="shared" si="852"/>
        <v/>
      </c>
      <c r="CJ705" s="26" t="str">
        <f t="shared" si="852"/>
        <v/>
      </c>
      <c r="CK705" s="26" t="str">
        <f t="shared" si="852"/>
        <v/>
      </c>
      <c r="CL705" s="26" t="str">
        <f t="shared" si="852"/>
        <v/>
      </c>
      <c r="CM705" s="26" t="str">
        <f t="shared" si="852"/>
        <v/>
      </c>
      <c r="CN705" s="26" t="str">
        <f t="shared" si="852"/>
        <v/>
      </c>
      <c r="CO705" s="26" t="str">
        <f t="shared" si="852"/>
        <v/>
      </c>
      <c r="CP705" s="26" t="str">
        <f t="shared" si="852"/>
        <v/>
      </c>
      <c r="CQ705" s="26" t="str">
        <f t="shared" si="852"/>
        <v/>
      </c>
      <c r="CR705" s="26" t="str">
        <f t="shared" si="852"/>
        <v/>
      </c>
      <c r="CS705" s="26" t="str">
        <f t="shared" si="852"/>
        <v/>
      </c>
      <c r="CT705" s="26" t="str">
        <f t="shared" si="852"/>
        <v/>
      </c>
      <c r="CU705" s="26" t="str">
        <f t="shared" si="852"/>
        <v/>
      </c>
      <c r="CV705" s="26" t="str">
        <f t="shared" si="852"/>
        <v/>
      </c>
      <c r="CW705" s="26" t="str">
        <f t="shared" si="852"/>
        <v/>
      </c>
      <c r="CX705" s="26" t="str">
        <f t="shared" si="852"/>
        <v/>
      </c>
      <c r="CY705" s="26" t="str">
        <f t="shared" si="852"/>
        <v/>
      </c>
      <c r="CZ705" s="26" t="str">
        <f t="shared" si="852"/>
        <v/>
      </c>
      <c r="DA705" s="26" t="str">
        <f t="shared" si="852"/>
        <v/>
      </c>
      <c r="DB705" s="26" t="str">
        <f t="shared" si="852"/>
        <v/>
      </c>
      <c r="DC705" s="26" t="str">
        <f t="shared" si="852"/>
        <v/>
      </c>
      <c r="DD705" s="26" t="str">
        <f t="shared" si="852"/>
        <v/>
      </c>
      <c r="DE705" s="26" t="str">
        <f t="shared" si="852"/>
        <v/>
      </c>
      <c r="DF705" s="26" t="str">
        <f t="shared" si="852"/>
        <v/>
      </c>
      <c r="DG705" s="26" t="str">
        <f t="shared" si="852"/>
        <v/>
      </c>
      <c r="DH705" s="26" t="str">
        <f t="shared" si="852"/>
        <v/>
      </c>
      <c r="DI705" s="26" t="str">
        <f t="shared" si="852"/>
        <v/>
      </c>
      <c r="DJ705" s="26" t="str">
        <f t="shared" si="852"/>
        <v/>
      </c>
      <c r="DK705" s="26" t="str">
        <f t="shared" si="852"/>
        <v/>
      </c>
      <c r="DL705" s="26" t="str">
        <f t="shared" si="852"/>
        <v/>
      </c>
      <c r="DM705" s="26" t="str">
        <f t="shared" si="852"/>
        <v/>
      </c>
      <c r="DN705" s="26" t="str">
        <f t="shared" si="852"/>
        <v/>
      </c>
      <c r="DO705" s="26" t="str">
        <f t="shared" si="852"/>
        <v/>
      </c>
      <c r="DP705" s="26" t="str">
        <f t="shared" si="852"/>
        <v/>
      </c>
      <c r="DQ705" s="26" t="str">
        <f t="shared" si="852"/>
        <v/>
      </c>
      <c r="DR705" s="26" t="str">
        <f t="shared" si="852"/>
        <v/>
      </c>
      <c r="DS705" s="26" t="str">
        <f t="shared" si="852"/>
        <v/>
      </c>
      <c r="DT705" s="26" t="str">
        <f t="shared" si="852"/>
        <v/>
      </c>
      <c r="DU705" s="26" t="str">
        <f t="shared" si="852"/>
        <v/>
      </c>
      <c r="DV705" s="26" t="str">
        <f t="shared" si="852"/>
        <v/>
      </c>
      <c r="DW705" s="26" t="str">
        <f t="shared" si="852"/>
        <v/>
      </c>
      <c r="DX705" s="26" t="str">
        <f t="shared" si="852"/>
        <v/>
      </c>
      <c r="DY705" s="26" t="str">
        <f t="shared" si="852"/>
        <v/>
      </c>
      <c r="DZ705" s="26" t="str">
        <f t="shared" si="852"/>
        <v/>
      </c>
      <c r="EA705" s="26" t="str">
        <f t="shared" si="852"/>
        <v/>
      </c>
      <c r="EB705" s="26" t="str">
        <f t="shared" si="852"/>
        <v/>
      </c>
      <c r="EC705" s="26" t="str">
        <f t="shared" si="852"/>
        <v/>
      </c>
      <c r="ED705" s="26" t="str">
        <f t="shared" si="852"/>
        <v/>
      </c>
      <c r="EE705" s="26" t="str">
        <f t="shared" si="853" ref="EE705:FI705">IF(AND(EE706="",AND(EE707="",EE708="")),"",SUM(EE706,EE707,EE708))</f>
        <v/>
      </c>
      <c r="EF705" s="26" t="str">
        <f t="shared" si="853"/>
        <v/>
      </c>
      <c r="EG705" s="26" t="str">
        <f t="shared" si="853"/>
        <v/>
      </c>
      <c r="EH705" s="26" t="str">
        <f t="shared" si="853"/>
        <v/>
      </c>
      <c r="EI705" s="26" t="str">
        <f t="shared" si="853"/>
        <v/>
      </c>
      <c r="EJ705" s="26" t="str">
        <f t="shared" si="853"/>
        <v/>
      </c>
      <c r="EK705" s="26" t="str">
        <f t="shared" si="853"/>
        <v/>
      </c>
      <c r="EL705" s="26" t="str">
        <f t="shared" si="853"/>
        <v/>
      </c>
      <c r="EM705" s="26" t="str">
        <f t="shared" si="853"/>
        <v/>
      </c>
      <c r="EN705" s="26" t="str">
        <f t="shared" si="853"/>
        <v/>
      </c>
      <c r="EO705" s="26" t="str">
        <f t="shared" si="853"/>
        <v/>
      </c>
      <c r="EP705" s="26" t="str">
        <f t="shared" si="853"/>
        <v/>
      </c>
      <c r="EQ705" s="26" t="str">
        <f t="shared" si="853"/>
        <v/>
      </c>
      <c r="ER705" s="26" t="str">
        <f t="shared" si="853"/>
        <v/>
      </c>
      <c r="ES705" s="26" t="str">
        <f t="shared" si="853"/>
        <v/>
      </c>
      <c r="ET705" s="26" t="str">
        <f t="shared" si="853"/>
        <v/>
      </c>
      <c r="EU705" s="26" t="str">
        <f t="shared" si="853"/>
        <v/>
      </c>
      <c r="EV705" s="26" t="str">
        <f t="shared" si="853"/>
        <v/>
      </c>
      <c r="EW705" s="26" t="str">
        <f t="shared" si="853"/>
        <v/>
      </c>
      <c r="EX705" s="26" t="str">
        <f t="shared" si="853"/>
        <v/>
      </c>
      <c r="EY705" s="26" t="str">
        <f t="shared" si="853"/>
        <v/>
      </c>
      <c r="EZ705" s="26" t="str">
        <f t="shared" si="853"/>
        <v/>
      </c>
      <c r="FA705" s="26" t="str">
        <f t="shared" si="853"/>
        <v/>
      </c>
      <c r="FB705" s="26" t="str">
        <f t="shared" si="853"/>
        <v/>
      </c>
      <c r="FC705" s="26" t="str">
        <f t="shared" si="853"/>
        <v/>
      </c>
      <c r="FD705" s="26" t="str">
        <f t="shared" si="853"/>
        <v/>
      </c>
      <c r="FE705" s="26" t="str">
        <f t="shared" si="853"/>
        <v/>
      </c>
      <c r="FF705" s="26" t="str">
        <f t="shared" si="853"/>
        <v/>
      </c>
      <c r="FG705" s="26" t="str">
        <f t="shared" si="853"/>
        <v/>
      </c>
      <c r="FH705" s="26" t="str">
        <f t="shared" si="853"/>
        <v/>
      </c>
      <c r="FI705" s="26" t="str">
        <f t="shared" si="853"/>
        <v/>
      </c>
    </row>
    <row r="706" spans="1:165" s="8" customFormat="1" ht="15" customHeight="1">
      <c r="A706" s="8" t="str">
        <f t="shared" si="790"/>
        <v>BFOLNLGIMF_BP6_XDC</v>
      </c>
      <c r="B706" s="12" t="s">
        <v>1590</v>
      </c>
      <c r="C706" s="13" t="s">
        <v>1674</v>
      </c>
      <c r="D706" s="13" t="s">
        <v>1675</v>
      </c>
      <c r="E706" s="14" t="str">
        <f>"BFOLNLGIMF_BP6_"&amp;C3</f>
        <v>BFOLNLGIMF_BP6_XDC</v>
      </c>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row>
    <row r="707" spans="1:165" s="8" customFormat="1" ht="15" customHeight="1">
      <c r="A707" s="8" t="str">
        <f t="shared" si="790"/>
        <v>BFOLNLG_S_BP6_XDC</v>
      </c>
      <c r="B707" s="12" t="s">
        <v>1593</v>
      </c>
      <c r="C707" s="13" t="s">
        <v>1676</v>
      </c>
      <c r="D707" s="13" t="s">
        <v>1677</v>
      </c>
      <c r="E707" s="14" t="str">
        <f>"BFOLNLG_S_BP6_"&amp;C3</f>
        <v>BFOLNLG_S_BP6_XDC</v>
      </c>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row>
    <row r="708" spans="1:165" s="8" customFormat="1" ht="15" customHeight="1">
      <c r="A708" s="8" t="str">
        <f t="shared" si="790"/>
        <v>BFOLNLG_L_BP6_XDC</v>
      </c>
      <c r="B708" s="12" t="s">
        <v>1596</v>
      </c>
      <c r="C708" s="13" t="s">
        <v>1678</v>
      </c>
      <c r="D708" s="13" t="s">
        <v>1679</v>
      </c>
      <c r="E708" s="14" t="str">
        <f>"BFOLNLG_L_BP6_"&amp;C3</f>
        <v>BFOLNLG_L_BP6_XDC</v>
      </c>
      <c r="F708" s="1">
        <v>0.96787429894843802</v>
      </c>
      <c r="G708" s="1">
        <v>0.96787429894843802</v>
      </c>
      <c r="H708" s="1">
        <v>0.96787429894843802</v>
      </c>
      <c r="I708" s="1">
        <v>0.96787429894843802</v>
      </c>
      <c r="J708" s="1">
        <v>3.8714971957937498</v>
      </c>
      <c r="K708" s="1">
        <v>1.1211623861670399</v>
      </c>
      <c r="L708" s="1">
        <v>1.1211623861670399</v>
      </c>
      <c r="M708" s="1">
        <v>1.1211623861670399</v>
      </c>
      <c r="N708" s="1">
        <v>1.1211623861670399</v>
      </c>
      <c r="O708" s="1">
        <v>4.4846495446681596</v>
      </c>
      <c r="P708" s="1">
        <v>5.7886283411735002</v>
      </c>
      <c r="Q708" s="1">
        <v>5.7886283411735002</v>
      </c>
      <c r="R708" s="1">
        <v>5.7886283411735002</v>
      </c>
      <c r="S708" s="1">
        <v>5.7886283411735002</v>
      </c>
      <c r="T708" s="1">
        <v>23.154513364694001</v>
      </c>
      <c r="U708" s="1">
        <v>1.2271355302940601</v>
      </c>
      <c r="V708" s="1">
        <v>1.2271355302940601</v>
      </c>
      <c r="W708" s="1">
        <v>1.2271355302940601</v>
      </c>
      <c r="X708" s="1">
        <v>1.2271355302940601</v>
      </c>
      <c r="Y708" s="1">
        <v>4.9085421211762501</v>
      </c>
      <c r="Z708" s="1">
        <v>-0.16829944569062499</v>
      </c>
      <c r="AA708" s="1">
        <v>-0.16829944569062499</v>
      </c>
      <c r="AB708" s="1">
        <v>-0.16829944569062499</v>
      </c>
      <c r="AC708" s="1">
        <v>-0.16829944569062499</v>
      </c>
      <c r="AD708" s="1">
        <v>-0.67319778276249898</v>
      </c>
      <c r="AE708" s="1">
        <v>-0.19062051296688801</v>
      </c>
      <c r="AF708" s="1">
        <v>-0.19062051296688801</v>
      </c>
      <c r="AG708" s="1">
        <v>-0.19062051296688801</v>
      </c>
      <c r="AH708" s="1">
        <v>-0.19062051296688801</v>
      </c>
      <c r="AI708" s="1">
        <v>-0.76248205186755103</v>
      </c>
      <c r="AJ708" s="1">
        <v>-0.32995774999999999</v>
      </c>
      <c r="AK708" s="1">
        <v>-0.32995774999999999</v>
      </c>
      <c r="AL708" s="1">
        <v>-0.32995774999999999</v>
      </c>
      <c r="AM708" s="1">
        <v>-0.32995774999999999</v>
      </c>
      <c r="AN708" s="1">
        <v>-1.319831</v>
      </c>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row>
    <row r="709" spans="1:165" s="8" customFormat="1" ht="15" customHeight="1">
      <c r="A709" s="8" t="str">
        <f t="shared" si="790"/>
        <v>BFOLNLO_BP6_XDC</v>
      </c>
      <c r="B709" s="12" t="s">
        <v>1626</v>
      </c>
      <c r="C709" s="13" t="s">
        <v>1680</v>
      </c>
      <c r="D709" s="13" t="s">
        <v>1681</v>
      </c>
      <c r="E709" s="14" t="str">
        <f>"BFOLNLO_BP6_"&amp;C3</f>
        <v>BFOLNLO_BP6_XDC</v>
      </c>
      <c r="F709" s="26" t="str">
        <f>IF(AND(F710="",F711=""),"",SUM(F710,F711))</f>
        <v/>
      </c>
      <c r="G709" s="26" t="str">
        <f t="shared" si="854" ref="G709:BR709">IF(AND(G710="",G711=""),"",SUM(G710,G711))</f>
        <v/>
      </c>
      <c r="H709" s="26" t="str">
        <f t="shared" si="854"/>
        <v/>
      </c>
      <c r="I709" s="26" t="str">
        <f t="shared" si="854"/>
        <v/>
      </c>
      <c r="J709" s="26" t="str">
        <f t="shared" si="854"/>
        <v/>
      </c>
      <c r="K709" s="26" t="str">
        <f t="shared" si="854"/>
        <v/>
      </c>
      <c r="L709" s="26" t="str">
        <f t="shared" si="854"/>
        <v/>
      </c>
      <c r="M709" s="26" t="str">
        <f t="shared" si="854"/>
        <v/>
      </c>
      <c r="N709" s="26" t="str">
        <f t="shared" si="854"/>
        <v/>
      </c>
      <c r="O709" s="26" t="str">
        <f t="shared" si="854"/>
        <v/>
      </c>
      <c r="P709" s="26" t="str">
        <f t="shared" si="854"/>
        <v/>
      </c>
      <c r="Q709" s="26" t="str">
        <f t="shared" si="854"/>
        <v/>
      </c>
      <c r="R709" s="26" t="str">
        <f t="shared" si="854"/>
        <v/>
      </c>
      <c r="S709" s="26" t="str">
        <f t="shared" si="854"/>
        <v/>
      </c>
      <c r="T709" s="26" t="str">
        <f t="shared" si="854"/>
        <v/>
      </c>
      <c r="U709" s="26" t="str">
        <f t="shared" si="854"/>
        <v/>
      </c>
      <c r="V709" s="26" t="str">
        <f t="shared" si="854"/>
        <v/>
      </c>
      <c r="W709" s="26" t="str">
        <f t="shared" si="854"/>
        <v/>
      </c>
      <c r="X709" s="26" t="str">
        <f t="shared" si="854"/>
        <v/>
      </c>
      <c r="Y709" s="26" t="str">
        <f t="shared" si="854"/>
        <v/>
      </c>
      <c r="Z709" s="26" t="str">
        <f t="shared" si="854"/>
        <v/>
      </c>
      <c r="AA709" s="26" t="str">
        <f t="shared" si="854"/>
        <v/>
      </c>
      <c r="AB709" s="26" t="str">
        <f t="shared" si="854"/>
        <v/>
      </c>
      <c r="AC709" s="26" t="str">
        <f t="shared" si="854"/>
        <v/>
      </c>
      <c r="AD709" s="26" t="str">
        <f t="shared" si="854"/>
        <v/>
      </c>
      <c r="AE709" s="26" t="str">
        <f t="shared" si="854"/>
        <v/>
      </c>
      <c r="AF709" s="26" t="str">
        <f t="shared" si="854"/>
        <v/>
      </c>
      <c r="AG709" s="26" t="str">
        <f t="shared" si="854"/>
        <v/>
      </c>
      <c r="AH709" s="26" t="str">
        <f t="shared" si="854"/>
        <v/>
      </c>
      <c r="AI709" s="26" t="str">
        <f t="shared" si="854"/>
        <v/>
      </c>
      <c r="AJ709" s="26" t="str">
        <f t="shared" si="854"/>
        <v/>
      </c>
      <c r="AK709" s="26" t="str">
        <f t="shared" si="854"/>
        <v/>
      </c>
      <c r="AL709" s="26" t="str">
        <f t="shared" si="854"/>
        <v/>
      </c>
      <c r="AM709" s="26" t="str">
        <f t="shared" si="854"/>
        <v/>
      </c>
      <c r="AN709" s="26" t="str">
        <f t="shared" si="854"/>
        <v/>
      </c>
      <c r="AO709" s="26" t="str">
        <f t="shared" si="854"/>
        <v/>
      </c>
      <c r="AP709" s="26" t="str">
        <f t="shared" si="854"/>
        <v/>
      </c>
      <c r="AQ709" s="26" t="str">
        <f t="shared" si="854"/>
        <v/>
      </c>
      <c r="AR709" s="26" t="str">
        <f t="shared" si="854"/>
        <v/>
      </c>
      <c r="AS709" s="26" t="str">
        <f t="shared" si="854"/>
        <v/>
      </c>
      <c r="AT709" s="26" t="str">
        <f t="shared" si="854"/>
        <v/>
      </c>
      <c r="AU709" s="26" t="str">
        <f t="shared" si="854"/>
        <v/>
      </c>
      <c r="AV709" s="26" t="str">
        <f t="shared" si="854"/>
        <v/>
      </c>
      <c r="AW709" s="26" t="str">
        <f t="shared" si="854"/>
        <v/>
      </c>
      <c r="AX709" s="26" t="str">
        <f t="shared" si="854"/>
        <v/>
      </c>
      <c r="AY709" s="26" t="str">
        <f t="shared" si="854"/>
        <v/>
      </c>
      <c r="AZ709" s="26" t="str">
        <f t="shared" si="854"/>
        <v/>
      </c>
      <c r="BA709" s="26" t="str">
        <f t="shared" si="854"/>
        <v/>
      </c>
      <c r="BB709" s="26" t="str">
        <f t="shared" si="854"/>
        <v/>
      </c>
      <c r="BC709" s="26" t="str">
        <f t="shared" si="854"/>
        <v/>
      </c>
      <c r="BD709" s="26" t="str">
        <f t="shared" si="854"/>
        <v/>
      </c>
      <c r="BE709" s="26" t="str">
        <f t="shared" si="854"/>
        <v/>
      </c>
      <c r="BF709" s="26" t="str">
        <f t="shared" si="854"/>
        <v/>
      </c>
      <c r="BG709" s="26" t="str">
        <f t="shared" si="854"/>
        <v/>
      </c>
      <c r="BH709" s="26" t="str">
        <f t="shared" si="854"/>
        <v/>
      </c>
      <c r="BI709" s="26" t="str">
        <f t="shared" si="854"/>
        <v/>
      </c>
      <c r="BJ709" s="26" t="str">
        <f t="shared" si="854"/>
        <v/>
      </c>
      <c r="BK709" s="26" t="str">
        <f t="shared" si="854"/>
        <v/>
      </c>
      <c r="BL709" s="26" t="str">
        <f t="shared" si="854"/>
        <v/>
      </c>
      <c r="BM709" s="26" t="str">
        <f t="shared" si="854"/>
        <v/>
      </c>
      <c r="BN709" s="26" t="str">
        <f t="shared" si="854"/>
        <v/>
      </c>
      <c r="BO709" s="26" t="str">
        <f t="shared" si="854"/>
        <v/>
      </c>
      <c r="BP709" s="26" t="str">
        <f t="shared" si="854"/>
        <v/>
      </c>
      <c r="BQ709" s="26" t="str">
        <f t="shared" si="854"/>
        <v/>
      </c>
      <c r="BR709" s="26" t="str">
        <f t="shared" si="854"/>
        <v/>
      </c>
      <c r="BS709" s="26" t="str">
        <f t="shared" si="855" ref="BS709:ED709">IF(AND(BS710="",BS711=""),"",SUM(BS710,BS711))</f>
        <v/>
      </c>
      <c r="BT709" s="26" t="str">
        <f t="shared" si="855"/>
        <v/>
      </c>
      <c r="BU709" s="26" t="str">
        <f t="shared" si="855"/>
        <v/>
      </c>
      <c r="BV709" s="26" t="str">
        <f t="shared" si="855"/>
        <v/>
      </c>
      <c r="BW709" s="26" t="str">
        <f t="shared" si="855"/>
        <v/>
      </c>
      <c r="BX709" s="26" t="str">
        <f t="shared" si="855"/>
        <v/>
      </c>
      <c r="BY709" s="26" t="str">
        <f t="shared" si="855"/>
        <v/>
      </c>
      <c r="BZ709" s="26" t="str">
        <f t="shared" si="855"/>
        <v/>
      </c>
      <c r="CA709" s="26" t="str">
        <f t="shared" si="855"/>
        <v/>
      </c>
      <c r="CB709" s="26" t="str">
        <f t="shared" si="855"/>
        <v/>
      </c>
      <c r="CC709" s="26" t="str">
        <f t="shared" si="855"/>
        <v/>
      </c>
      <c r="CD709" s="26" t="str">
        <f t="shared" si="855"/>
        <v/>
      </c>
      <c r="CE709" s="26" t="str">
        <f t="shared" si="855"/>
        <v/>
      </c>
      <c r="CF709" s="26" t="str">
        <f t="shared" si="855"/>
        <v/>
      </c>
      <c r="CG709" s="26" t="str">
        <f t="shared" si="855"/>
        <v/>
      </c>
      <c r="CH709" s="26" t="str">
        <f t="shared" si="855"/>
        <v/>
      </c>
      <c r="CI709" s="26" t="str">
        <f t="shared" si="855"/>
        <v/>
      </c>
      <c r="CJ709" s="26" t="str">
        <f t="shared" si="855"/>
        <v/>
      </c>
      <c r="CK709" s="26" t="str">
        <f t="shared" si="855"/>
        <v/>
      </c>
      <c r="CL709" s="26" t="str">
        <f t="shared" si="855"/>
        <v/>
      </c>
      <c r="CM709" s="26" t="str">
        <f t="shared" si="855"/>
        <v/>
      </c>
      <c r="CN709" s="26" t="str">
        <f t="shared" si="855"/>
        <v/>
      </c>
      <c r="CO709" s="26" t="str">
        <f t="shared" si="855"/>
        <v/>
      </c>
      <c r="CP709" s="26" t="str">
        <f t="shared" si="855"/>
        <v/>
      </c>
      <c r="CQ709" s="26" t="str">
        <f t="shared" si="855"/>
        <v/>
      </c>
      <c r="CR709" s="26" t="str">
        <f t="shared" si="855"/>
        <v/>
      </c>
      <c r="CS709" s="26" t="str">
        <f t="shared" si="855"/>
        <v/>
      </c>
      <c r="CT709" s="26" t="str">
        <f t="shared" si="855"/>
        <v/>
      </c>
      <c r="CU709" s="26" t="str">
        <f t="shared" si="855"/>
        <v/>
      </c>
      <c r="CV709" s="26" t="str">
        <f t="shared" si="855"/>
        <v/>
      </c>
      <c r="CW709" s="26" t="str">
        <f t="shared" si="855"/>
        <v/>
      </c>
      <c r="CX709" s="26" t="str">
        <f t="shared" si="855"/>
        <v/>
      </c>
      <c r="CY709" s="26" t="str">
        <f t="shared" si="855"/>
        <v/>
      </c>
      <c r="CZ709" s="26" t="str">
        <f t="shared" si="855"/>
        <v/>
      </c>
      <c r="DA709" s="26" t="str">
        <f t="shared" si="855"/>
        <v/>
      </c>
      <c r="DB709" s="26" t="str">
        <f t="shared" si="855"/>
        <v/>
      </c>
      <c r="DC709" s="26" t="str">
        <f t="shared" si="855"/>
        <v/>
      </c>
      <c r="DD709" s="26" t="str">
        <f t="shared" si="855"/>
        <v/>
      </c>
      <c r="DE709" s="26" t="str">
        <f t="shared" si="855"/>
        <v/>
      </c>
      <c r="DF709" s="26" t="str">
        <f t="shared" si="855"/>
        <v/>
      </c>
      <c r="DG709" s="26" t="str">
        <f t="shared" si="855"/>
        <v/>
      </c>
      <c r="DH709" s="26" t="str">
        <f t="shared" si="855"/>
        <v/>
      </c>
      <c r="DI709" s="26" t="str">
        <f t="shared" si="855"/>
        <v/>
      </c>
      <c r="DJ709" s="26" t="str">
        <f t="shared" si="855"/>
        <v/>
      </c>
      <c r="DK709" s="26" t="str">
        <f t="shared" si="855"/>
        <v/>
      </c>
      <c r="DL709" s="26" t="str">
        <f t="shared" si="855"/>
        <v/>
      </c>
      <c r="DM709" s="26" t="str">
        <f t="shared" si="855"/>
        <v/>
      </c>
      <c r="DN709" s="26" t="str">
        <f t="shared" si="855"/>
        <v/>
      </c>
      <c r="DO709" s="26" t="str">
        <f t="shared" si="855"/>
        <v/>
      </c>
      <c r="DP709" s="26" t="str">
        <f t="shared" si="855"/>
        <v/>
      </c>
      <c r="DQ709" s="26" t="str">
        <f t="shared" si="855"/>
        <v/>
      </c>
      <c r="DR709" s="26" t="str">
        <f t="shared" si="855"/>
        <v/>
      </c>
      <c r="DS709" s="26" t="str">
        <f t="shared" si="855"/>
        <v/>
      </c>
      <c r="DT709" s="26" t="str">
        <f t="shared" si="855"/>
        <v/>
      </c>
      <c r="DU709" s="26" t="str">
        <f t="shared" si="855"/>
        <v/>
      </c>
      <c r="DV709" s="26" t="str">
        <f t="shared" si="855"/>
        <v/>
      </c>
      <c r="DW709" s="26" t="str">
        <f t="shared" si="855"/>
        <v/>
      </c>
      <c r="DX709" s="26" t="str">
        <f t="shared" si="855"/>
        <v/>
      </c>
      <c r="DY709" s="26" t="str">
        <f t="shared" si="855"/>
        <v/>
      </c>
      <c r="DZ709" s="26" t="str">
        <f t="shared" si="855"/>
        <v/>
      </c>
      <c r="EA709" s="26" t="str">
        <f t="shared" si="855"/>
        <v/>
      </c>
      <c r="EB709" s="26" t="str">
        <f t="shared" si="855"/>
        <v/>
      </c>
      <c r="EC709" s="26" t="str">
        <f t="shared" si="855"/>
        <v/>
      </c>
      <c r="ED709" s="26" t="str">
        <f t="shared" si="855"/>
        <v/>
      </c>
      <c r="EE709" s="26" t="str">
        <f t="shared" si="856" ref="EE709:FI709">IF(AND(EE710="",EE711=""),"",SUM(EE710,EE711))</f>
        <v/>
      </c>
      <c r="EF709" s="26" t="str">
        <f t="shared" si="856"/>
        <v/>
      </c>
      <c r="EG709" s="26" t="str">
        <f t="shared" si="856"/>
        <v/>
      </c>
      <c r="EH709" s="26" t="str">
        <f t="shared" si="856"/>
        <v/>
      </c>
      <c r="EI709" s="26" t="str">
        <f t="shared" si="856"/>
        <v/>
      </c>
      <c r="EJ709" s="26" t="str">
        <f t="shared" si="856"/>
        <v/>
      </c>
      <c r="EK709" s="26" t="str">
        <f t="shared" si="856"/>
        <v/>
      </c>
      <c r="EL709" s="26" t="str">
        <f t="shared" si="856"/>
        <v/>
      </c>
      <c r="EM709" s="26" t="str">
        <f t="shared" si="856"/>
        <v/>
      </c>
      <c r="EN709" s="26" t="str">
        <f t="shared" si="856"/>
        <v/>
      </c>
      <c r="EO709" s="26" t="str">
        <f t="shared" si="856"/>
        <v/>
      </c>
      <c r="EP709" s="26" t="str">
        <f t="shared" si="856"/>
        <v/>
      </c>
      <c r="EQ709" s="26" t="str">
        <f t="shared" si="856"/>
        <v/>
      </c>
      <c r="ER709" s="26" t="str">
        <f t="shared" si="856"/>
        <v/>
      </c>
      <c r="ES709" s="26" t="str">
        <f t="shared" si="856"/>
        <v/>
      </c>
      <c r="ET709" s="26" t="str">
        <f t="shared" si="856"/>
        <v/>
      </c>
      <c r="EU709" s="26" t="str">
        <f t="shared" si="856"/>
        <v/>
      </c>
      <c r="EV709" s="26" t="str">
        <f t="shared" si="856"/>
        <v/>
      </c>
      <c r="EW709" s="26" t="str">
        <f t="shared" si="856"/>
        <v/>
      </c>
      <c r="EX709" s="26" t="str">
        <f t="shared" si="856"/>
        <v/>
      </c>
      <c r="EY709" s="26" t="str">
        <f t="shared" si="856"/>
        <v/>
      </c>
      <c r="EZ709" s="26" t="str">
        <f t="shared" si="856"/>
        <v/>
      </c>
      <c r="FA709" s="26" t="str">
        <f t="shared" si="856"/>
        <v/>
      </c>
      <c r="FB709" s="26" t="str">
        <f t="shared" si="856"/>
        <v/>
      </c>
      <c r="FC709" s="26" t="str">
        <f t="shared" si="856"/>
        <v/>
      </c>
      <c r="FD709" s="26" t="str">
        <f t="shared" si="856"/>
        <v/>
      </c>
      <c r="FE709" s="26" t="str">
        <f t="shared" si="856"/>
        <v/>
      </c>
      <c r="FF709" s="26" t="str">
        <f t="shared" si="856"/>
        <v/>
      </c>
      <c r="FG709" s="26" t="str">
        <f t="shared" si="856"/>
        <v/>
      </c>
      <c r="FH709" s="26" t="str">
        <f t="shared" si="856"/>
        <v/>
      </c>
      <c r="FI709" s="26" t="str">
        <f t="shared" si="856"/>
        <v/>
      </c>
    </row>
    <row r="710" spans="1:165" s="8" customFormat="1" ht="15" customHeight="1">
      <c r="A710" s="8" t="str">
        <f t="shared" si="790"/>
        <v>BFOLNLO_S_BP6_XDC</v>
      </c>
      <c r="B710" s="12" t="s">
        <v>1611</v>
      </c>
      <c r="C710" s="13" t="s">
        <v>1682</v>
      </c>
      <c r="D710" s="13" t="s">
        <v>1683</v>
      </c>
      <c r="E710" s="14" t="str">
        <f>"BFOLNLO_S_BP6_"&amp;C3</f>
        <v>BFOLNLO_S_BP6_XDC</v>
      </c>
      <c r="F710" s="26" t="str">
        <f>IF(AND(F713="",F716=""),"",SUM(F713,F716))</f>
        <v/>
      </c>
      <c r="G710" s="26" t="str">
        <f t="shared" si="857" ref="G710:BR710">IF(AND(G713="",G716=""),"",SUM(G713,G716))</f>
        <v/>
      </c>
      <c r="H710" s="26" t="str">
        <f t="shared" si="857"/>
        <v/>
      </c>
      <c r="I710" s="26" t="str">
        <f t="shared" si="857"/>
        <v/>
      </c>
      <c r="J710" s="26" t="str">
        <f t="shared" si="857"/>
        <v/>
      </c>
      <c r="K710" s="26" t="str">
        <f t="shared" si="857"/>
        <v/>
      </c>
      <c r="L710" s="26" t="str">
        <f t="shared" si="857"/>
        <v/>
      </c>
      <c r="M710" s="26" t="str">
        <f t="shared" si="857"/>
        <v/>
      </c>
      <c r="N710" s="26" t="str">
        <f t="shared" si="857"/>
        <v/>
      </c>
      <c r="O710" s="26" t="str">
        <f t="shared" si="857"/>
        <v/>
      </c>
      <c r="P710" s="26" t="str">
        <f t="shared" si="857"/>
        <v/>
      </c>
      <c r="Q710" s="26" t="str">
        <f t="shared" si="857"/>
        <v/>
      </c>
      <c r="R710" s="26" t="str">
        <f t="shared" si="857"/>
        <v/>
      </c>
      <c r="S710" s="26" t="str">
        <f t="shared" si="857"/>
        <v/>
      </c>
      <c r="T710" s="26" t="str">
        <f t="shared" si="857"/>
        <v/>
      </c>
      <c r="U710" s="26" t="str">
        <f t="shared" si="857"/>
        <v/>
      </c>
      <c r="V710" s="26" t="str">
        <f t="shared" si="857"/>
        <v/>
      </c>
      <c r="W710" s="26" t="str">
        <f t="shared" si="857"/>
        <v/>
      </c>
      <c r="X710" s="26" t="str">
        <f t="shared" si="857"/>
        <v/>
      </c>
      <c r="Y710" s="26" t="str">
        <f t="shared" si="857"/>
        <v/>
      </c>
      <c r="Z710" s="26" t="str">
        <f t="shared" si="857"/>
        <v/>
      </c>
      <c r="AA710" s="26" t="str">
        <f t="shared" si="857"/>
        <v/>
      </c>
      <c r="AB710" s="26" t="str">
        <f t="shared" si="857"/>
        <v/>
      </c>
      <c r="AC710" s="26" t="str">
        <f t="shared" si="857"/>
        <v/>
      </c>
      <c r="AD710" s="26" t="str">
        <f t="shared" si="857"/>
        <v/>
      </c>
      <c r="AE710" s="26" t="str">
        <f t="shared" si="857"/>
        <v/>
      </c>
      <c r="AF710" s="26" t="str">
        <f t="shared" si="857"/>
        <v/>
      </c>
      <c r="AG710" s="26" t="str">
        <f t="shared" si="857"/>
        <v/>
      </c>
      <c r="AH710" s="26" t="str">
        <f t="shared" si="857"/>
        <v/>
      </c>
      <c r="AI710" s="26" t="str">
        <f t="shared" si="857"/>
        <v/>
      </c>
      <c r="AJ710" s="26" t="str">
        <f t="shared" si="857"/>
        <v/>
      </c>
      <c r="AK710" s="26" t="str">
        <f t="shared" si="857"/>
        <v/>
      </c>
      <c r="AL710" s="26" t="str">
        <f t="shared" si="857"/>
        <v/>
      </c>
      <c r="AM710" s="26" t="str">
        <f t="shared" si="857"/>
        <v/>
      </c>
      <c r="AN710" s="26" t="str">
        <f t="shared" si="857"/>
        <v/>
      </c>
      <c r="AO710" s="26" t="str">
        <f t="shared" si="857"/>
        <v/>
      </c>
      <c r="AP710" s="26" t="str">
        <f t="shared" si="857"/>
        <v/>
      </c>
      <c r="AQ710" s="26" t="str">
        <f t="shared" si="857"/>
        <v/>
      </c>
      <c r="AR710" s="26" t="str">
        <f t="shared" si="857"/>
        <v/>
      </c>
      <c r="AS710" s="26" t="str">
        <f t="shared" si="857"/>
        <v/>
      </c>
      <c r="AT710" s="26" t="str">
        <f t="shared" si="857"/>
        <v/>
      </c>
      <c r="AU710" s="26" t="str">
        <f t="shared" si="857"/>
        <v/>
      </c>
      <c r="AV710" s="26" t="str">
        <f t="shared" si="857"/>
        <v/>
      </c>
      <c r="AW710" s="26" t="str">
        <f t="shared" si="857"/>
        <v/>
      </c>
      <c r="AX710" s="26" t="str">
        <f t="shared" si="857"/>
        <v/>
      </c>
      <c r="AY710" s="26" t="str">
        <f t="shared" si="857"/>
        <v/>
      </c>
      <c r="AZ710" s="26" t="str">
        <f t="shared" si="857"/>
        <v/>
      </c>
      <c r="BA710" s="26" t="str">
        <f t="shared" si="857"/>
        <v/>
      </c>
      <c r="BB710" s="26" t="str">
        <f t="shared" si="857"/>
        <v/>
      </c>
      <c r="BC710" s="26" t="str">
        <f t="shared" si="857"/>
        <v/>
      </c>
      <c r="BD710" s="26" t="str">
        <f t="shared" si="857"/>
        <v/>
      </c>
      <c r="BE710" s="26" t="str">
        <f t="shared" si="857"/>
        <v/>
      </c>
      <c r="BF710" s="26" t="str">
        <f t="shared" si="857"/>
        <v/>
      </c>
      <c r="BG710" s="26" t="str">
        <f t="shared" si="857"/>
        <v/>
      </c>
      <c r="BH710" s="26" t="str">
        <f t="shared" si="857"/>
        <v/>
      </c>
      <c r="BI710" s="26" t="str">
        <f t="shared" si="857"/>
        <v/>
      </c>
      <c r="BJ710" s="26" t="str">
        <f t="shared" si="857"/>
        <v/>
      </c>
      <c r="BK710" s="26" t="str">
        <f t="shared" si="857"/>
        <v/>
      </c>
      <c r="BL710" s="26" t="str">
        <f t="shared" si="857"/>
        <v/>
      </c>
      <c r="BM710" s="26" t="str">
        <f t="shared" si="857"/>
        <v/>
      </c>
      <c r="BN710" s="26" t="str">
        <f t="shared" si="857"/>
        <v/>
      </c>
      <c r="BO710" s="26" t="str">
        <f t="shared" si="857"/>
        <v/>
      </c>
      <c r="BP710" s="26" t="str">
        <f t="shared" si="857"/>
        <v/>
      </c>
      <c r="BQ710" s="26" t="str">
        <f t="shared" si="857"/>
        <v/>
      </c>
      <c r="BR710" s="26" t="str">
        <f t="shared" si="857"/>
        <v/>
      </c>
      <c r="BS710" s="26" t="str">
        <f t="shared" si="858" ref="BS710:ED710">IF(AND(BS713="",BS716=""),"",SUM(BS713,BS716))</f>
        <v/>
      </c>
      <c r="BT710" s="26" t="str">
        <f t="shared" si="858"/>
        <v/>
      </c>
      <c r="BU710" s="26" t="str">
        <f t="shared" si="858"/>
        <v/>
      </c>
      <c r="BV710" s="26" t="str">
        <f t="shared" si="858"/>
        <v/>
      </c>
      <c r="BW710" s="26" t="str">
        <f t="shared" si="858"/>
        <v/>
      </c>
      <c r="BX710" s="26" t="str">
        <f t="shared" si="858"/>
        <v/>
      </c>
      <c r="BY710" s="26" t="str">
        <f t="shared" si="858"/>
        <v/>
      </c>
      <c r="BZ710" s="26" t="str">
        <f t="shared" si="858"/>
        <v/>
      </c>
      <c r="CA710" s="26" t="str">
        <f t="shared" si="858"/>
        <v/>
      </c>
      <c r="CB710" s="26" t="str">
        <f t="shared" si="858"/>
        <v/>
      </c>
      <c r="CC710" s="26" t="str">
        <f t="shared" si="858"/>
        <v/>
      </c>
      <c r="CD710" s="26" t="str">
        <f t="shared" si="858"/>
        <v/>
      </c>
      <c r="CE710" s="26" t="str">
        <f t="shared" si="858"/>
        <v/>
      </c>
      <c r="CF710" s="26" t="str">
        <f t="shared" si="858"/>
        <v/>
      </c>
      <c r="CG710" s="26" t="str">
        <f t="shared" si="858"/>
        <v/>
      </c>
      <c r="CH710" s="26" t="str">
        <f t="shared" si="858"/>
        <v/>
      </c>
      <c r="CI710" s="26" t="str">
        <f t="shared" si="858"/>
        <v/>
      </c>
      <c r="CJ710" s="26" t="str">
        <f t="shared" si="858"/>
        <v/>
      </c>
      <c r="CK710" s="26" t="str">
        <f t="shared" si="858"/>
        <v/>
      </c>
      <c r="CL710" s="26" t="str">
        <f t="shared" si="858"/>
        <v/>
      </c>
      <c r="CM710" s="26" t="str">
        <f t="shared" si="858"/>
        <v/>
      </c>
      <c r="CN710" s="26" t="str">
        <f t="shared" si="858"/>
        <v/>
      </c>
      <c r="CO710" s="26" t="str">
        <f t="shared" si="858"/>
        <v/>
      </c>
      <c r="CP710" s="26" t="str">
        <f t="shared" si="858"/>
        <v/>
      </c>
      <c r="CQ710" s="26" t="str">
        <f t="shared" si="858"/>
        <v/>
      </c>
      <c r="CR710" s="26" t="str">
        <f t="shared" si="858"/>
        <v/>
      </c>
      <c r="CS710" s="26" t="str">
        <f t="shared" si="858"/>
        <v/>
      </c>
      <c r="CT710" s="26" t="str">
        <f t="shared" si="858"/>
        <v/>
      </c>
      <c r="CU710" s="26" t="str">
        <f t="shared" si="858"/>
        <v/>
      </c>
      <c r="CV710" s="26" t="str">
        <f t="shared" si="858"/>
        <v/>
      </c>
      <c r="CW710" s="26" t="str">
        <f t="shared" si="858"/>
        <v/>
      </c>
      <c r="CX710" s="26" t="str">
        <f t="shared" si="858"/>
        <v/>
      </c>
      <c r="CY710" s="26" t="str">
        <f t="shared" si="858"/>
        <v/>
      </c>
      <c r="CZ710" s="26" t="str">
        <f t="shared" si="858"/>
        <v/>
      </c>
      <c r="DA710" s="26" t="str">
        <f t="shared" si="858"/>
        <v/>
      </c>
      <c r="DB710" s="26" t="str">
        <f t="shared" si="858"/>
        <v/>
      </c>
      <c r="DC710" s="26" t="str">
        <f t="shared" si="858"/>
        <v/>
      </c>
      <c r="DD710" s="26" t="str">
        <f t="shared" si="858"/>
        <v/>
      </c>
      <c r="DE710" s="26" t="str">
        <f t="shared" si="858"/>
        <v/>
      </c>
      <c r="DF710" s="26" t="str">
        <f t="shared" si="858"/>
        <v/>
      </c>
      <c r="DG710" s="26" t="str">
        <f t="shared" si="858"/>
        <v/>
      </c>
      <c r="DH710" s="26" t="str">
        <f t="shared" si="858"/>
        <v/>
      </c>
      <c r="DI710" s="26" t="str">
        <f t="shared" si="858"/>
        <v/>
      </c>
      <c r="DJ710" s="26" t="str">
        <f t="shared" si="858"/>
        <v/>
      </c>
      <c r="DK710" s="26" t="str">
        <f t="shared" si="858"/>
        <v/>
      </c>
      <c r="DL710" s="26" t="str">
        <f t="shared" si="858"/>
        <v/>
      </c>
      <c r="DM710" s="26" t="str">
        <f t="shared" si="858"/>
        <v/>
      </c>
      <c r="DN710" s="26" t="str">
        <f t="shared" si="858"/>
        <v/>
      </c>
      <c r="DO710" s="26" t="str">
        <f t="shared" si="858"/>
        <v/>
      </c>
      <c r="DP710" s="26" t="str">
        <f t="shared" si="858"/>
        <v/>
      </c>
      <c r="DQ710" s="26" t="str">
        <f t="shared" si="858"/>
        <v/>
      </c>
      <c r="DR710" s="26" t="str">
        <f t="shared" si="858"/>
        <v/>
      </c>
      <c r="DS710" s="26" t="str">
        <f t="shared" si="858"/>
        <v/>
      </c>
      <c r="DT710" s="26" t="str">
        <f t="shared" si="858"/>
        <v/>
      </c>
      <c r="DU710" s="26" t="str">
        <f t="shared" si="858"/>
        <v/>
      </c>
      <c r="DV710" s="26" t="str">
        <f t="shared" si="858"/>
        <v/>
      </c>
      <c r="DW710" s="26" t="str">
        <f t="shared" si="858"/>
        <v/>
      </c>
      <c r="DX710" s="26" t="str">
        <f t="shared" si="858"/>
        <v/>
      </c>
      <c r="DY710" s="26" t="str">
        <f t="shared" si="858"/>
        <v/>
      </c>
      <c r="DZ710" s="26" t="str">
        <f t="shared" si="858"/>
        <v/>
      </c>
      <c r="EA710" s="26" t="str">
        <f t="shared" si="858"/>
        <v/>
      </c>
      <c r="EB710" s="26" t="str">
        <f t="shared" si="858"/>
        <v/>
      </c>
      <c r="EC710" s="26" t="str">
        <f t="shared" si="858"/>
        <v/>
      </c>
      <c r="ED710" s="26" t="str">
        <f t="shared" si="858"/>
        <v/>
      </c>
      <c r="EE710" s="26" t="str">
        <f t="shared" si="859" ref="EE710:FI710">IF(AND(EE713="",EE716=""),"",SUM(EE713,EE716))</f>
        <v/>
      </c>
      <c r="EF710" s="26" t="str">
        <f t="shared" si="859"/>
        <v/>
      </c>
      <c r="EG710" s="26" t="str">
        <f t="shared" si="859"/>
        <v/>
      </c>
      <c r="EH710" s="26" t="str">
        <f t="shared" si="859"/>
        <v/>
      </c>
      <c r="EI710" s="26" t="str">
        <f t="shared" si="859"/>
        <v/>
      </c>
      <c r="EJ710" s="26" t="str">
        <f t="shared" si="859"/>
        <v/>
      </c>
      <c r="EK710" s="26" t="str">
        <f t="shared" si="859"/>
        <v/>
      </c>
      <c r="EL710" s="26" t="str">
        <f t="shared" si="859"/>
        <v/>
      </c>
      <c r="EM710" s="26" t="str">
        <f t="shared" si="859"/>
        <v/>
      </c>
      <c r="EN710" s="26" t="str">
        <f t="shared" si="859"/>
        <v/>
      </c>
      <c r="EO710" s="26" t="str">
        <f t="shared" si="859"/>
        <v/>
      </c>
      <c r="EP710" s="26" t="str">
        <f t="shared" si="859"/>
        <v/>
      </c>
      <c r="EQ710" s="26" t="str">
        <f t="shared" si="859"/>
        <v/>
      </c>
      <c r="ER710" s="26" t="str">
        <f t="shared" si="859"/>
        <v/>
      </c>
      <c r="ES710" s="26" t="str">
        <f t="shared" si="859"/>
        <v/>
      </c>
      <c r="ET710" s="26" t="str">
        <f t="shared" si="859"/>
        <v/>
      </c>
      <c r="EU710" s="26" t="str">
        <f t="shared" si="859"/>
        <v/>
      </c>
      <c r="EV710" s="26" t="str">
        <f t="shared" si="859"/>
        <v/>
      </c>
      <c r="EW710" s="26" t="str">
        <f t="shared" si="859"/>
        <v/>
      </c>
      <c r="EX710" s="26" t="str">
        <f t="shared" si="859"/>
        <v/>
      </c>
      <c r="EY710" s="26" t="str">
        <f t="shared" si="859"/>
        <v/>
      </c>
      <c r="EZ710" s="26" t="str">
        <f t="shared" si="859"/>
        <v/>
      </c>
      <c r="FA710" s="26" t="str">
        <f t="shared" si="859"/>
        <v/>
      </c>
      <c r="FB710" s="26" t="str">
        <f t="shared" si="859"/>
        <v/>
      </c>
      <c r="FC710" s="26" t="str">
        <f t="shared" si="859"/>
        <v/>
      </c>
      <c r="FD710" s="26" t="str">
        <f t="shared" si="859"/>
        <v/>
      </c>
      <c r="FE710" s="26" t="str">
        <f t="shared" si="859"/>
        <v/>
      </c>
      <c r="FF710" s="26" t="str">
        <f t="shared" si="859"/>
        <v/>
      </c>
      <c r="FG710" s="26" t="str">
        <f t="shared" si="859"/>
        <v/>
      </c>
      <c r="FH710" s="26" t="str">
        <f t="shared" si="859"/>
        <v/>
      </c>
      <c r="FI710" s="26" t="str">
        <f t="shared" si="859"/>
        <v/>
      </c>
    </row>
    <row r="711" spans="1:165" s="8" customFormat="1" ht="15" customHeight="1">
      <c r="A711" s="8" t="str">
        <f t="shared" si="790"/>
        <v>BFOLNLO_L_BP6_XDC</v>
      </c>
      <c r="B711" s="12" t="s">
        <v>1614</v>
      </c>
      <c r="C711" s="13" t="s">
        <v>1684</v>
      </c>
      <c r="D711" s="13" t="s">
        <v>1685</v>
      </c>
      <c r="E711" s="14" t="str">
        <f>"BFOLNLO_L_BP6_"&amp;C3</f>
        <v>BFOLNLO_L_BP6_XDC</v>
      </c>
      <c r="F711" s="26" t="str">
        <f>IF(AND(F714="",F717=""),"",SUM(F714,F717))</f>
        <v/>
      </c>
      <c r="G711" s="26" t="str">
        <f t="shared" si="860" ref="G711:BR711">IF(AND(G714="",G717=""),"",SUM(G714,G717))</f>
        <v/>
      </c>
      <c r="H711" s="26" t="str">
        <f t="shared" si="860"/>
        <v/>
      </c>
      <c r="I711" s="26" t="str">
        <f t="shared" si="860"/>
        <v/>
      </c>
      <c r="J711" s="26" t="str">
        <f t="shared" si="860"/>
        <v/>
      </c>
      <c r="K711" s="26" t="str">
        <f t="shared" si="860"/>
        <v/>
      </c>
      <c r="L711" s="26" t="str">
        <f t="shared" si="860"/>
        <v/>
      </c>
      <c r="M711" s="26" t="str">
        <f t="shared" si="860"/>
        <v/>
      </c>
      <c r="N711" s="26" t="str">
        <f t="shared" si="860"/>
        <v/>
      </c>
      <c r="O711" s="26" t="str">
        <f t="shared" si="860"/>
        <v/>
      </c>
      <c r="P711" s="26" t="str">
        <f t="shared" si="860"/>
        <v/>
      </c>
      <c r="Q711" s="26" t="str">
        <f t="shared" si="860"/>
        <v/>
      </c>
      <c r="R711" s="26" t="str">
        <f t="shared" si="860"/>
        <v/>
      </c>
      <c r="S711" s="26" t="str">
        <f t="shared" si="860"/>
        <v/>
      </c>
      <c r="T711" s="26" t="str">
        <f t="shared" si="860"/>
        <v/>
      </c>
      <c r="U711" s="26" t="str">
        <f t="shared" si="860"/>
        <v/>
      </c>
      <c r="V711" s="26" t="str">
        <f t="shared" si="860"/>
        <v/>
      </c>
      <c r="W711" s="26" t="str">
        <f t="shared" si="860"/>
        <v/>
      </c>
      <c r="X711" s="26" t="str">
        <f t="shared" si="860"/>
        <v/>
      </c>
      <c r="Y711" s="26" t="str">
        <f t="shared" si="860"/>
        <v/>
      </c>
      <c r="Z711" s="26" t="str">
        <f t="shared" si="860"/>
        <v/>
      </c>
      <c r="AA711" s="26" t="str">
        <f t="shared" si="860"/>
        <v/>
      </c>
      <c r="AB711" s="26" t="str">
        <f t="shared" si="860"/>
        <v/>
      </c>
      <c r="AC711" s="26" t="str">
        <f t="shared" si="860"/>
        <v/>
      </c>
      <c r="AD711" s="26" t="str">
        <f t="shared" si="860"/>
        <v/>
      </c>
      <c r="AE711" s="26" t="str">
        <f t="shared" si="860"/>
        <v/>
      </c>
      <c r="AF711" s="26" t="str">
        <f t="shared" si="860"/>
        <v/>
      </c>
      <c r="AG711" s="26" t="str">
        <f t="shared" si="860"/>
        <v/>
      </c>
      <c r="AH711" s="26" t="str">
        <f t="shared" si="860"/>
        <v/>
      </c>
      <c r="AI711" s="26" t="str">
        <f t="shared" si="860"/>
        <v/>
      </c>
      <c r="AJ711" s="26" t="str">
        <f t="shared" si="860"/>
        <v/>
      </c>
      <c r="AK711" s="26" t="str">
        <f t="shared" si="860"/>
        <v/>
      </c>
      <c r="AL711" s="26" t="str">
        <f t="shared" si="860"/>
        <v/>
      </c>
      <c r="AM711" s="26" t="str">
        <f t="shared" si="860"/>
        <v/>
      </c>
      <c r="AN711" s="26" t="str">
        <f t="shared" si="860"/>
        <v/>
      </c>
      <c r="AO711" s="26" t="str">
        <f t="shared" si="860"/>
        <v/>
      </c>
      <c r="AP711" s="26" t="str">
        <f t="shared" si="860"/>
        <v/>
      </c>
      <c r="AQ711" s="26" t="str">
        <f t="shared" si="860"/>
        <v/>
      </c>
      <c r="AR711" s="26" t="str">
        <f t="shared" si="860"/>
        <v/>
      </c>
      <c r="AS711" s="26" t="str">
        <f t="shared" si="860"/>
        <v/>
      </c>
      <c r="AT711" s="26" t="str">
        <f t="shared" si="860"/>
        <v/>
      </c>
      <c r="AU711" s="26" t="str">
        <f t="shared" si="860"/>
        <v/>
      </c>
      <c r="AV711" s="26" t="str">
        <f t="shared" si="860"/>
        <v/>
      </c>
      <c r="AW711" s="26" t="str">
        <f t="shared" si="860"/>
        <v/>
      </c>
      <c r="AX711" s="26" t="str">
        <f t="shared" si="860"/>
        <v/>
      </c>
      <c r="AY711" s="26" t="str">
        <f t="shared" si="860"/>
        <v/>
      </c>
      <c r="AZ711" s="26" t="str">
        <f t="shared" si="860"/>
        <v/>
      </c>
      <c r="BA711" s="26" t="str">
        <f t="shared" si="860"/>
        <v/>
      </c>
      <c r="BB711" s="26" t="str">
        <f t="shared" si="860"/>
        <v/>
      </c>
      <c r="BC711" s="26" t="str">
        <f t="shared" si="860"/>
        <v/>
      </c>
      <c r="BD711" s="26" t="str">
        <f t="shared" si="860"/>
        <v/>
      </c>
      <c r="BE711" s="26" t="str">
        <f t="shared" si="860"/>
        <v/>
      </c>
      <c r="BF711" s="26" t="str">
        <f t="shared" si="860"/>
        <v/>
      </c>
      <c r="BG711" s="26" t="str">
        <f t="shared" si="860"/>
        <v/>
      </c>
      <c r="BH711" s="26" t="str">
        <f t="shared" si="860"/>
        <v/>
      </c>
      <c r="BI711" s="26" t="str">
        <f t="shared" si="860"/>
        <v/>
      </c>
      <c r="BJ711" s="26" t="str">
        <f t="shared" si="860"/>
        <v/>
      </c>
      <c r="BK711" s="26" t="str">
        <f t="shared" si="860"/>
        <v/>
      </c>
      <c r="BL711" s="26" t="str">
        <f t="shared" si="860"/>
        <v/>
      </c>
      <c r="BM711" s="26" t="str">
        <f t="shared" si="860"/>
        <v/>
      </c>
      <c r="BN711" s="26" t="str">
        <f t="shared" si="860"/>
        <v/>
      </c>
      <c r="BO711" s="26" t="str">
        <f t="shared" si="860"/>
        <v/>
      </c>
      <c r="BP711" s="26" t="str">
        <f t="shared" si="860"/>
        <v/>
      </c>
      <c r="BQ711" s="26" t="str">
        <f t="shared" si="860"/>
        <v/>
      </c>
      <c r="BR711" s="26" t="str">
        <f t="shared" si="860"/>
        <v/>
      </c>
      <c r="BS711" s="26" t="str">
        <f t="shared" si="861" ref="BS711:ED711">IF(AND(BS714="",BS717=""),"",SUM(BS714,BS717))</f>
        <v/>
      </c>
      <c r="BT711" s="26" t="str">
        <f t="shared" si="861"/>
        <v/>
      </c>
      <c r="BU711" s="26" t="str">
        <f t="shared" si="861"/>
        <v/>
      </c>
      <c r="BV711" s="26" t="str">
        <f t="shared" si="861"/>
        <v/>
      </c>
      <c r="BW711" s="26" t="str">
        <f t="shared" si="861"/>
        <v/>
      </c>
      <c r="BX711" s="26" t="str">
        <f t="shared" si="861"/>
        <v/>
      </c>
      <c r="BY711" s="26" t="str">
        <f t="shared" si="861"/>
        <v/>
      </c>
      <c r="BZ711" s="26" t="str">
        <f t="shared" si="861"/>
        <v/>
      </c>
      <c r="CA711" s="26" t="str">
        <f t="shared" si="861"/>
        <v/>
      </c>
      <c r="CB711" s="26" t="str">
        <f t="shared" si="861"/>
        <v/>
      </c>
      <c r="CC711" s="26" t="str">
        <f t="shared" si="861"/>
        <v/>
      </c>
      <c r="CD711" s="26" t="str">
        <f t="shared" si="861"/>
        <v/>
      </c>
      <c r="CE711" s="26" t="str">
        <f t="shared" si="861"/>
        <v/>
      </c>
      <c r="CF711" s="26" t="str">
        <f t="shared" si="861"/>
        <v/>
      </c>
      <c r="CG711" s="26" t="str">
        <f t="shared" si="861"/>
        <v/>
      </c>
      <c r="CH711" s="26" t="str">
        <f t="shared" si="861"/>
        <v/>
      </c>
      <c r="CI711" s="26" t="str">
        <f t="shared" si="861"/>
        <v/>
      </c>
      <c r="CJ711" s="26" t="str">
        <f t="shared" si="861"/>
        <v/>
      </c>
      <c r="CK711" s="26" t="str">
        <f t="shared" si="861"/>
        <v/>
      </c>
      <c r="CL711" s="26" t="str">
        <f t="shared" si="861"/>
        <v/>
      </c>
      <c r="CM711" s="26" t="str">
        <f t="shared" si="861"/>
        <v/>
      </c>
      <c r="CN711" s="26" t="str">
        <f t="shared" si="861"/>
        <v/>
      </c>
      <c r="CO711" s="26" t="str">
        <f t="shared" si="861"/>
        <v/>
      </c>
      <c r="CP711" s="26" t="str">
        <f t="shared" si="861"/>
        <v/>
      </c>
      <c r="CQ711" s="26" t="str">
        <f t="shared" si="861"/>
        <v/>
      </c>
      <c r="CR711" s="26" t="str">
        <f t="shared" si="861"/>
        <v/>
      </c>
      <c r="CS711" s="26" t="str">
        <f t="shared" si="861"/>
        <v/>
      </c>
      <c r="CT711" s="26" t="str">
        <f t="shared" si="861"/>
        <v/>
      </c>
      <c r="CU711" s="26" t="str">
        <f t="shared" si="861"/>
        <v/>
      </c>
      <c r="CV711" s="26" t="str">
        <f t="shared" si="861"/>
        <v/>
      </c>
      <c r="CW711" s="26" t="str">
        <f t="shared" si="861"/>
        <v/>
      </c>
      <c r="CX711" s="26" t="str">
        <f t="shared" si="861"/>
        <v/>
      </c>
      <c r="CY711" s="26" t="str">
        <f t="shared" si="861"/>
        <v/>
      </c>
      <c r="CZ711" s="26" t="str">
        <f t="shared" si="861"/>
        <v/>
      </c>
      <c r="DA711" s="26" t="str">
        <f t="shared" si="861"/>
        <v/>
      </c>
      <c r="DB711" s="26" t="str">
        <f t="shared" si="861"/>
        <v/>
      </c>
      <c r="DC711" s="26" t="str">
        <f t="shared" si="861"/>
        <v/>
      </c>
      <c r="DD711" s="26" t="str">
        <f t="shared" si="861"/>
        <v/>
      </c>
      <c r="DE711" s="26" t="str">
        <f t="shared" si="861"/>
        <v/>
      </c>
      <c r="DF711" s="26" t="str">
        <f t="shared" si="861"/>
        <v/>
      </c>
      <c r="DG711" s="26" t="str">
        <f t="shared" si="861"/>
        <v/>
      </c>
      <c r="DH711" s="26" t="str">
        <f t="shared" si="861"/>
        <v/>
      </c>
      <c r="DI711" s="26" t="str">
        <f t="shared" si="861"/>
        <v/>
      </c>
      <c r="DJ711" s="26" t="str">
        <f t="shared" si="861"/>
        <v/>
      </c>
      <c r="DK711" s="26" t="str">
        <f t="shared" si="861"/>
        <v/>
      </c>
      <c r="DL711" s="26" t="str">
        <f t="shared" si="861"/>
        <v/>
      </c>
      <c r="DM711" s="26" t="str">
        <f t="shared" si="861"/>
        <v/>
      </c>
      <c r="DN711" s="26" t="str">
        <f t="shared" si="861"/>
        <v/>
      </c>
      <c r="DO711" s="26" t="str">
        <f t="shared" si="861"/>
        <v/>
      </c>
      <c r="DP711" s="26" t="str">
        <f t="shared" si="861"/>
        <v/>
      </c>
      <c r="DQ711" s="26" t="str">
        <f t="shared" si="861"/>
        <v/>
      </c>
      <c r="DR711" s="26" t="str">
        <f t="shared" si="861"/>
        <v/>
      </c>
      <c r="DS711" s="26" t="str">
        <f t="shared" si="861"/>
        <v/>
      </c>
      <c r="DT711" s="26" t="str">
        <f t="shared" si="861"/>
        <v/>
      </c>
      <c r="DU711" s="26" t="str">
        <f t="shared" si="861"/>
        <v/>
      </c>
      <c r="DV711" s="26" t="str">
        <f t="shared" si="861"/>
        <v/>
      </c>
      <c r="DW711" s="26" t="str">
        <f t="shared" si="861"/>
        <v/>
      </c>
      <c r="DX711" s="26" t="str">
        <f t="shared" si="861"/>
        <v/>
      </c>
      <c r="DY711" s="26" t="str">
        <f t="shared" si="861"/>
        <v/>
      </c>
      <c r="DZ711" s="26" t="str">
        <f t="shared" si="861"/>
        <v/>
      </c>
      <c r="EA711" s="26" t="str">
        <f t="shared" si="861"/>
        <v/>
      </c>
      <c r="EB711" s="26" t="str">
        <f t="shared" si="861"/>
        <v/>
      </c>
      <c r="EC711" s="26" t="str">
        <f t="shared" si="861"/>
        <v/>
      </c>
      <c r="ED711" s="26" t="str">
        <f t="shared" si="861"/>
        <v/>
      </c>
      <c r="EE711" s="26" t="str">
        <f t="shared" si="862" ref="EE711:FI711">IF(AND(EE714="",EE717=""),"",SUM(EE714,EE717))</f>
        <v/>
      </c>
      <c r="EF711" s="26" t="str">
        <f t="shared" si="862"/>
        <v/>
      </c>
      <c r="EG711" s="26" t="str">
        <f t="shared" si="862"/>
        <v/>
      </c>
      <c r="EH711" s="26" t="str">
        <f t="shared" si="862"/>
        <v/>
      </c>
      <c r="EI711" s="26" t="str">
        <f t="shared" si="862"/>
        <v/>
      </c>
      <c r="EJ711" s="26" t="str">
        <f t="shared" si="862"/>
        <v/>
      </c>
      <c r="EK711" s="26" t="str">
        <f t="shared" si="862"/>
        <v/>
      </c>
      <c r="EL711" s="26" t="str">
        <f t="shared" si="862"/>
        <v/>
      </c>
      <c r="EM711" s="26" t="str">
        <f t="shared" si="862"/>
        <v/>
      </c>
      <c r="EN711" s="26" t="str">
        <f t="shared" si="862"/>
        <v/>
      </c>
      <c r="EO711" s="26" t="str">
        <f t="shared" si="862"/>
        <v/>
      </c>
      <c r="EP711" s="26" t="str">
        <f t="shared" si="862"/>
        <v/>
      </c>
      <c r="EQ711" s="26" t="str">
        <f t="shared" si="862"/>
        <v/>
      </c>
      <c r="ER711" s="26" t="str">
        <f t="shared" si="862"/>
        <v/>
      </c>
      <c r="ES711" s="26" t="str">
        <f t="shared" si="862"/>
        <v/>
      </c>
      <c r="ET711" s="26" t="str">
        <f t="shared" si="862"/>
        <v/>
      </c>
      <c r="EU711" s="26" t="str">
        <f t="shared" si="862"/>
        <v/>
      </c>
      <c r="EV711" s="26" t="str">
        <f t="shared" si="862"/>
        <v/>
      </c>
      <c r="EW711" s="26" t="str">
        <f t="shared" si="862"/>
        <v/>
      </c>
      <c r="EX711" s="26" t="str">
        <f t="shared" si="862"/>
        <v/>
      </c>
      <c r="EY711" s="26" t="str">
        <f t="shared" si="862"/>
        <v/>
      </c>
      <c r="EZ711" s="26" t="str">
        <f t="shared" si="862"/>
        <v/>
      </c>
      <c r="FA711" s="26" t="str">
        <f t="shared" si="862"/>
        <v/>
      </c>
      <c r="FB711" s="26" t="str">
        <f t="shared" si="862"/>
        <v/>
      </c>
      <c r="FC711" s="26" t="str">
        <f t="shared" si="862"/>
        <v/>
      </c>
      <c r="FD711" s="26" t="str">
        <f t="shared" si="862"/>
        <v/>
      </c>
      <c r="FE711" s="26" t="str">
        <f t="shared" si="862"/>
        <v/>
      </c>
      <c r="FF711" s="26" t="str">
        <f t="shared" si="862"/>
        <v/>
      </c>
      <c r="FG711" s="26" t="str">
        <f t="shared" si="862"/>
        <v/>
      </c>
      <c r="FH711" s="26" t="str">
        <f t="shared" si="862"/>
        <v/>
      </c>
      <c r="FI711" s="26" t="str">
        <f t="shared" si="862"/>
        <v/>
      </c>
    </row>
    <row r="712" spans="1:165" s="8" customFormat="1" ht="15" customHeight="1">
      <c r="A712" s="8" t="str">
        <f t="shared" si="790"/>
        <v>BFOLNLOF_BP6_XDC</v>
      </c>
      <c r="B712" s="12" t="s">
        <v>1383</v>
      </c>
      <c r="C712" s="13" t="s">
        <v>1686</v>
      </c>
      <c r="D712" s="13" t="s">
        <v>1687</v>
      </c>
      <c r="E712" s="14" t="str">
        <f>"BFOLNLOF_BP6_"&amp;C3</f>
        <v>BFOLNLOF_BP6_XDC</v>
      </c>
      <c r="F712" s="26" t="str">
        <f>IF(AND(F713="",F714=""),"",SUM(F713,F714))</f>
        <v/>
      </c>
      <c r="G712" s="26" t="str">
        <f t="shared" si="863" ref="G712:BR712">IF(AND(G713="",G714=""),"",SUM(G713,G714))</f>
        <v/>
      </c>
      <c r="H712" s="26" t="str">
        <f t="shared" si="863"/>
        <v/>
      </c>
      <c r="I712" s="26" t="str">
        <f t="shared" si="863"/>
        <v/>
      </c>
      <c r="J712" s="26" t="str">
        <f t="shared" si="863"/>
        <v/>
      </c>
      <c r="K712" s="26" t="str">
        <f t="shared" si="863"/>
        <v/>
      </c>
      <c r="L712" s="26" t="str">
        <f t="shared" si="863"/>
        <v/>
      </c>
      <c r="M712" s="26" t="str">
        <f t="shared" si="863"/>
        <v/>
      </c>
      <c r="N712" s="26" t="str">
        <f t="shared" si="863"/>
        <v/>
      </c>
      <c r="O712" s="26" t="str">
        <f t="shared" si="863"/>
        <v/>
      </c>
      <c r="P712" s="26" t="str">
        <f t="shared" si="863"/>
        <v/>
      </c>
      <c r="Q712" s="26" t="str">
        <f t="shared" si="863"/>
        <v/>
      </c>
      <c r="R712" s="26" t="str">
        <f t="shared" si="863"/>
        <v/>
      </c>
      <c r="S712" s="26" t="str">
        <f t="shared" si="863"/>
        <v/>
      </c>
      <c r="T712" s="26" t="str">
        <f t="shared" si="863"/>
        <v/>
      </c>
      <c r="U712" s="26" t="str">
        <f t="shared" si="863"/>
        <v/>
      </c>
      <c r="V712" s="26" t="str">
        <f t="shared" si="863"/>
        <v/>
      </c>
      <c r="W712" s="26" t="str">
        <f t="shared" si="863"/>
        <v/>
      </c>
      <c r="X712" s="26" t="str">
        <f t="shared" si="863"/>
        <v/>
      </c>
      <c r="Y712" s="26" t="str">
        <f t="shared" si="863"/>
        <v/>
      </c>
      <c r="Z712" s="26" t="str">
        <f t="shared" si="863"/>
        <v/>
      </c>
      <c r="AA712" s="26" t="str">
        <f t="shared" si="863"/>
        <v/>
      </c>
      <c r="AB712" s="26" t="str">
        <f t="shared" si="863"/>
        <v/>
      </c>
      <c r="AC712" s="26" t="str">
        <f t="shared" si="863"/>
        <v/>
      </c>
      <c r="AD712" s="26" t="str">
        <f t="shared" si="863"/>
        <v/>
      </c>
      <c r="AE712" s="26" t="str">
        <f t="shared" si="863"/>
        <v/>
      </c>
      <c r="AF712" s="26" t="str">
        <f t="shared" si="863"/>
        <v/>
      </c>
      <c r="AG712" s="26" t="str">
        <f t="shared" si="863"/>
        <v/>
      </c>
      <c r="AH712" s="26" t="str">
        <f t="shared" si="863"/>
        <v/>
      </c>
      <c r="AI712" s="26" t="str">
        <f t="shared" si="863"/>
        <v/>
      </c>
      <c r="AJ712" s="26" t="str">
        <f t="shared" si="863"/>
        <v/>
      </c>
      <c r="AK712" s="26" t="str">
        <f t="shared" si="863"/>
        <v/>
      </c>
      <c r="AL712" s="26" t="str">
        <f t="shared" si="863"/>
        <v/>
      </c>
      <c r="AM712" s="26" t="str">
        <f t="shared" si="863"/>
        <v/>
      </c>
      <c r="AN712" s="26" t="str">
        <f t="shared" si="863"/>
        <v/>
      </c>
      <c r="AO712" s="26" t="str">
        <f t="shared" si="863"/>
        <v/>
      </c>
      <c r="AP712" s="26" t="str">
        <f t="shared" si="863"/>
        <v/>
      </c>
      <c r="AQ712" s="26" t="str">
        <f t="shared" si="863"/>
        <v/>
      </c>
      <c r="AR712" s="26" t="str">
        <f t="shared" si="863"/>
        <v/>
      </c>
      <c r="AS712" s="26" t="str">
        <f t="shared" si="863"/>
        <v/>
      </c>
      <c r="AT712" s="26" t="str">
        <f t="shared" si="863"/>
        <v/>
      </c>
      <c r="AU712" s="26" t="str">
        <f t="shared" si="863"/>
        <v/>
      </c>
      <c r="AV712" s="26" t="str">
        <f t="shared" si="863"/>
        <v/>
      </c>
      <c r="AW712" s="26" t="str">
        <f t="shared" si="863"/>
        <v/>
      </c>
      <c r="AX712" s="26" t="str">
        <f t="shared" si="863"/>
        <v/>
      </c>
      <c r="AY712" s="26" t="str">
        <f t="shared" si="863"/>
        <v/>
      </c>
      <c r="AZ712" s="26" t="str">
        <f t="shared" si="863"/>
        <v/>
      </c>
      <c r="BA712" s="26" t="str">
        <f t="shared" si="863"/>
        <v/>
      </c>
      <c r="BB712" s="26" t="str">
        <f t="shared" si="863"/>
        <v/>
      </c>
      <c r="BC712" s="26" t="str">
        <f t="shared" si="863"/>
        <v/>
      </c>
      <c r="BD712" s="26" t="str">
        <f t="shared" si="863"/>
        <v/>
      </c>
      <c r="BE712" s="26" t="str">
        <f t="shared" si="863"/>
        <v/>
      </c>
      <c r="BF712" s="26" t="str">
        <f t="shared" si="863"/>
        <v/>
      </c>
      <c r="BG712" s="26" t="str">
        <f t="shared" si="863"/>
        <v/>
      </c>
      <c r="BH712" s="26" t="str">
        <f t="shared" si="863"/>
        <v/>
      </c>
      <c r="BI712" s="26" t="str">
        <f t="shared" si="863"/>
        <v/>
      </c>
      <c r="BJ712" s="26" t="str">
        <f t="shared" si="863"/>
        <v/>
      </c>
      <c r="BK712" s="26" t="str">
        <f t="shared" si="863"/>
        <v/>
      </c>
      <c r="BL712" s="26" t="str">
        <f t="shared" si="863"/>
        <v/>
      </c>
      <c r="BM712" s="26" t="str">
        <f t="shared" si="863"/>
        <v/>
      </c>
      <c r="BN712" s="26" t="str">
        <f t="shared" si="863"/>
        <v/>
      </c>
      <c r="BO712" s="26" t="str">
        <f t="shared" si="863"/>
        <v/>
      </c>
      <c r="BP712" s="26" t="str">
        <f t="shared" si="863"/>
        <v/>
      </c>
      <c r="BQ712" s="26" t="str">
        <f t="shared" si="863"/>
        <v/>
      </c>
      <c r="BR712" s="26" t="str">
        <f t="shared" si="863"/>
        <v/>
      </c>
      <c r="BS712" s="26" t="str">
        <f t="shared" si="864" ref="BS712:ED712">IF(AND(BS713="",BS714=""),"",SUM(BS713,BS714))</f>
        <v/>
      </c>
      <c r="BT712" s="26" t="str">
        <f t="shared" si="864"/>
        <v/>
      </c>
      <c r="BU712" s="26" t="str">
        <f t="shared" si="864"/>
        <v/>
      </c>
      <c r="BV712" s="26" t="str">
        <f t="shared" si="864"/>
        <v/>
      </c>
      <c r="BW712" s="26" t="str">
        <f t="shared" si="864"/>
        <v/>
      </c>
      <c r="BX712" s="26" t="str">
        <f t="shared" si="864"/>
        <v/>
      </c>
      <c r="BY712" s="26" t="str">
        <f t="shared" si="864"/>
        <v/>
      </c>
      <c r="BZ712" s="26" t="str">
        <f t="shared" si="864"/>
        <v/>
      </c>
      <c r="CA712" s="26" t="str">
        <f t="shared" si="864"/>
        <v/>
      </c>
      <c r="CB712" s="26" t="str">
        <f t="shared" si="864"/>
        <v/>
      </c>
      <c r="CC712" s="26" t="str">
        <f t="shared" si="864"/>
        <v/>
      </c>
      <c r="CD712" s="26" t="str">
        <f t="shared" si="864"/>
        <v/>
      </c>
      <c r="CE712" s="26" t="str">
        <f t="shared" si="864"/>
        <v/>
      </c>
      <c r="CF712" s="26" t="str">
        <f t="shared" si="864"/>
        <v/>
      </c>
      <c r="CG712" s="26" t="str">
        <f t="shared" si="864"/>
        <v/>
      </c>
      <c r="CH712" s="26" t="str">
        <f t="shared" si="864"/>
        <v/>
      </c>
      <c r="CI712" s="26" t="str">
        <f t="shared" si="864"/>
        <v/>
      </c>
      <c r="CJ712" s="26" t="str">
        <f t="shared" si="864"/>
        <v/>
      </c>
      <c r="CK712" s="26" t="str">
        <f t="shared" si="864"/>
        <v/>
      </c>
      <c r="CL712" s="26" t="str">
        <f t="shared" si="864"/>
        <v/>
      </c>
      <c r="CM712" s="26" t="str">
        <f t="shared" si="864"/>
        <v/>
      </c>
      <c r="CN712" s="26" t="str">
        <f t="shared" si="864"/>
        <v/>
      </c>
      <c r="CO712" s="26" t="str">
        <f t="shared" si="864"/>
        <v/>
      </c>
      <c r="CP712" s="26" t="str">
        <f t="shared" si="864"/>
        <v/>
      </c>
      <c r="CQ712" s="26" t="str">
        <f t="shared" si="864"/>
        <v/>
      </c>
      <c r="CR712" s="26" t="str">
        <f t="shared" si="864"/>
        <v/>
      </c>
      <c r="CS712" s="26" t="str">
        <f t="shared" si="864"/>
        <v/>
      </c>
      <c r="CT712" s="26" t="str">
        <f t="shared" si="864"/>
        <v/>
      </c>
      <c r="CU712" s="26" t="str">
        <f t="shared" si="864"/>
        <v/>
      </c>
      <c r="CV712" s="26" t="str">
        <f t="shared" si="864"/>
        <v/>
      </c>
      <c r="CW712" s="26" t="str">
        <f t="shared" si="864"/>
        <v/>
      </c>
      <c r="CX712" s="26" t="str">
        <f t="shared" si="864"/>
        <v/>
      </c>
      <c r="CY712" s="26" t="str">
        <f t="shared" si="864"/>
        <v/>
      </c>
      <c r="CZ712" s="26" t="str">
        <f t="shared" si="864"/>
        <v/>
      </c>
      <c r="DA712" s="26" t="str">
        <f t="shared" si="864"/>
        <v/>
      </c>
      <c r="DB712" s="26" t="str">
        <f t="shared" si="864"/>
        <v/>
      </c>
      <c r="DC712" s="26" t="str">
        <f t="shared" si="864"/>
        <v/>
      </c>
      <c r="DD712" s="26" t="str">
        <f t="shared" si="864"/>
        <v/>
      </c>
      <c r="DE712" s="26" t="str">
        <f t="shared" si="864"/>
        <v/>
      </c>
      <c r="DF712" s="26" t="str">
        <f t="shared" si="864"/>
        <v/>
      </c>
      <c r="DG712" s="26" t="str">
        <f t="shared" si="864"/>
        <v/>
      </c>
      <c r="DH712" s="26" t="str">
        <f t="shared" si="864"/>
        <v/>
      </c>
      <c r="DI712" s="26" t="str">
        <f t="shared" si="864"/>
        <v/>
      </c>
      <c r="DJ712" s="26" t="str">
        <f t="shared" si="864"/>
        <v/>
      </c>
      <c r="DK712" s="26" t="str">
        <f t="shared" si="864"/>
        <v/>
      </c>
      <c r="DL712" s="26" t="str">
        <f t="shared" si="864"/>
        <v/>
      </c>
      <c r="DM712" s="26" t="str">
        <f t="shared" si="864"/>
        <v/>
      </c>
      <c r="DN712" s="26" t="str">
        <f t="shared" si="864"/>
        <v/>
      </c>
      <c r="DO712" s="26" t="str">
        <f t="shared" si="864"/>
        <v/>
      </c>
      <c r="DP712" s="26" t="str">
        <f t="shared" si="864"/>
        <v/>
      </c>
      <c r="DQ712" s="26" t="str">
        <f t="shared" si="864"/>
        <v/>
      </c>
      <c r="DR712" s="26" t="str">
        <f t="shared" si="864"/>
        <v/>
      </c>
      <c r="DS712" s="26" t="str">
        <f t="shared" si="864"/>
        <v/>
      </c>
      <c r="DT712" s="26" t="str">
        <f t="shared" si="864"/>
        <v/>
      </c>
      <c r="DU712" s="26" t="str">
        <f t="shared" si="864"/>
        <v/>
      </c>
      <c r="DV712" s="26" t="str">
        <f t="shared" si="864"/>
        <v/>
      </c>
      <c r="DW712" s="26" t="str">
        <f t="shared" si="864"/>
        <v/>
      </c>
      <c r="DX712" s="26" t="str">
        <f t="shared" si="864"/>
        <v/>
      </c>
      <c r="DY712" s="26" t="str">
        <f t="shared" si="864"/>
        <v/>
      </c>
      <c r="DZ712" s="26" t="str">
        <f t="shared" si="864"/>
        <v/>
      </c>
      <c r="EA712" s="26" t="str">
        <f t="shared" si="864"/>
        <v/>
      </c>
      <c r="EB712" s="26" t="str">
        <f t="shared" si="864"/>
        <v/>
      </c>
      <c r="EC712" s="26" t="str">
        <f t="shared" si="864"/>
        <v/>
      </c>
      <c r="ED712" s="26" t="str">
        <f t="shared" si="864"/>
        <v/>
      </c>
      <c r="EE712" s="26" t="str">
        <f t="shared" si="865" ref="EE712:FI712">IF(AND(EE713="",EE714=""),"",SUM(EE713,EE714))</f>
        <v/>
      </c>
      <c r="EF712" s="26" t="str">
        <f t="shared" si="865"/>
        <v/>
      </c>
      <c r="EG712" s="26" t="str">
        <f t="shared" si="865"/>
        <v/>
      </c>
      <c r="EH712" s="26" t="str">
        <f t="shared" si="865"/>
        <v/>
      </c>
      <c r="EI712" s="26" t="str">
        <f t="shared" si="865"/>
        <v/>
      </c>
      <c r="EJ712" s="26" t="str">
        <f t="shared" si="865"/>
        <v/>
      </c>
      <c r="EK712" s="26" t="str">
        <f t="shared" si="865"/>
        <v/>
      </c>
      <c r="EL712" s="26" t="str">
        <f t="shared" si="865"/>
        <v/>
      </c>
      <c r="EM712" s="26" t="str">
        <f t="shared" si="865"/>
        <v/>
      </c>
      <c r="EN712" s="26" t="str">
        <f t="shared" si="865"/>
        <v/>
      </c>
      <c r="EO712" s="26" t="str">
        <f t="shared" si="865"/>
        <v/>
      </c>
      <c r="EP712" s="26" t="str">
        <f t="shared" si="865"/>
        <v/>
      </c>
      <c r="EQ712" s="26" t="str">
        <f t="shared" si="865"/>
        <v/>
      </c>
      <c r="ER712" s="26" t="str">
        <f t="shared" si="865"/>
        <v/>
      </c>
      <c r="ES712" s="26" t="str">
        <f t="shared" si="865"/>
        <v/>
      </c>
      <c r="ET712" s="26" t="str">
        <f t="shared" si="865"/>
        <v/>
      </c>
      <c r="EU712" s="26" t="str">
        <f t="shared" si="865"/>
        <v/>
      </c>
      <c r="EV712" s="26" t="str">
        <f t="shared" si="865"/>
        <v/>
      </c>
      <c r="EW712" s="26" t="str">
        <f t="shared" si="865"/>
        <v/>
      </c>
      <c r="EX712" s="26" t="str">
        <f t="shared" si="865"/>
        <v/>
      </c>
      <c r="EY712" s="26" t="str">
        <f t="shared" si="865"/>
        <v/>
      </c>
      <c r="EZ712" s="26" t="str">
        <f t="shared" si="865"/>
        <v/>
      </c>
      <c r="FA712" s="26" t="str">
        <f t="shared" si="865"/>
        <v/>
      </c>
      <c r="FB712" s="26" t="str">
        <f t="shared" si="865"/>
        <v/>
      </c>
      <c r="FC712" s="26" t="str">
        <f t="shared" si="865"/>
        <v/>
      </c>
      <c r="FD712" s="26" t="str">
        <f t="shared" si="865"/>
        <v/>
      </c>
      <c r="FE712" s="26" t="str">
        <f t="shared" si="865"/>
        <v/>
      </c>
      <c r="FF712" s="26" t="str">
        <f t="shared" si="865"/>
        <v/>
      </c>
      <c r="FG712" s="26" t="str">
        <f t="shared" si="865"/>
        <v/>
      </c>
      <c r="FH712" s="26" t="str">
        <f t="shared" si="865"/>
        <v/>
      </c>
      <c r="FI712" s="26" t="str">
        <f t="shared" si="865"/>
        <v/>
      </c>
    </row>
    <row r="713" spans="1:165" s="8" customFormat="1" ht="15" customHeight="1">
      <c r="A713" s="8" t="str">
        <f t="shared" si="790"/>
        <v>BFOLNLOF_S_BP6_XDC</v>
      </c>
      <c r="B713" s="12" t="s">
        <v>1635</v>
      </c>
      <c r="C713" s="13" t="s">
        <v>1688</v>
      </c>
      <c r="D713" s="13" t="s">
        <v>1689</v>
      </c>
      <c r="E713" s="14" t="str">
        <f>"BFOLNLOF_S_BP6_"&amp;C3</f>
        <v>BFOLNLOF_S_BP6_XDC</v>
      </c>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row>
    <row r="714" spans="1:165" s="8" customFormat="1" ht="15" customHeight="1">
      <c r="A714" s="8" t="str">
        <f t="shared" si="866" ref="A714:A777">E714</f>
        <v>BFOLNLOF_L_BP6_XDC</v>
      </c>
      <c r="B714" s="12" t="s">
        <v>1487</v>
      </c>
      <c r="C714" s="13" t="s">
        <v>1690</v>
      </c>
      <c r="D714" s="13" t="s">
        <v>1691</v>
      </c>
      <c r="E714" s="14" t="str">
        <f>"BFOLNLOF_L_BP6_"&amp;C3</f>
        <v>BFOLNLOF_L_BP6_XDC</v>
      </c>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row>
    <row r="715" spans="1:165" s="8" customFormat="1" ht="15" customHeight="1">
      <c r="A715" s="8" t="str">
        <f t="shared" si="866"/>
        <v>BFOLNLONF_BP6_XDC</v>
      </c>
      <c r="B715" s="12" t="s">
        <v>1640</v>
      </c>
      <c r="C715" s="13" t="s">
        <v>1692</v>
      </c>
      <c r="D715" s="13" t="s">
        <v>1693</v>
      </c>
      <c r="E715" s="14" t="str">
        <f>"BFOLNLONF_BP6_"&amp;C3</f>
        <v>BFOLNLONF_BP6_XDC</v>
      </c>
      <c r="F715" s="26" t="str">
        <f>IF(AND(F716="",F717=""),"",SUM(F716,F717))</f>
        <v/>
      </c>
      <c r="G715" s="26" t="str">
        <f t="shared" si="867" ref="G715:BR715">IF(AND(G716="",G717=""),"",SUM(G716,G717))</f>
        <v/>
      </c>
      <c r="H715" s="26" t="str">
        <f t="shared" si="867"/>
        <v/>
      </c>
      <c r="I715" s="26" t="str">
        <f t="shared" si="867"/>
        <v/>
      </c>
      <c r="J715" s="26" t="str">
        <f t="shared" si="867"/>
        <v/>
      </c>
      <c r="K715" s="26" t="str">
        <f t="shared" si="867"/>
        <v/>
      </c>
      <c r="L715" s="26" t="str">
        <f t="shared" si="867"/>
        <v/>
      </c>
      <c r="M715" s="26" t="str">
        <f t="shared" si="867"/>
        <v/>
      </c>
      <c r="N715" s="26" t="str">
        <f t="shared" si="867"/>
        <v/>
      </c>
      <c r="O715" s="26" t="str">
        <f t="shared" si="867"/>
        <v/>
      </c>
      <c r="P715" s="26" t="str">
        <f t="shared" si="867"/>
        <v/>
      </c>
      <c r="Q715" s="26" t="str">
        <f t="shared" si="867"/>
        <v/>
      </c>
      <c r="R715" s="26" t="str">
        <f t="shared" si="867"/>
        <v/>
      </c>
      <c r="S715" s="26" t="str">
        <f t="shared" si="867"/>
        <v/>
      </c>
      <c r="T715" s="26" t="str">
        <f t="shared" si="867"/>
        <v/>
      </c>
      <c r="U715" s="26" t="str">
        <f t="shared" si="867"/>
        <v/>
      </c>
      <c r="V715" s="26" t="str">
        <f t="shared" si="867"/>
        <v/>
      </c>
      <c r="W715" s="26" t="str">
        <f t="shared" si="867"/>
        <v/>
      </c>
      <c r="X715" s="26" t="str">
        <f t="shared" si="867"/>
        <v/>
      </c>
      <c r="Y715" s="26" t="str">
        <f t="shared" si="867"/>
        <v/>
      </c>
      <c r="Z715" s="26" t="str">
        <f t="shared" si="867"/>
        <v/>
      </c>
      <c r="AA715" s="26" t="str">
        <f t="shared" si="867"/>
        <v/>
      </c>
      <c r="AB715" s="26" t="str">
        <f t="shared" si="867"/>
        <v/>
      </c>
      <c r="AC715" s="26" t="str">
        <f t="shared" si="867"/>
        <v/>
      </c>
      <c r="AD715" s="26" t="str">
        <f t="shared" si="867"/>
        <v/>
      </c>
      <c r="AE715" s="26" t="str">
        <f t="shared" si="867"/>
        <v/>
      </c>
      <c r="AF715" s="26" t="str">
        <f t="shared" si="867"/>
        <v/>
      </c>
      <c r="AG715" s="26" t="str">
        <f t="shared" si="867"/>
        <v/>
      </c>
      <c r="AH715" s="26" t="str">
        <f t="shared" si="867"/>
        <v/>
      </c>
      <c r="AI715" s="26" t="str">
        <f t="shared" si="867"/>
        <v/>
      </c>
      <c r="AJ715" s="26" t="str">
        <f t="shared" si="867"/>
        <v/>
      </c>
      <c r="AK715" s="26" t="str">
        <f t="shared" si="867"/>
        <v/>
      </c>
      <c r="AL715" s="26" t="str">
        <f t="shared" si="867"/>
        <v/>
      </c>
      <c r="AM715" s="26" t="str">
        <f t="shared" si="867"/>
        <v/>
      </c>
      <c r="AN715" s="26" t="str">
        <f t="shared" si="867"/>
        <v/>
      </c>
      <c r="AO715" s="26" t="str">
        <f t="shared" si="867"/>
        <v/>
      </c>
      <c r="AP715" s="26" t="str">
        <f t="shared" si="867"/>
        <v/>
      </c>
      <c r="AQ715" s="26" t="str">
        <f t="shared" si="867"/>
        <v/>
      </c>
      <c r="AR715" s="26" t="str">
        <f t="shared" si="867"/>
        <v/>
      </c>
      <c r="AS715" s="26" t="str">
        <f t="shared" si="867"/>
        <v/>
      </c>
      <c r="AT715" s="26" t="str">
        <f t="shared" si="867"/>
        <v/>
      </c>
      <c r="AU715" s="26" t="str">
        <f t="shared" si="867"/>
        <v/>
      </c>
      <c r="AV715" s="26" t="str">
        <f t="shared" si="867"/>
        <v/>
      </c>
      <c r="AW715" s="26" t="str">
        <f t="shared" si="867"/>
        <v/>
      </c>
      <c r="AX715" s="26" t="str">
        <f t="shared" si="867"/>
        <v/>
      </c>
      <c r="AY715" s="26" t="str">
        <f t="shared" si="867"/>
        <v/>
      </c>
      <c r="AZ715" s="26" t="str">
        <f t="shared" si="867"/>
        <v/>
      </c>
      <c r="BA715" s="26" t="str">
        <f t="shared" si="867"/>
        <v/>
      </c>
      <c r="BB715" s="26" t="str">
        <f t="shared" si="867"/>
        <v/>
      </c>
      <c r="BC715" s="26" t="str">
        <f t="shared" si="867"/>
        <v/>
      </c>
      <c r="BD715" s="26" t="str">
        <f t="shared" si="867"/>
        <v/>
      </c>
      <c r="BE715" s="26" t="str">
        <f t="shared" si="867"/>
        <v/>
      </c>
      <c r="BF715" s="26" t="str">
        <f t="shared" si="867"/>
        <v/>
      </c>
      <c r="BG715" s="26" t="str">
        <f t="shared" si="867"/>
        <v/>
      </c>
      <c r="BH715" s="26" t="str">
        <f t="shared" si="867"/>
        <v/>
      </c>
      <c r="BI715" s="26" t="str">
        <f t="shared" si="867"/>
        <v/>
      </c>
      <c r="BJ715" s="26" t="str">
        <f t="shared" si="867"/>
        <v/>
      </c>
      <c r="BK715" s="26" t="str">
        <f t="shared" si="867"/>
        <v/>
      </c>
      <c r="BL715" s="26" t="str">
        <f t="shared" si="867"/>
        <v/>
      </c>
      <c r="BM715" s="26" t="str">
        <f t="shared" si="867"/>
        <v/>
      </c>
      <c r="BN715" s="26" t="str">
        <f t="shared" si="867"/>
        <v/>
      </c>
      <c r="BO715" s="26" t="str">
        <f t="shared" si="867"/>
        <v/>
      </c>
      <c r="BP715" s="26" t="str">
        <f t="shared" si="867"/>
        <v/>
      </c>
      <c r="BQ715" s="26" t="str">
        <f t="shared" si="867"/>
        <v/>
      </c>
      <c r="BR715" s="26" t="str">
        <f t="shared" si="867"/>
        <v/>
      </c>
      <c r="BS715" s="26" t="str">
        <f t="shared" si="868" ref="BS715:ED715">IF(AND(BS716="",BS717=""),"",SUM(BS716,BS717))</f>
        <v/>
      </c>
      <c r="BT715" s="26" t="str">
        <f t="shared" si="868"/>
        <v/>
      </c>
      <c r="BU715" s="26" t="str">
        <f t="shared" si="868"/>
        <v/>
      </c>
      <c r="BV715" s="26" t="str">
        <f t="shared" si="868"/>
        <v/>
      </c>
      <c r="BW715" s="26" t="str">
        <f t="shared" si="868"/>
        <v/>
      </c>
      <c r="BX715" s="26" t="str">
        <f t="shared" si="868"/>
        <v/>
      </c>
      <c r="BY715" s="26" t="str">
        <f t="shared" si="868"/>
        <v/>
      </c>
      <c r="BZ715" s="26" t="str">
        <f t="shared" si="868"/>
        <v/>
      </c>
      <c r="CA715" s="26" t="str">
        <f t="shared" si="868"/>
        <v/>
      </c>
      <c r="CB715" s="26" t="str">
        <f t="shared" si="868"/>
        <v/>
      </c>
      <c r="CC715" s="26" t="str">
        <f t="shared" si="868"/>
        <v/>
      </c>
      <c r="CD715" s="26" t="str">
        <f t="shared" si="868"/>
        <v/>
      </c>
      <c r="CE715" s="26" t="str">
        <f t="shared" si="868"/>
        <v/>
      </c>
      <c r="CF715" s="26" t="str">
        <f t="shared" si="868"/>
        <v/>
      </c>
      <c r="CG715" s="26" t="str">
        <f t="shared" si="868"/>
        <v/>
      </c>
      <c r="CH715" s="26" t="str">
        <f t="shared" si="868"/>
        <v/>
      </c>
      <c r="CI715" s="26" t="str">
        <f t="shared" si="868"/>
        <v/>
      </c>
      <c r="CJ715" s="26" t="str">
        <f t="shared" si="868"/>
        <v/>
      </c>
      <c r="CK715" s="26" t="str">
        <f t="shared" si="868"/>
        <v/>
      </c>
      <c r="CL715" s="26" t="str">
        <f t="shared" si="868"/>
        <v/>
      </c>
      <c r="CM715" s="26" t="str">
        <f t="shared" si="868"/>
        <v/>
      </c>
      <c r="CN715" s="26" t="str">
        <f t="shared" si="868"/>
        <v/>
      </c>
      <c r="CO715" s="26" t="str">
        <f t="shared" si="868"/>
        <v/>
      </c>
      <c r="CP715" s="26" t="str">
        <f t="shared" si="868"/>
        <v/>
      </c>
      <c r="CQ715" s="26" t="str">
        <f t="shared" si="868"/>
        <v/>
      </c>
      <c r="CR715" s="26" t="str">
        <f t="shared" si="868"/>
        <v/>
      </c>
      <c r="CS715" s="26" t="str">
        <f t="shared" si="868"/>
        <v/>
      </c>
      <c r="CT715" s="26" t="str">
        <f t="shared" si="868"/>
        <v/>
      </c>
      <c r="CU715" s="26" t="str">
        <f t="shared" si="868"/>
        <v/>
      </c>
      <c r="CV715" s="26" t="str">
        <f t="shared" si="868"/>
        <v/>
      </c>
      <c r="CW715" s="26" t="str">
        <f t="shared" si="868"/>
        <v/>
      </c>
      <c r="CX715" s="26" t="str">
        <f t="shared" si="868"/>
        <v/>
      </c>
      <c r="CY715" s="26" t="str">
        <f t="shared" si="868"/>
        <v/>
      </c>
      <c r="CZ715" s="26" t="str">
        <f t="shared" si="868"/>
        <v/>
      </c>
      <c r="DA715" s="26" t="str">
        <f t="shared" si="868"/>
        <v/>
      </c>
      <c r="DB715" s="26" t="str">
        <f t="shared" si="868"/>
        <v/>
      </c>
      <c r="DC715" s="26" t="str">
        <f t="shared" si="868"/>
        <v/>
      </c>
      <c r="DD715" s="26" t="str">
        <f t="shared" si="868"/>
        <v/>
      </c>
      <c r="DE715" s="26" t="str">
        <f t="shared" si="868"/>
        <v/>
      </c>
      <c r="DF715" s="26" t="str">
        <f t="shared" si="868"/>
        <v/>
      </c>
      <c r="DG715" s="26" t="str">
        <f t="shared" si="868"/>
        <v/>
      </c>
      <c r="DH715" s="26" t="str">
        <f t="shared" si="868"/>
        <v/>
      </c>
      <c r="DI715" s="26" t="str">
        <f t="shared" si="868"/>
        <v/>
      </c>
      <c r="DJ715" s="26" t="str">
        <f t="shared" si="868"/>
        <v/>
      </c>
      <c r="DK715" s="26" t="str">
        <f t="shared" si="868"/>
        <v/>
      </c>
      <c r="DL715" s="26" t="str">
        <f t="shared" si="868"/>
        <v/>
      </c>
      <c r="DM715" s="26" t="str">
        <f t="shared" si="868"/>
        <v/>
      </c>
      <c r="DN715" s="26" t="str">
        <f t="shared" si="868"/>
        <v/>
      </c>
      <c r="DO715" s="26" t="str">
        <f t="shared" si="868"/>
        <v/>
      </c>
      <c r="DP715" s="26" t="str">
        <f t="shared" si="868"/>
        <v/>
      </c>
      <c r="DQ715" s="26" t="str">
        <f t="shared" si="868"/>
        <v/>
      </c>
      <c r="DR715" s="26" t="str">
        <f t="shared" si="868"/>
        <v/>
      </c>
      <c r="DS715" s="26" t="str">
        <f t="shared" si="868"/>
        <v/>
      </c>
      <c r="DT715" s="26" t="str">
        <f t="shared" si="868"/>
        <v/>
      </c>
      <c r="DU715" s="26" t="str">
        <f t="shared" si="868"/>
        <v/>
      </c>
      <c r="DV715" s="26" t="str">
        <f t="shared" si="868"/>
        <v/>
      </c>
      <c r="DW715" s="26" t="str">
        <f t="shared" si="868"/>
        <v/>
      </c>
      <c r="DX715" s="26" t="str">
        <f t="shared" si="868"/>
        <v/>
      </c>
      <c r="DY715" s="26" t="str">
        <f t="shared" si="868"/>
        <v/>
      </c>
      <c r="DZ715" s="26" t="str">
        <f t="shared" si="868"/>
        <v/>
      </c>
      <c r="EA715" s="26" t="str">
        <f t="shared" si="868"/>
        <v/>
      </c>
      <c r="EB715" s="26" t="str">
        <f t="shared" si="868"/>
        <v/>
      </c>
      <c r="EC715" s="26" t="str">
        <f t="shared" si="868"/>
        <v/>
      </c>
      <c r="ED715" s="26" t="str">
        <f t="shared" si="868"/>
        <v/>
      </c>
      <c r="EE715" s="26" t="str">
        <f t="shared" si="869" ref="EE715:FI715">IF(AND(EE716="",EE717=""),"",SUM(EE716,EE717))</f>
        <v/>
      </c>
      <c r="EF715" s="26" t="str">
        <f t="shared" si="869"/>
        <v/>
      </c>
      <c r="EG715" s="26" t="str">
        <f t="shared" si="869"/>
        <v/>
      </c>
      <c r="EH715" s="26" t="str">
        <f t="shared" si="869"/>
        <v/>
      </c>
      <c r="EI715" s="26" t="str">
        <f t="shared" si="869"/>
        <v/>
      </c>
      <c r="EJ715" s="26" t="str">
        <f t="shared" si="869"/>
        <v/>
      </c>
      <c r="EK715" s="26" t="str">
        <f t="shared" si="869"/>
        <v/>
      </c>
      <c r="EL715" s="26" t="str">
        <f t="shared" si="869"/>
        <v/>
      </c>
      <c r="EM715" s="26" t="str">
        <f t="shared" si="869"/>
        <v/>
      </c>
      <c r="EN715" s="26" t="str">
        <f t="shared" si="869"/>
        <v/>
      </c>
      <c r="EO715" s="26" t="str">
        <f t="shared" si="869"/>
        <v/>
      </c>
      <c r="EP715" s="26" t="str">
        <f t="shared" si="869"/>
        <v/>
      </c>
      <c r="EQ715" s="26" t="str">
        <f t="shared" si="869"/>
        <v/>
      </c>
      <c r="ER715" s="26" t="str">
        <f t="shared" si="869"/>
        <v/>
      </c>
      <c r="ES715" s="26" t="str">
        <f t="shared" si="869"/>
        <v/>
      </c>
      <c r="ET715" s="26" t="str">
        <f t="shared" si="869"/>
        <v/>
      </c>
      <c r="EU715" s="26" t="str">
        <f t="shared" si="869"/>
        <v/>
      </c>
      <c r="EV715" s="26" t="str">
        <f t="shared" si="869"/>
        <v/>
      </c>
      <c r="EW715" s="26" t="str">
        <f t="shared" si="869"/>
        <v/>
      </c>
      <c r="EX715" s="26" t="str">
        <f t="shared" si="869"/>
        <v/>
      </c>
      <c r="EY715" s="26" t="str">
        <f t="shared" si="869"/>
        <v/>
      </c>
      <c r="EZ715" s="26" t="str">
        <f t="shared" si="869"/>
        <v/>
      </c>
      <c r="FA715" s="26" t="str">
        <f t="shared" si="869"/>
        <v/>
      </c>
      <c r="FB715" s="26" t="str">
        <f t="shared" si="869"/>
        <v/>
      </c>
      <c r="FC715" s="26" t="str">
        <f t="shared" si="869"/>
        <v/>
      </c>
      <c r="FD715" s="26" t="str">
        <f t="shared" si="869"/>
        <v/>
      </c>
      <c r="FE715" s="26" t="str">
        <f t="shared" si="869"/>
        <v/>
      </c>
      <c r="FF715" s="26" t="str">
        <f t="shared" si="869"/>
        <v/>
      </c>
      <c r="FG715" s="26" t="str">
        <f t="shared" si="869"/>
        <v/>
      </c>
      <c r="FH715" s="26" t="str">
        <f t="shared" si="869"/>
        <v/>
      </c>
      <c r="FI715" s="26" t="str">
        <f t="shared" si="869"/>
        <v/>
      </c>
    </row>
    <row r="716" spans="1:165" s="8" customFormat="1" ht="15" customHeight="1">
      <c r="A716" s="8" t="str">
        <f t="shared" si="866"/>
        <v>BFOLNLONF_S_BP6_XDC</v>
      </c>
      <c r="B716" s="12" t="s">
        <v>1635</v>
      </c>
      <c r="C716" s="13" t="s">
        <v>1694</v>
      </c>
      <c r="D716" s="13" t="s">
        <v>1695</v>
      </c>
      <c r="E716" s="14" t="str">
        <f>"BFOLNLONF_S_BP6_"&amp;C3</f>
        <v>BFOLNLONF_S_BP6_XDC</v>
      </c>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row>
    <row r="717" spans="1:165" s="8" customFormat="1" ht="15" customHeight="1">
      <c r="A717" s="8" t="str">
        <f t="shared" si="866"/>
        <v>BFOLNLONF_L_BP6_XDC</v>
      </c>
      <c r="B717" s="12" t="s">
        <v>1487</v>
      </c>
      <c r="C717" s="13" t="s">
        <v>1696</v>
      </c>
      <c r="D717" s="13" t="s">
        <v>1697</v>
      </c>
      <c r="E717" s="14" t="str">
        <f>"BFOLNLONF_L_BP6_"&amp;C3</f>
        <v>BFOLNLONF_L_BP6_XDC</v>
      </c>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row>
    <row r="718" spans="1:165" s="8" customFormat="1" ht="15" customHeight="1">
      <c r="A718" s="8" t="str">
        <f t="shared" si="866"/>
        <v>BFOLNPC_BP6_XDC</v>
      </c>
      <c r="B718" s="19" t="s">
        <v>1698</v>
      </c>
      <c r="C718" s="13" t="s">
        <v>1699</v>
      </c>
      <c r="D718" s="13" t="s">
        <v>1700</v>
      </c>
      <c r="E718" s="14" t="str">
        <f>"BFOLNPC_BP6_"&amp;C3</f>
        <v>BFOLNPC_BP6_XDC</v>
      </c>
      <c r="F718" s="26" t="str">
        <f>IF(AND(F719="",F733=""),"",SUM(F719)-SUM(F733))</f>
        <v/>
      </c>
      <c r="G718" s="26" t="str">
        <f t="shared" si="870" ref="G718:BR718">IF(AND(G719="",G733=""),"",SUM(G719)-SUM(G733))</f>
        <v/>
      </c>
      <c r="H718" s="26" t="str">
        <f t="shared" si="870"/>
        <v/>
      </c>
      <c r="I718" s="26" t="str">
        <f t="shared" si="870"/>
        <v/>
      </c>
      <c r="J718" s="26" t="str">
        <f t="shared" si="870"/>
        <v/>
      </c>
      <c r="K718" s="26" t="str">
        <f t="shared" si="870"/>
        <v/>
      </c>
      <c r="L718" s="26" t="str">
        <f t="shared" si="870"/>
        <v/>
      </c>
      <c r="M718" s="26" t="str">
        <f t="shared" si="870"/>
        <v/>
      </c>
      <c r="N718" s="26" t="str">
        <f t="shared" si="870"/>
        <v/>
      </c>
      <c r="O718" s="26" t="str">
        <f t="shared" si="870"/>
        <v/>
      </c>
      <c r="P718" s="26" t="str">
        <f t="shared" si="870"/>
        <v/>
      </c>
      <c r="Q718" s="26" t="str">
        <f t="shared" si="870"/>
        <v/>
      </c>
      <c r="R718" s="26" t="str">
        <f t="shared" si="870"/>
        <v/>
      </c>
      <c r="S718" s="26" t="str">
        <f t="shared" si="870"/>
        <v/>
      </c>
      <c r="T718" s="26" t="str">
        <f t="shared" si="870"/>
        <v/>
      </c>
      <c r="U718" s="26" t="str">
        <f t="shared" si="870"/>
        <v/>
      </c>
      <c r="V718" s="26" t="str">
        <f t="shared" si="870"/>
        <v/>
      </c>
      <c r="W718" s="26" t="str">
        <f t="shared" si="870"/>
        <v/>
      </c>
      <c r="X718" s="26" t="str">
        <f t="shared" si="870"/>
        <v/>
      </c>
      <c r="Y718" s="26" t="str">
        <f t="shared" si="870"/>
        <v/>
      </c>
      <c r="Z718" s="26" t="str">
        <f t="shared" si="870"/>
        <v/>
      </c>
      <c r="AA718" s="26" t="str">
        <f t="shared" si="870"/>
        <v/>
      </c>
      <c r="AB718" s="26" t="str">
        <f t="shared" si="870"/>
        <v/>
      </c>
      <c r="AC718" s="26" t="str">
        <f t="shared" si="870"/>
        <v/>
      </c>
      <c r="AD718" s="26" t="str">
        <f t="shared" si="870"/>
        <v/>
      </c>
      <c r="AE718" s="26" t="str">
        <f t="shared" si="870"/>
        <v/>
      </c>
      <c r="AF718" s="26" t="str">
        <f t="shared" si="870"/>
        <v/>
      </c>
      <c r="AG718" s="26" t="str">
        <f t="shared" si="870"/>
        <v/>
      </c>
      <c r="AH718" s="26" t="str">
        <f t="shared" si="870"/>
        <v/>
      </c>
      <c r="AI718" s="26" t="str">
        <f t="shared" si="870"/>
        <v/>
      </c>
      <c r="AJ718" s="26" t="str">
        <f t="shared" si="870"/>
        <v/>
      </c>
      <c r="AK718" s="26" t="str">
        <f t="shared" si="870"/>
        <v/>
      </c>
      <c r="AL718" s="26" t="str">
        <f t="shared" si="870"/>
        <v/>
      </c>
      <c r="AM718" s="26" t="str">
        <f t="shared" si="870"/>
        <v/>
      </c>
      <c r="AN718" s="26" t="str">
        <f t="shared" si="870"/>
        <v/>
      </c>
      <c r="AO718" s="26" t="str">
        <f t="shared" si="870"/>
        <v/>
      </c>
      <c r="AP718" s="26" t="str">
        <f t="shared" si="870"/>
        <v/>
      </c>
      <c r="AQ718" s="26" t="str">
        <f t="shared" si="870"/>
        <v/>
      </c>
      <c r="AR718" s="26" t="str">
        <f t="shared" si="870"/>
        <v/>
      </c>
      <c r="AS718" s="26" t="str">
        <f t="shared" si="870"/>
        <v/>
      </c>
      <c r="AT718" s="26" t="str">
        <f t="shared" si="870"/>
        <v/>
      </c>
      <c r="AU718" s="26" t="str">
        <f t="shared" si="870"/>
        <v/>
      </c>
      <c r="AV718" s="26" t="str">
        <f t="shared" si="870"/>
        <v/>
      </c>
      <c r="AW718" s="26" t="str">
        <f t="shared" si="870"/>
        <v/>
      </c>
      <c r="AX718" s="26" t="str">
        <f t="shared" si="870"/>
        <v/>
      </c>
      <c r="AY718" s="26" t="str">
        <f t="shared" si="870"/>
        <v/>
      </c>
      <c r="AZ718" s="26" t="str">
        <f t="shared" si="870"/>
        <v/>
      </c>
      <c r="BA718" s="26" t="str">
        <f t="shared" si="870"/>
        <v/>
      </c>
      <c r="BB718" s="26" t="str">
        <f t="shared" si="870"/>
        <v/>
      </c>
      <c r="BC718" s="26" t="str">
        <f t="shared" si="870"/>
        <v/>
      </c>
      <c r="BD718" s="26" t="str">
        <f t="shared" si="870"/>
        <v/>
      </c>
      <c r="BE718" s="26" t="str">
        <f t="shared" si="870"/>
        <v/>
      </c>
      <c r="BF718" s="26" t="str">
        <f t="shared" si="870"/>
        <v/>
      </c>
      <c r="BG718" s="26" t="str">
        <f t="shared" si="870"/>
        <v/>
      </c>
      <c r="BH718" s="26" t="str">
        <f t="shared" si="870"/>
        <v/>
      </c>
      <c r="BI718" s="26" t="str">
        <f t="shared" si="870"/>
        <v/>
      </c>
      <c r="BJ718" s="26" t="str">
        <f t="shared" si="870"/>
        <v/>
      </c>
      <c r="BK718" s="26" t="str">
        <f t="shared" si="870"/>
        <v/>
      </c>
      <c r="BL718" s="26" t="str">
        <f t="shared" si="870"/>
        <v/>
      </c>
      <c r="BM718" s="26" t="str">
        <f t="shared" si="870"/>
        <v/>
      </c>
      <c r="BN718" s="26" t="str">
        <f t="shared" si="870"/>
        <v/>
      </c>
      <c r="BO718" s="26" t="str">
        <f t="shared" si="870"/>
        <v/>
      </c>
      <c r="BP718" s="26" t="str">
        <f t="shared" si="870"/>
        <v/>
      </c>
      <c r="BQ718" s="26" t="str">
        <f t="shared" si="870"/>
        <v/>
      </c>
      <c r="BR718" s="26" t="str">
        <f t="shared" si="870"/>
        <v/>
      </c>
      <c r="BS718" s="26" t="str">
        <f t="shared" si="871" ref="BS718:ED718">IF(AND(BS719="",BS733=""),"",SUM(BS719)-SUM(BS733))</f>
        <v/>
      </c>
      <c r="BT718" s="26" t="str">
        <f t="shared" si="871"/>
        <v/>
      </c>
      <c r="BU718" s="26" t="str">
        <f t="shared" si="871"/>
        <v/>
      </c>
      <c r="BV718" s="26" t="str">
        <f t="shared" si="871"/>
        <v/>
      </c>
      <c r="BW718" s="26" t="str">
        <f t="shared" si="871"/>
        <v/>
      </c>
      <c r="BX718" s="26" t="str">
        <f t="shared" si="871"/>
        <v/>
      </c>
      <c r="BY718" s="26" t="str">
        <f t="shared" si="871"/>
        <v/>
      </c>
      <c r="BZ718" s="26" t="str">
        <f t="shared" si="871"/>
        <v/>
      </c>
      <c r="CA718" s="26" t="str">
        <f t="shared" si="871"/>
        <v/>
      </c>
      <c r="CB718" s="26" t="str">
        <f t="shared" si="871"/>
        <v/>
      </c>
      <c r="CC718" s="26" t="str">
        <f t="shared" si="871"/>
        <v/>
      </c>
      <c r="CD718" s="26" t="str">
        <f t="shared" si="871"/>
        <v/>
      </c>
      <c r="CE718" s="26" t="str">
        <f t="shared" si="871"/>
        <v/>
      </c>
      <c r="CF718" s="26" t="str">
        <f t="shared" si="871"/>
        <v/>
      </c>
      <c r="CG718" s="26" t="str">
        <f t="shared" si="871"/>
        <v/>
      </c>
      <c r="CH718" s="26" t="str">
        <f t="shared" si="871"/>
        <v/>
      </c>
      <c r="CI718" s="26" t="str">
        <f t="shared" si="871"/>
        <v/>
      </c>
      <c r="CJ718" s="26" t="str">
        <f t="shared" si="871"/>
        <v/>
      </c>
      <c r="CK718" s="26" t="str">
        <f t="shared" si="871"/>
        <v/>
      </c>
      <c r="CL718" s="26" t="str">
        <f t="shared" si="871"/>
        <v/>
      </c>
      <c r="CM718" s="26" t="str">
        <f t="shared" si="871"/>
        <v/>
      </c>
      <c r="CN718" s="26" t="str">
        <f t="shared" si="871"/>
        <v/>
      </c>
      <c r="CO718" s="26" t="str">
        <f t="shared" si="871"/>
        <v/>
      </c>
      <c r="CP718" s="26" t="str">
        <f t="shared" si="871"/>
        <v/>
      </c>
      <c r="CQ718" s="26" t="str">
        <f t="shared" si="871"/>
        <v/>
      </c>
      <c r="CR718" s="26" t="str">
        <f t="shared" si="871"/>
        <v/>
      </c>
      <c r="CS718" s="26" t="str">
        <f t="shared" si="871"/>
        <v/>
      </c>
      <c r="CT718" s="26" t="str">
        <f t="shared" si="871"/>
        <v/>
      </c>
      <c r="CU718" s="26" t="str">
        <f t="shared" si="871"/>
        <v/>
      </c>
      <c r="CV718" s="26" t="str">
        <f t="shared" si="871"/>
        <v/>
      </c>
      <c r="CW718" s="26" t="str">
        <f t="shared" si="871"/>
        <v/>
      </c>
      <c r="CX718" s="26" t="str">
        <f t="shared" si="871"/>
        <v/>
      </c>
      <c r="CY718" s="26" t="str">
        <f t="shared" si="871"/>
        <v/>
      </c>
      <c r="CZ718" s="26" t="str">
        <f t="shared" si="871"/>
        <v/>
      </c>
      <c r="DA718" s="26" t="str">
        <f t="shared" si="871"/>
        <v/>
      </c>
      <c r="DB718" s="26" t="str">
        <f t="shared" si="871"/>
        <v/>
      </c>
      <c r="DC718" s="26" t="str">
        <f t="shared" si="871"/>
        <v/>
      </c>
      <c r="DD718" s="26" t="str">
        <f t="shared" si="871"/>
        <v/>
      </c>
      <c r="DE718" s="26" t="str">
        <f t="shared" si="871"/>
        <v/>
      </c>
      <c r="DF718" s="26" t="str">
        <f t="shared" si="871"/>
        <v/>
      </c>
      <c r="DG718" s="26" t="str">
        <f t="shared" si="871"/>
        <v/>
      </c>
      <c r="DH718" s="26" t="str">
        <f t="shared" si="871"/>
        <v/>
      </c>
      <c r="DI718" s="26" t="str">
        <f t="shared" si="871"/>
        <v/>
      </c>
      <c r="DJ718" s="26" t="str">
        <f t="shared" si="871"/>
        <v/>
      </c>
      <c r="DK718" s="26" t="str">
        <f t="shared" si="871"/>
        <v/>
      </c>
      <c r="DL718" s="26" t="str">
        <f t="shared" si="871"/>
        <v/>
      </c>
      <c r="DM718" s="26" t="str">
        <f t="shared" si="871"/>
        <v/>
      </c>
      <c r="DN718" s="26" t="str">
        <f t="shared" si="871"/>
        <v/>
      </c>
      <c r="DO718" s="26" t="str">
        <f t="shared" si="871"/>
        <v/>
      </c>
      <c r="DP718" s="26" t="str">
        <f t="shared" si="871"/>
        <v/>
      </c>
      <c r="DQ718" s="26" t="str">
        <f t="shared" si="871"/>
        <v/>
      </c>
      <c r="DR718" s="26" t="str">
        <f t="shared" si="871"/>
        <v/>
      </c>
      <c r="DS718" s="26" t="str">
        <f t="shared" si="871"/>
        <v/>
      </c>
      <c r="DT718" s="26" t="str">
        <f t="shared" si="871"/>
        <v/>
      </c>
      <c r="DU718" s="26" t="str">
        <f t="shared" si="871"/>
        <v/>
      </c>
      <c r="DV718" s="26" t="str">
        <f t="shared" si="871"/>
        <v/>
      </c>
      <c r="DW718" s="26" t="str">
        <f t="shared" si="871"/>
        <v/>
      </c>
      <c r="DX718" s="26" t="str">
        <f t="shared" si="871"/>
        <v/>
      </c>
      <c r="DY718" s="26" t="str">
        <f t="shared" si="871"/>
        <v/>
      </c>
      <c r="DZ718" s="26" t="str">
        <f t="shared" si="871"/>
        <v/>
      </c>
      <c r="EA718" s="26" t="str">
        <f t="shared" si="871"/>
        <v/>
      </c>
      <c r="EB718" s="26" t="str">
        <f t="shared" si="871"/>
        <v/>
      </c>
      <c r="EC718" s="26" t="str">
        <f t="shared" si="871"/>
        <v/>
      </c>
      <c r="ED718" s="26" t="str">
        <f t="shared" si="871"/>
        <v/>
      </c>
      <c r="EE718" s="26" t="str">
        <f t="shared" si="872" ref="EE718:FI718">IF(AND(EE719="",EE733=""),"",SUM(EE719)-SUM(EE733))</f>
        <v/>
      </c>
      <c r="EF718" s="26" t="str">
        <f t="shared" si="872"/>
        <v/>
      </c>
      <c r="EG718" s="26" t="str">
        <f t="shared" si="872"/>
        <v/>
      </c>
      <c r="EH718" s="26" t="str">
        <f t="shared" si="872"/>
        <v/>
      </c>
      <c r="EI718" s="26" t="str">
        <f t="shared" si="872"/>
        <v/>
      </c>
      <c r="EJ718" s="26" t="str">
        <f t="shared" si="872"/>
        <v/>
      </c>
      <c r="EK718" s="26" t="str">
        <f t="shared" si="872"/>
        <v/>
      </c>
      <c r="EL718" s="26" t="str">
        <f t="shared" si="872"/>
        <v/>
      </c>
      <c r="EM718" s="26" t="str">
        <f t="shared" si="872"/>
        <v/>
      </c>
      <c r="EN718" s="26" t="str">
        <f t="shared" si="872"/>
        <v/>
      </c>
      <c r="EO718" s="26" t="str">
        <f t="shared" si="872"/>
        <v/>
      </c>
      <c r="EP718" s="26" t="str">
        <f t="shared" si="872"/>
        <v/>
      </c>
      <c r="EQ718" s="26" t="str">
        <f t="shared" si="872"/>
        <v/>
      </c>
      <c r="ER718" s="26" t="str">
        <f t="shared" si="872"/>
        <v/>
      </c>
      <c r="ES718" s="26" t="str">
        <f t="shared" si="872"/>
        <v/>
      </c>
      <c r="ET718" s="26" t="str">
        <f t="shared" si="872"/>
        <v/>
      </c>
      <c r="EU718" s="26" t="str">
        <f t="shared" si="872"/>
        <v/>
      </c>
      <c r="EV718" s="26" t="str">
        <f t="shared" si="872"/>
        <v/>
      </c>
      <c r="EW718" s="26" t="str">
        <f t="shared" si="872"/>
        <v/>
      </c>
      <c r="EX718" s="26" t="str">
        <f t="shared" si="872"/>
        <v/>
      </c>
      <c r="EY718" s="26" t="str">
        <f t="shared" si="872"/>
        <v/>
      </c>
      <c r="EZ718" s="26" t="str">
        <f t="shared" si="872"/>
        <v/>
      </c>
      <c r="FA718" s="26" t="str">
        <f t="shared" si="872"/>
        <v/>
      </c>
      <c r="FB718" s="26" t="str">
        <f t="shared" si="872"/>
        <v/>
      </c>
      <c r="FC718" s="26" t="str">
        <f t="shared" si="872"/>
        <v/>
      </c>
      <c r="FD718" s="26" t="str">
        <f t="shared" si="872"/>
        <v/>
      </c>
      <c r="FE718" s="26" t="str">
        <f t="shared" si="872"/>
        <v/>
      </c>
      <c r="FF718" s="26" t="str">
        <f t="shared" si="872"/>
        <v/>
      </c>
      <c r="FG718" s="26" t="str">
        <f t="shared" si="872"/>
        <v/>
      </c>
      <c r="FH718" s="26" t="str">
        <f t="shared" si="872"/>
        <v/>
      </c>
      <c r="FI718" s="26" t="str">
        <f t="shared" si="872"/>
        <v/>
      </c>
    </row>
    <row r="719" spans="1:165" s="8" customFormat="1" ht="15" customHeight="1">
      <c r="A719" s="8" t="str">
        <f t="shared" si="866"/>
        <v>BFOLNPCA_BP6_XDC</v>
      </c>
      <c r="B719" s="19" t="s">
        <v>1585</v>
      </c>
      <c r="C719" s="13" t="s">
        <v>1701</v>
      </c>
      <c r="D719" s="13" t="s">
        <v>1702</v>
      </c>
      <c r="E719" s="14" t="str">
        <f>"BFOLNPCA_BP6_"&amp;C3</f>
        <v>BFOLNPCA_BP6_XDC</v>
      </c>
      <c r="F719" s="26" t="str">
        <f>IF(AND(F720="",AND(F722="",AND(F723="",F724=""))),"",SUM(F720,F722,F723,F724))</f>
        <v/>
      </c>
      <c r="G719" s="26" t="str">
        <f t="shared" si="873" ref="G719:BR719">IF(AND(G720="",AND(G722="",AND(G723="",G724=""))),"",SUM(G720,G722,G723,G724))</f>
        <v/>
      </c>
      <c r="H719" s="26" t="str">
        <f t="shared" si="873"/>
        <v/>
      </c>
      <c r="I719" s="26" t="str">
        <f t="shared" si="873"/>
        <v/>
      </c>
      <c r="J719" s="26" t="str">
        <f t="shared" si="873"/>
        <v/>
      </c>
      <c r="K719" s="26" t="str">
        <f t="shared" si="873"/>
        <v/>
      </c>
      <c r="L719" s="26" t="str">
        <f t="shared" si="873"/>
        <v/>
      </c>
      <c r="M719" s="26" t="str">
        <f t="shared" si="873"/>
        <v/>
      </c>
      <c r="N719" s="26" t="str">
        <f t="shared" si="873"/>
        <v/>
      </c>
      <c r="O719" s="26" t="str">
        <f t="shared" si="873"/>
        <v/>
      </c>
      <c r="P719" s="26" t="str">
        <f t="shared" si="873"/>
        <v/>
      </c>
      <c r="Q719" s="26" t="str">
        <f t="shared" si="873"/>
        <v/>
      </c>
      <c r="R719" s="26" t="str">
        <f t="shared" si="873"/>
        <v/>
      </c>
      <c r="S719" s="26" t="str">
        <f t="shared" si="873"/>
        <v/>
      </c>
      <c r="T719" s="26" t="str">
        <f t="shared" si="873"/>
        <v/>
      </c>
      <c r="U719" s="26" t="str">
        <f t="shared" si="873"/>
        <v/>
      </c>
      <c r="V719" s="26" t="str">
        <f t="shared" si="873"/>
        <v/>
      </c>
      <c r="W719" s="26" t="str">
        <f t="shared" si="873"/>
        <v/>
      </c>
      <c r="X719" s="26" t="str">
        <f t="shared" si="873"/>
        <v/>
      </c>
      <c r="Y719" s="26" t="str">
        <f t="shared" si="873"/>
        <v/>
      </c>
      <c r="Z719" s="26" t="str">
        <f t="shared" si="873"/>
        <v/>
      </c>
      <c r="AA719" s="26" t="str">
        <f t="shared" si="873"/>
        <v/>
      </c>
      <c r="AB719" s="26" t="str">
        <f t="shared" si="873"/>
        <v/>
      </c>
      <c r="AC719" s="26" t="str">
        <f t="shared" si="873"/>
        <v/>
      </c>
      <c r="AD719" s="26" t="str">
        <f t="shared" si="873"/>
        <v/>
      </c>
      <c r="AE719" s="26" t="str">
        <f t="shared" si="873"/>
        <v/>
      </c>
      <c r="AF719" s="26" t="str">
        <f t="shared" si="873"/>
        <v/>
      </c>
      <c r="AG719" s="26" t="str">
        <f t="shared" si="873"/>
        <v/>
      </c>
      <c r="AH719" s="26" t="str">
        <f t="shared" si="873"/>
        <v/>
      </c>
      <c r="AI719" s="26" t="str">
        <f t="shared" si="873"/>
        <v/>
      </c>
      <c r="AJ719" s="26" t="str">
        <f t="shared" si="873"/>
        <v/>
      </c>
      <c r="AK719" s="26" t="str">
        <f t="shared" si="873"/>
        <v/>
      </c>
      <c r="AL719" s="26" t="str">
        <f t="shared" si="873"/>
        <v/>
      </c>
      <c r="AM719" s="26" t="str">
        <f t="shared" si="873"/>
        <v/>
      </c>
      <c r="AN719" s="26" t="str">
        <f t="shared" si="873"/>
        <v/>
      </c>
      <c r="AO719" s="26" t="str">
        <f t="shared" si="873"/>
        <v/>
      </c>
      <c r="AP719" s="26" t="str">
        <f t="shared" si="873"/>
        <v/>
      </c>
      <c r="AQ719" s="26" t="str">
        <f t="shared" si="873"/>
        <v/>
      </c>
      <c r="AR719" s="26" t="str">
        <f t="shared" si="873"/>
        <v/>
      </c>
      <c r="AS719" s="26" t="str">
        <f t="shared" si="873"/>
        <v/>
      </c>
      <c r="AT719" s="26" t="str">
        <f t="shared" si="873"/>
        <v/>
      </c>
      <c r="AU719" s="26" t="str">
        <f t="shared" si="873"/>
        <v/>
      </c>
      <c r="AV719" s="26" t="str">
        <f t="shared" si="873"/>
        <v/>
      </c>
      <c r="AW719" s="26" t="str">
        <f t="shared" si="873"/>
        <v/>
      </c>
      <c r="AX719" s="26" t="str">
        <f t="shared" si="873"/>
        <v/>
      </c>
      <c r="AY719" s="26" t="str">
        <f t="shared" si="873"/>
        <v/>
      </c>
      <c r="AZ719" s="26" t="str">
        <f t="shared" si="873"/>
        <v/>
      </c>
      <c r="BA719" s="26" t="str">
        <f t="shared" si="873"/>
        <v/>
      </c>
      <c r="BB719" s="26" t="str">
        <f t="shared" si="873"/>
        <v/>
      </c>
      <c r="BC719" s="26" t="str">
        <f t="shared" si="873"/>
        <v/>
      </c>
      <c r="BD719" s="26" t="str">
        <f t="shared" si="873"/>
        <v/>
      </c>
      <c r="BE719" s="26" t="str">
        <f t="shared" si="873"/>
        <v/>
      </c>
      <c r="BF719" s="26" t="str">
        <f t="shared" si="873"/>
        <v/>
      </c>
      <c r="BG719" s="26" t="str">
        <f t="shared" si="873"/>
        <v/>
      </c>
      <c r="BH719" s="26" t="str">
        <f t="shared" si="873"/>
        <v/>
      </c>
      <c r="BI719" s="26" t="str">
        <f t="shared" si="873"/>
        <v/>
      </c>
      <c r="BJ719" s="26" t="str">
        <f t="shared" si="873"/>
        <v/>
      </c>
      <c r="BK719" s="26" t="str">
        <f t="shared" si="873"/>
        <v/>
      </c>
      <c r="BL719" s="26" t="str">
        <f t="shared" si="873"/>
        <v/>
      </c>
      <c r="BM719" s="26" t="str">
        <f t="shared" si="873"/>
        <v/>
      </c>
      <c r="BN719" s="26" t="str">
        <f t="shared" si="873"/>
        <v/>
      </c>
      <c r="BO719" s="26" t="str">
        <f t="shared" si="873"/>
        <v/>
      </c>
      <c r="BP719" s="26" t="str">
        <f t="shared" si="873"/>
        <v/>
      </c>
      <c r="BQ719" s="26" t="str">
        <f t="shared" si="873"/>
        <v/>
      </c>
      <c r="BR719" s="26" t="str">
        <f t="shared" si="873"/>
        <v/>
      </c>
      <c r="BS719" s="26" t="str">
        <f t="shared" si="874" ref="BS719:ED719">IF(AND(BS720="",AND(BS722="",AND(BS723="",BS724=""))),"",SUM(BS720,BS722,BS723,BS724))</f>
        <v/>
      </c>
      <c r="BT719" s="26" t="str">
        <f t="shared" si="874"/>
        <v/>
      </c>
      <c r="BU719" s="26" t="str">
        <f t="shared" si="874"/>
        <v/>
      </c>
      <c r="BV719" s="26" t="str">
        <f t="shared" si="874"/>
        <v/>
      </c>
      <c r="BW719" s="26" t="str">
        <f t="shared" si="874"/>
        <v/>
      </c>
      <c r="BX719" s="26" t="str">
        <f t="shared" si="874"/>
        <v/>
      </c>
      <c r="BY719" s="26" t="str">
        <f t="shared" si="874"/>
        <v/>
      </c>
      <c r="BZ719" s="26" t="str">
        <f t="shared" si="874"/>
        <v/>
      </c>
      <c r="CA719" s="26" t="str">
        <f t="shared" si="874"/>
        <v/>
      </c>
      <c r="CB719" s="26" t="str">
        <f t="shared" si="874"/>
        <v/>
      </c>
      <c r="CC719" s="26" t="str">
        <f t="shared" si="874"/>
        <v/>
      </c>
      <c r="CD719" s="26" t="str">
        <f t="shared" si="874"/>
        <v/>
      </c>
      <c r="CE719" s="26" t="str">
        <f t="shared" si="874"/>
        <v/>
      </c>
      <c r="CF719" s="26" t="str">
        <f t="shared" si="874"/>
        <v/>
      </c>
      <c r="CG719" s="26" t="str">
        <f t="shared" si="874"/>
        <v/>
      </c>
      <c r="CH719" s="26" t="str">
        <f t="shared" si="874"/>
        <v/>
      </c>
      <c r="CI719" s="26" t="str">
        <f t="shared" si="874"/>
        <v/>
      </c>
      <c r="CJ719" s="26" t="str">
        <f t="shared" si="874"/>
        <v/>
      </c>
      <c r="CK719" s="26" t="str">
        <f t="shared" si="874"/>
        <v/>
      </c>
      <c r="CL719" s="26" t="str">
        <f t="shared" si="874"/>
        <v/>
      </c>
      <c r="CM719" s="26" t="str">
        <f t="shared" si="874"/>
        <v/>
      </c>
      <c r="CN719" s="26" t="str">
        <f t="shared" si="874"/>
        <v/>
      </c>
      <c r="CO719" s="26" t="str">
        <f t="shared" si="874"/>
        <v/>
      </c>
      <c r="CP719" s="26" t="str">
        <f t="shared" si="874"/>
        <v/>
      </c>
      <c r="CQ719" s="26" t="str">
        <f t="shared" si="874"/>
        <v/>
      </c>
      <c r="CR719" s="26" t="str">
        <f t="shared" si="874"/>
        <v/>
      </c>
      <c r="CS719" s="26" t="str">
        <f t="shared" si="874"/>
        <v/>
      </c>
      <c r="CT719" s="26" t="str">
        <f t="shared" si="874"/>
        <v/>
      </c>
      <c r="CU719" s="26" t="str">
        <f t="shared" si="874"/>
        <v/>
      </c>
      <c r="CV719" s="26" t="str">
        <f t="shared" si="874"/>
        <v/>
      </c>
      <c r="CW719" s="26" t="str">
        <f t="shared" si="874"/>
        <v/>
      </c>
      <c r="CX719" s="26" t="str">
        <f t="shared" si="874"/>
        <v/>
      </c>
      <c r="CY719" s="26" t="str">
        <f t="shared" si="874"/>
        <v/>
      </c>
      <c r="CZ719" s="26" t="str">
        <f t="shared" si="874"/>
        <v/>
      </c>
      <c r="DA719" s="26" t="str">
        <f t="shared" si="874"/>
        <v/>
      </c>
      <c r="DB719" s="26" t="str">
        <f t="shared" si="874"/>
        <v/>
      </c>
      <c r="DC719" s="26" t="str">
        <f t="shared" si="874"/>
        <v/>
      </c>
      <c r="DD719" s="26" t="str">
        <f t="shared" si="874"/>
        <v/>
      </c>
      <c r="DE719" s="26" t="str">
        <f t="shared" si="874"/>
        <v/>
      </c>
      <c r="DF719" s="26" t="str">
        <f t="shared" si="874"/>
        <v/>
      </c>
      <c r="DG719" s="26" t="str">
        <f t="shared" si="874"/>
        <v/>
      </c>
      <c r="DH719" s="26" t="str">
        <f t="shared" si="874"/>
        <v/>
      </c>
      <c r="DI719" s="26" t="str">
        <f t="shared" si="874"/>
        <v/>
      </c>
      <c r="DJ719" s="26" t="str">
        <f t="shared" si="874"/>
        <v/>
      </c>
      <c r="DK719" s="26" t="str">
        <f t="shared" si="874"/>
        <v/>
      </c>
      <c r="DL719" s="26" t="str">
        <f t="shared" si="874"/>
        <v/>
      </c>
      <c r="DM719" s="26" t="str">
        <f t="shared" si="874"/>
        <v/>
      </c>
      <c r="DN719" s="26" t="str">
        <f t="shared" si="874"/>
        <v/>
      </c>
      <c r="DO719" s="26" t="str">
        <f t="shared" si="874"/>
        <v/>
      </c>
      <c r="DP719" s="26" t="str">
        <f t="shared" si="874"/>
        <v/>
      </c>
      <c r="DQ719" s="26" t="str">
        <f t="shared" si="874"/>
        <v/>
      </c>
      <c r="DR719" s="26" t="str">
        <f t="shared" si="874"/>
        <v/>
      </c>
      <c r="DS719" s="26" t="str">
        <f t="shared" si="874"/>
        <v/>
      </c>
      <c r="DT719" s="26" t="str">
        <f t="shared" si="874"/>
        <v/>
      </c>
      <c r="DU719" s="26" t="str">
        <f t="shared" si="874"/>
        <v/>
      </c>
      <c r="DV719" s="26" t="str">
        <f t="shared" si="874"/>
        <v/>
      </c>
      <c r="DW719" s="26" t="str">
        <f t="shared" si="874"/>
        <v/>
      </c>
      <c r="DX719" s="26" t="str">
        <f t="shared" si="874"/>
        <v/>
      </c>
      <c r="DY719" s="26" t="str">
        <f t="shared" si="874"/>
        <v/>
      </c>
      <c r="DZ719" s="26" t="str">
        <f t="shared" si="874"/>
        <v/>
      </c>
      <c r="EA719" s="26" t="str">
        <f t="shared" si="874"/>
        <v/>
      </c>
      <c r="EB719" s="26" t="str">
        <f t="shared" si="874"/>
        <v/>
      </c>
      <c r="EC719" s="26" t="str">
        <f t="shared" si="874"/>
        <v/>
      </c>
      <c r="ED719" s="26" t="str">
        <f t="shared" si="874"/>
        <v/>
      </c>
      <c r="EE719" s="26" t="str">
        <f t="shared" si="875" ref="EE719:FI719">IF(AND(EE720="",AND(EE722="",AND(EE723="",EE724=""))),"",SUM(EE720,EE722,EE723,EE724))</f>
        <v/>
      </c>
      <c r="EF719" s="26" t="str">
        <f t="shared" si="875"/>
        <v/>
      </c>
      <c r="EG719" s="26" t="str">
        <f t="shared" si="875"/>
        <v/>
      </c>
      <c r="EH719" s="26" t="str">
        <f t="shared" si="875"/>
        <v/>
      </c>
      <c r="EI719" s="26" t="str">
        <f t="shared" si="875"/>
        <v/>
      </c>
      <c r="EJ719" s="26" t="str">
        <f t="shared" si="875"/>
        <v/>
      </c>
      <c r="EK719" s="26" t="str">
        <f t="shared" si="875"/>
        <v/>
      </c>
      <c r="EL719" s="26" t="str">
        <f t="shared" si="875"/>
        <v/>
      </c>
      <c r="EM719" s="26" t="str">
        <f t="shared" si="875"/>
        <v/>
      </c>
      <c r="EN719" s="26" t="str">
        <f t="shared" si="875"/>
        <v/>
      </c>
      <c r="EO719" s="26" t="str">
        <f t="shared" si="875"/>
        <v/>
      </c>
      <c r="EP719" s="26" t="str">
        <f t="shared" si="875"/>
        <v/>
      </c>
      <c r="EQ719" s="26" t="str">
        <f t="shared" si="875"/>
        <v/>
      </c>
      <c r="ER719" s="26" t="str">
        <f t="shared" si="875"/>
        <v/>
      </c>
      <c r="ES719" s="26" t="str">
        <f t="shared" si="875"/>
        <v/>
      </c>
      <c r="ET719" s="26" t="str">
        <f t="shared" si="875"/>
        <v/>
      </c>
      <c r="EU719" s="26" t="str">
        <f t="shared" si="875"/>
        <v/>
      </c>
      <c r="EV719" s="26" t="str">
        <f t="shared" si="875"/>
        <v/>
      </c>
      <c r="EW719" s="26" t="str">
        <f t="shared" si="875"/>
        <v/>
      </c>
      <c r="EX719" s="26" t="str">
        <f t="shared" si="875"/>
        <v/>
      </c>
      <c r="EY719" s="26" t="str">
        <f t="shared" si="875"/>
        <v/>
      </c>
      <c r="EZ719" s="26" t="str">
        <f t="shared" si="875"/>
        <v/>
      </c>
      <c r="FA719" s="26" t="str">
        <f t="shared" si="875"/>
        <v/>
      </c>
      <c r="FB719" s="26" t="str">
        <f t="shared" si="875"/>
        <v/>
      </c>
      <c r="FC719" s="26" t="str">
        <f t="shared" si="875"/>
        <v/>
      </c>
      <c r="FD719" s="26" t="str">
        <f t="shared" si="875"/>
        <v/>
      </c>
      <c r="FE719" s="26" t="str">
        <f t="shared" si="875"/>
        <v/>
      </c>
      <c r="FF719" s="26" t="str">
        <f t="shared" si="875"/>
        <v/>
      </c>
      <c r="FG719" s="26" t="str">
        <f t="shared" si="875"/>
        <v/>
      </c>
      <c r="FH719" s="26" t="str">
        <f t="shared" si="875"/>
        <v/>
      </c>
      <c r="FI719" s="26" t="str">
        <f t="shared" si="875"/>
        <v/>
      </c>
    </row>
    <row r="720" spans="1:165" s="8" customFormat="1" ht="15" customHeight="1">
      <c r="A720" s="8" t="str">
        <f t="shared" si="866"/>
        <v>BFOLNPCACB_BP6_XDC</v>
      </c>
      <c r="B720" s="12" t="s">
        <v>1202</v>
      </c>
      <c r="C720" s="13" t="s">
        <v>1703</v>
      </c>
      <c r="D720" s="13" t="s">
        <v>1704</v>
      </c>
      <c r="E720" s="18" t="str">
        <f>"BFOLNPCACB_BP6_"&amp;C3</f>
        <v>BFOLNPCACB_BP6_XDC</v>
      </c>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row>
    <row r="721" spans="1:165" s="8" customFormat="1" ht="15" customHeight="1">
      <c r="A721" s="8" t="str">
        <f t="shared" si="866"/>
        <v>BFOLNPCAMA_BP6_XDC</v>
      </c>
      <c r="B721" s="15" t="s">
        <v>1205</v>
      </c>
      <c r="C721" s="13" t="s">
        <v>1705</v>
      </c>
      <c r="D721" s="13" t="s">
        <v>1706</v>
      </c>
      <c r="E721" s="18" t="str">
        <f>"BFOLNPCAMA_BP6_"&amp;C3</f>
        <v>BFOLNPCAMA_BP6_XDC</v>
      </c>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row>
    <row r="722" spans="1:165" s="8" customFormat="1" ht="15" customHeight="1">
      <c r="A722" s="8" t="str">
        <f t="shared" si="866"/>
        <v>BFOLNPCADC_BP6_XDC</v>
      </c>
      <c r="B722" s="12" t="s">
        <v>1707</v>
      </c>
      <c r="C722" s="13" t="s">
        <v>1708</v>
      </c>
      <c r="D722" s="13" t="s">
        <v>1709</v>
      </c>
      <c r="E722" s="18" t="str">
        <f>"BFOLNPCADC_BP6_"&amp;C3</f>
        <v>BFOLNPCADC_BP6_XDC</v>
      </c>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row>
    <row r="723" spans="1:165" s="8" customFormat="1" ht="15" customHeight="1">
      <c r="A723" s="8" t="str">
        <f t="shared" si="866"/>
        <v>BFOLNPCAG_BP6_XDC</v>
      </c>
      <c r="B723" s="12" t="s">
        <v>848</v>
      </c>
      <c r="C723" s="13" t="s">
        <v>1710</v>
      </c>
      <c r="D723" s="13" t="s">
        <v>1711</v>
      </c>
      <c r="E723" s="18" t="str">
        <f>"BFOLNPCAG_BP6_"&amp;C3</f>
        <v>BFOLNPCAG_BP6_XDC</v>
      </c>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row>
    <row r="724" spans="1:165" s="8" customFormat="1" ht="15" customHeight="1">
      <c r="A724" s="8" t="str">
        <f t="shared" si="866"/>
        <v>BFOLNPCAO_BP6_XDC</v>
      </c>
      <c r="B724" s="12" t="s">
        <v>1213</v>
      </c>
      <c r="C724" s="13" t="s">
        <v>1712</v>
      </c>
      <c r="D724" s="13" t="s">
        <v>1713</v>
      </c>
      <c r="E724" s="18" t="str">
        <f>"BFOLNPCAO_BP6_"&amp;C3</f>
        <v>BFOLNPCAO_BP6_XDC</v>
      </c>
      <c r="F724" s="26" t="str">
        <f>IF(AND(F725="",F726=""),"",SUM(F725,F726))</f>
        <v/>
      </c>
      <c r="G724" s="26" t="str">
        <f t="shared" si="876" ref="G724:BR724">IF(AND(G725="",G726=""),"",SUM(G725,G726))</f>
        <v/>
      </c>
      <c r="H724" s="26" t="str">
        <f t="shared" si="876"/>
        <v/>
      </c>
      <c r="I724" s="26" t="str">
        <f t="shared" si="876"/>
        <v/>
      </c>
      <c r="J724" s="26" t="str">
        <f t="shared" si="876"/>
        <v/>
      </c>
      <c r="K724" s="26" t="str">
        <f t="shared" si="876"/>
        <v/>
      </c>
      <c r="L724" s="26" t="str">
        <f t="shared" si="876"/>
        <v/>
      </c>
      <c r="M724" s="26" t="str">
        <f t="shared" si="876"/>
        <v/>
      </c>
      <c r="N724" s="26" t="str">
        <f t="shared" si="876"/>
        <v/>
      </c>
      <c r="O724" s="26" t="str">
        <f t="shared" si="876"/>
        <v/>
      </c>
      <c r="P724" s="26" t="str">
        <f t="shared" si="876"/>
        <v/>
      </c>
      <c r="Q724" s="26" t="str">
        <f t="shared" si="876"/>
        <v/>
      </c>
      <c r="R724" s="26" t="str">
        <f t="shared" si="876"/>
        <v/>
      </c>
      <c r="S724" s="26" t="str">
        <f t="shared" si="876"/>
        <v/>
      </c>
      <c r="T724" s="26" t="str">
        <f t="shared" si="876"/>
        <v/>
      </c>
      <c r="U724" s="26" t="str">
        <f t="shared" si="876"/>
        <v/>
      </c>
      <c r="V724" s="26" t="str">
        <f t="shared" si="876"/>
        <v/>
      </c>
      <c r="W724" s="26" t="str">
        <f t="shared" si="876"/>
        <v/>
      </c>
      <c r="X724" s="26" t="str">
        <f t="shared" si="876"/>
        <v/>
      </c>
      <c r="Y724" s="26" t="str">
        <f t="shared" si="876"/>
        <v/>
      </c>
      <c r="Z724" s="26" t="str">
        <f t="shared" si="876"/>
        <v/>
      </c>
      <c r="AA724" s="26" t="str">
        <f t="shared" si="876"/>
        <v/>
      </c>
      <c r="AB724" s="26" t="str">
        <f t="shared" si="876"/>
        <v/>
      </c>
      <c r="AC724" s="26" t="str">
        <f t="shared" si="876"/>
        <v/>
      </c>
      <c r="AD724" s="26" t="str">
        <f t="shared" si="876"/>
        <v/>
      </c>
      <c r="AE724" s="26" t="str">
        <f t="shared" si="876"/>
        <v/>
      </c>
      <c r="AF724" s="26" t="str">
        <f t="shared" si="876"/>
        <v/>
      </c>
      <c r="AG724" s="26" t="str">
        <f t="shared" si="876"/>
        <v/>
      </c>
      <c r="AH724" s="26" t="str">
        <f t="shared" si="876"/>
        <v/>
      </c>
      <c r="AI724" s="26" t="str">
        <f t="shared" si="876"/>
        <v/>
      </c>
      <c r="AJ724" s="26" t="str">
        <f t="shared" si="876"/>
        <v/>
      </c>
      <c r="AK724" s="26" t="str">
        <f t="shared" si="876"/>
        <v/>
      </c>
      <c r="AL724" s="26" t="str">
        <f t="shared" si="876"/>
        <v/>
      </c>
      <c r="AM724" s="26" t="str">
        <f t="shared" si="876"/>
        <v/>
      </c>
      <c r="AN724" s="26" t="str">
        <f t="shared" si="876"/>
        <v/>
      </c>
      <c r="AO724" s="26" t="str">
        <f t="shared" si="876"/>
        <v/>
      </c>
      <c r="AP724" s="26" t="str">
        <f t="shared" si="876"/>
        <v/>
      </c>
      <c r="AQ724" s="26" t="str">
        <f t="shared" si="876"/>
        <v/>
      </c>
      <c r="AR724" s="26" t="str">
        <f t="shared" si="876"/>
        <v/>
      </c>
      <c r="AS724" s="26" t="str">
        <f t="shared" si="876"/>
        <v/>
      </c>
      <c r="AT724" s="26" t="str">
        <f t="shared" si="876"/>
        <v/>
      </c>
      <c r="AU724" s="26" t="str">
        <f t="shared" si="876"/>
        <v/>
      </c>
      <c r="AV724" s="26" t="str">
        <f t="shared" si="876"/>
        <v/>
      </c>
      <c r="AW724" s="26" t="str">
        <f t="shared" si="876"/>
        <v/>
      </c>
      <c r="AX724" s="26" t="str">
        <f t="shared" si="876"/>
        <v/>
      </c>
      <c r="AY724" s="26" t="str">
        <f t="shared" si="876"/>
        <v/>
      </c>
      <c r="AZ724" s="26" t="str">
        <f t="shared" si="876"/>
        <v/>
      </c>
      <c r="BA724" s="26" t="str">
        <f t="shared" si="876"/>
        <v/>
      </c>
      <c r="BB724" s="26" t="str">
        <f t="shared" si="876"/>
        <v/>
      </c>
      <c r="BC724" s="26" t="str">
        <f t="shared" si="876"/>
        <v/>
      </c>
      <c r="BD724" s="26" t="str">
        <f t="shared" si="876"/>
        <v/>
      </c>
      <c r="BE724" s="26" t="str">
        <f t="shared" si="876"/>
        <v/>
      </c>
      <c r="BF724" s="26" t="str">
        <f t="shared" si="876"/>
        <v/>
      </c>
      <c r="BG724" s="26" t="str">
        <f t="shared" si="876"/>
        <v/>
      </c>
      <c r="BH724" s="26" t="str">
        <f t="shared" si="876"/>
        <v/>
      </c>
      <c r="BI724" s="26" t="str">
        <f t="shared" si="876"/>
        <v/>
      </c>
      <c r="BJ724" s="26" t="str">
        <f t="shared" si="876"/>
        <v/>
      </c>
      <c r="BK724" s="26" t="str">
        <f t="shared" si="876"/>
        <v/>
      </c>
      <c r="BL724" s="26" t="str">
        <f t="shared" si="876"/>
        <v/>
      </c>
      <c r="BM724" s="26" t="str">
        <f t="shared" si="876"/>
        <v/>
      </c>
      <c r="BN724" s="26" t="str">
        <f t="shared" si="876"/>
        <v/>
      </c>
      <c r="BO724" s="26" t="str">
        <f t="shared" si="876"/>
        <v/>
      </c>
      <c r="BP724" s="26" t="str">
        <f t="shared" si="876"/>
        <v/>
      </c>
      <c r="BQ724" s="26" t="str">
        <f t="shared" si="876"/>
        <v/>
      </c>
      <c r="BR724" s="26" t="str">
        <f t="shared" si="876"/>
        <v/>
      </c>
      <c r="BS724" s="26" t="str">
        <f t="shared" si="877" ref="BS724:ED724">IF(AND(BS725="",BS726=""),"",SUM(BS725,BS726))</f>
        <v/>
      </c>
      <c r="BT724" s="26" t="str">
        <f t="shared" si="877"/>
        <v/>
      </c>
      <c r="BU724" s="26" t="str">
        <f t="shared" si="877"/>
        <v/>
      </c>
      <c r="BV724" s="26" t="str">
        <f t="shared" si="877"/>
        <v/>
      </c>
      <c r="BW724" s="26" t="str">
        <f t="shared" si="877"/>
        <v/>
      </c>
      <c r="BX724" s="26" t="str">
        <f t="shared" si="877"/>
        <v/>
      </c>
      <c r="BY724" s="26" t="str">
        <f t="shared" si="877"/>
        <v/>
      </c>
      <c r="BZ724" s="26" t="str">
        <f t="shared" si="877"/>
        <v/>
      </c>
      <c r="CA724" s="26" t="str">
        <f t="shared" si="877"/>
        <v/>
      </c>
      <c r="CB724" s="26" t="str">
        <f t="shared" si="877"/>
        <v/>
      </c>
      <c r="CC724" s="26" t="str">
        <f t="shared" si="877"/>
        <v/>
      </c>
      <c r="CD724" s="26" t="str">
        <f t="shared" si="877"/>
        <v/>
      </c>
      <c r="CE724" s="26" t="str">
        <f t="shared" si="877"/>
        <v/>
      </c>
      <c r="CF724" s="26" t="str">
        <f t="shared" si="877"/>
        <v/>
      </c>
      <c r="CG724" s="26" t="str">
        <f t="shared" si="877"/>
        <v/>
      </c>
      <c r="CH724" s="26" t="str">
        <f t="shared" si="877"/>
        <v/>
      </c>
      <c r="CI724" s="26" t="str">
        <f t="shared" si="877"/>
        <v/>
      </c>
      <c r="CJ724" s="26" t="str">
        <f t="shared" si="877"/>
        <v/>
      </c>
      <c r="CK724" s="26" t="str">
        <f t="shared" si="877"/>
        <v/>
      </c>
      <c r="CL724" s="26" t="str">
        <f t="shared" si="877"/>
        <v/>
      </c>
      <c r="CM724" s="26" t="str">
        <f t="shared" si="877"/>
        <v/>
      </c>
      <c r="CN724" s="26" t="str">
        <f t="shared" si="877"/>
        <v/>
      </c>
      <c r="CO724" s="26" t="str">
        <f t="shared" si="877"/>
        <v/>
      </c>
      <c r="CP724" s="26" t="str">
        <f t="shared" si="877"/>
        <v/>
      </c>
      <c r="CQ724" s="26" t="str">
        <f t="shared" si="877"/>
        <v/>
      </c>
      <c r="CR724" s="26" t="str">
        <f t="shared" si="877"/>
        <v/>
      </c>
      <c r="CS724" s="26" t="str">
        <f t="shared" si="877"/>
        <v/>
      </c>
      <c r="CT724" s="26" t="str">
        <f t="shared" si="877"/>
        <v/>
      </c>
      <c r="CU724" s="26" t="str">
        <f t="shared" si="877"/>
        <v/>
      </c>
      <c r="CV724" s="26" t="str">
        <f t="shared" si="877"/>
        <v/>
      </c>
      <c r="CW724" s="26" t="str">
        <f t="shared" si="877"/>
        <v/>
      </c>
      <c r="CX724" s="26" t="str">
        <f t="shared" si="877"/>
        <v/>
      </c>
      <c r="CY724" s="26" t="str">
        <f t="shared" si="877"/>
        <v/>
      </c>
      <c r="CZ724" s="26" t="str">
        <f t="shared" si="877"/>
        <v/>
      </c>
      <c r="DA724" s="26" t="str">
        <f t="shared" si="877"/>
        <v/>
      </c>
      <c r="DB724" s="26" t="str">
        <f t="shared" si="877"/>
        <v/>
      </c>
      <c r="DC724" s="26" t="str">
        <f t="shared" si="877"/>
        <v/>
      </c>
      <c r="DD724" s="26" t="str">
        <f t="shared" si="877"/>
        <v/>
      </c>
      <c r="DE724" s="26" t="str">
        <f t="shared" si="877"/>
        <v/>
      </c>
      <c r="DF724" s="26" t="str">
        <f t="shared" si="877"/>
        <v/>
      </c>
      <c r="DG724" s="26" t="str">
        <f t="shared" si="877"/>
        <v/>
      </c>
      <c r="DH724" s="26" t="str">
        <f t="shared" si="877"/>
        <v/>
      </c>
      <c r="DI724" s="26" t="str">
        <f t="shared" si="877"/>
        <v/>
      </c>
      <c r="DJ724" s="26" t="str">
        <f t="shared" si="877"/>
        <v/>
      </c>
      <c r="DK724" s="26" t="str">
        <f t="shared" si="877"/>
        <v/>
      </c>
      <c r="DL724" s="26" t="str">
        <f t="shared" si="877"/>
        <v/>
      </c>
      <c r="DM724" s="26" t="str">
        <f t="shared" si="877"/>
        <v/>
      </c>
      <c r="DN724" s="26" t="str">
        <f t="shared" si="877"/>
        <v/>
      </c>
      <c r="DO724" s="26" t="str">
        <f t="shared" si="877"/>
        <v/>
      </c>
      <c r="DP724" s="26" t="str">
        <f t="shared" si="877"/>
        <v/>
      </c>
      <c r="DQ724" s="26" t="str">
        <f t="shared" si="877"/>
        <v/>
      </c>
      <c r="DR724" s="26" t="str">
        <f t="shared" si="877"/>
        <v/>
      </c>
      <c r="DS724" s="26" t="str">
        <f t="shared" si="877"/>
        <v/>
      </c>
      <c r="DT724" s="26" t="str">
        <f t="shared" si="877"/>
        <v/>
      </c>
      <c r="DU724" s="26" t="str">
        <f t="shared" si="877"/>
        <v/>
      </c>
      <c r="DV724" s="26" t="str">
        <f t="shared" si="877"/>
        <v/>
      </c>
      <c r="DW724" s="26" t="str">
        <f t="shared" si="877"/>
        <v/>
      </c>
      <c r="DX724" s="26" t="str">
        <f t="shared" si="877"/>
        <v/>
      </c>
      <c r="DY724" s="26" t="str">
        <f t="shared" si="877"/>
        <v/>
      </c>
      <c r="DZ724" s="26" t="str">
        <f t="shared" si="877"/>
        <v/>
      </c>
      <c r="EA724" s="26" t="str">
        <f t="shared" si="877"/>
        <v/>
      </c>
      <c r="EB724" s="26" t="str">
        <f t="shared" si="877"/>
        <v/>
      </c>
      <c r="EC724" s="26" t="str">
        <f t="shared" si="877"/>
        <v/>
      </c>
      <c r="ED724" s="26" t="str">
        <f t="shared" si="877"/>
        <v/>
      </c>
      <c r="EE724" s="26" t="str">
        <f t="shared" si="878" ref="EE724:FI724">IF(AND(EE725="",EE726=""),"",SUM(EE725,EE726))</f>
        <v/>
      </c>
      <c r="EF724" s="26" t="str">
        <f t="shared" si="878"/>
        <v/>
      </c>
      <c r="EG724" s="26" t="str">
        <f t="shared" si="878"/>
        <v/>
      </c>
      <c r="EH724" s="26" t="str">
        <f t="shared" si="878"/>
        <v/>
      </c>
      <c r="EI724" s="26" t="str">
        <f t="shared" si="878"/>
        <v/>
      </c>
      <c r="EJ724" s="26" t="str">
        <f t="shared" si="878"/>
        <v/>
      </c>
      <c r="EK724" s="26" t="str">
        <f t="shared" si="878"/>
        <v/>
      </c>
      <c r="EL724" s="26" t="str">
        <f t="shared" si="878"/>
        <v/>
      </c>
      <c r="EM724" s="26" t="str">
        <f t="shared" si="878"/>
        <v/>
      </c>
      <c r="EN724" s="26" t="str">
        <f t="shared" si="878"/>
        <v/>
      </c>
      <c r="EO724" s="26" t="str">
        <f t="shared" si="878"/>
        <v/>
      </c>
      <c r="EP724" s="26" t="str">
        <f t="shared" si="878"/>
        <v/>
      </c>
      <c r="EQ724" s="26" t="str">
        <f t="shared" si="878"/>
        <v/>
      </c>
      <c r="ER724" s="26" t="str">
        <f t="shared" si="878"/>
        <v/>
      </c>
      <c r="ES724" s="26" t="str">
        <f t="shared" si="878"/>
        <v/>
      </c>
      <c r="ET724" s="26" t="str">
        <f t="shared" si="878"/>
        <v/>
      </c>
      <c r="EU724" s="26" t="str">
        <f t="shared" si="878"/>
        <v/>
      </c>
      <c r="EV724" s="26" t="str">
        <f t="shared" si="878"/>
        <v/>
      </c>
      <c r="EW724" s="26" t="str">
        <f t="shared" si="878"/>
        <v/>
      </c>
      <c r="EX724" s="26" t="str">
        <f t="shared" si="878"/>
        <v/>
      </c>
      <c r="EY724" s="26" t="str">
        <f t="shared" si="878"/>
        <v/>
      </c>
      <c r="EZ724" s="26" t="str">
        <f t="shared" si="878"/>
        <v/>
      </c>
      <c r="FA724" s="26" t="str">
        <f t="shared" si="878"/>
        <v/>
      </c>
      <c r="FB724" s="26" t="str">
        <f t="shared" si="878"/>
        <v/>
      </c>
      <c r="FC724" s="26" t="str">
        <f t="shared" si="878"/>
        <v/>
      </c>
      <c r="FD724" s="26" t="str">
        <f t="shared" si="878"/>
        <v/>
      </c>
      <c r="FE724" s="26" t="str">
        <f t="shared" si="878"/>
        <v/>
      </c>
      <c r="FF724" s="26" t="str">
        <f t="shared" si="878"/>
        <v/>
      </c>
      <c r="FG724" s="26" t="str">
        <f t="shared" si="878"/>
        <v/>
      </c>
      <c r="FH724" s="26" t="str">
        <f t="shared" si="878"/>
        <v/>
      </c>
      <c r="FI724" s="26" t="str">
        <f t="shared" si="878"/>
        <v/>
      </c>
    </row>
    <row r="725" spans="1:165" s="8" customFormat="1" ht="15" customHeight="1">
      <c r="A725" s="8" t="str">
        <f t="shared" si="866"/>
        <v>BFOLNPCAOF_BP6_XDC</v>
      </c>
      <c r="B725" s="12" t="s">
        <v>1275</v>
      </c>
      <c r="C725" s="13" t="s">
        <v>1714</v>
      </c>
      <c r="D725" s="13" t="s">
        <v>1715</v>
      </c>
      <c r="E725" s="14" t="str">
        <f>"BFOLNPCAOF_BP6_"&amp;C3</f>
        <v>BFOLNPCAOF_BP6_XDC</v>
      </c>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row>
    <row r="726" spans="1:165" s="8" customFormat="1" ht="15" customHeight="1">
      <c r="A726" s="8" t="str">
        <f t="shared" si="866"/>
        <v>BFOLNPCAONF_BP6_XDC</v>
      </c>
      <c r="B726" s="12" t="s">
        <v>1528</v>
      </c>
      <c r="C726" s="13" t="s">
        <v>1716</v>
      </c>
      <c r="D726" s="13" t="s">
        <v>1717</v>
      </c>
      <c r="E726" s="14" t="str">
        <f>"BFOLNPCAONF_BP6_"&amp;C3</f>
        <v>BFOLNPCAONF_BP6_XDC</v>
      </c>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row>
    <row r="727" spans="1:165" s="8" customFormat="1" ht="15" customHeight="1">
      <c r="A727" s="8" t="str">
        <f t="shared" si="866"/>
        <v>BFOLNPCANR_BP6_XDC</v>
      </c>
      <c r="B727" s="15" t="s">
        <v>1718</v>
      </c>
      <c r="C727" s="13" t="s">
        <v>1719</v>
      </c>
      <c r="D727" s="13" t="s">
        <v>1720</v>
      </c>
      <c r="E727" s="14" t="str">
        <f>"BFOLNPCANR_BP6_"&amp;C3</f>
        <v>BFOLNPCANR_BP6_XDC</v>
      </c>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row>
    <row r="728" spans="1:165" s="8" customFormat="1" ht="15" customHeight="1">
      <c r="A728" s="8" t="str">
        <f t="shared" si="866"/>
        <v>BFOLNPCALE_BP6_XDC</v>
      </c>
      <c r="B728" s="15" t="s">
        <v>1721</v>
      </c>
      <c r="C728" s="13" t="s">
        <v>1722</v>
      </c>
      <c r="D728" s="13" t="s">
        <v>1723</v>
      </c>
      <c r="E728" s="14" t="str">
        <f>"BFOLNPCALE_BP6_"&amp;C3</f>
        <v>BFOLNPCALE_BP6_XDC</v>
      </c>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row>
    <row r="729" spans="1:165" s="8" customFormat="1" ht="15" customHeight="1">
      <c r="A729" s="8" t="str">
        <f t="shared" si="866"/>
        <v>BFOLNPCAPE_BP6_XDC</v>
      </c>
      <c r="B729" s="15" t="s">
        <v>1724</v>
      </c>
      <c r="C729" s="13" t="s">
        <v>1725</v>
      </c>
      <c r="D729" s="13" t="s">
        <v>1726</v>
      </c>
      <c r="E729" s="18" t="str">
        <f>"BFOLNPCAPE_BP6_"&amp;C3</f>
        <v>BFOLNPCAPE_BP6_XDC</v>
      </c>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row>
    <row r="730" spans="1:165" s="8" customFormat="1" ht="15" customHeight="1">
      <c r="A730" s="8" t="str">
        <f t="shared" si="866"/>
        <v>BFOLNPCACP_BP6_XDC</v>
      </c>
      <c r="B730" s="15" t="s">
        <v>1727</v>
      </c>
      <c r="C730" s="13" t="s">
        <v>1728</v>
      </c>
      <c r="D730" s="13" t="s">
        <v>1729</v>
      </c>
      <c r="E730" s="18" t="str">
        <f>"BFOLNPCACP_BP6_"&amp;C3</f>
        <v>BFOLNPCACP_BP6_XDC</v>
      </c>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row>
    <row r="731" spans="1:165" s="8" customFormat="1" ht="15" customHeight="1">
      <c r="A731" s="8" t="str">
        <f t="shared" si="866"/>
        <v>BFOLNPCANB_BP6_XDC</v>
      </c>
      <c r="B731" s="15" t="s">
        <v>1730</v>
      </c>
      <c r="C731" s="13" t="s">
        <v>1731</v>
      </c>
      <c r="D731" s="13" t="s">
        <v>1732</v>
      </c>
      <c r="E731" s="18" t="str">
        <f>"BFOLNPCANB_BP6_"&amp;C3</f>
        <v>BFOLNPCANB_BP6_XDC</v>
      </c>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row>
    <row r="732" spans="1:165" s="8" customFormat="1" ht="15" customHeight="1">
      <c r="A732" s="8" t="str">
        <f t="shared" si="866"/>
        <v>BFOLNPCAPG_BP6_XDC</v>
      </c>
      <c r="B732" s="15" t="s">
        <v>1733</v>
      </c>
      <c r="C732" s="13" t="s">
        <v>1734</v>
      </c>
      <c r="D732" s="13" t="s">
        <v>1735</v>
      </c>
      <c r="E732" s="18" t="str">
        <f>"BFOLNPCAPG_BP6_"&amp;C3</f>
        <v>BFOLNPCAPG_BP6_XDC</v>
      </c>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row>
    <row r="733" spans="1:165" s="8" customFormat="1" ht="15" customHeight="1">
      <c r="A733" s="8" t="str">
        <f t="shared" si="866"/>
        <v>BFOLNPCL_BP6_XDC</v>
      </c>
      <c r="B733" s="19" t="s">
        <v>1647</v>
      </c>
      <c r="C733" s="13" t="s">
        <v>1736</v>
      </c>
      <c r="D733" s="13" t="s">
        <v>1737</v>
      </c>
      <c r="E733" s="14" t="str">
        <f>"BFOLNPCL_BP6_"&amp;C3</f>
        <v>BFOLNPCL_BP6_XDC</v>
      </c>
      <c r="F733" s="26" t="str">
        <f>IF(AND(F734="",AND(F736="",AND(F737="",F738=""))),"",SUM(F734,F736,F737,F738))</f>
        <v/>
      </c>
      <c r="G733" s="26" t="str">
        <f t="shared" si="879" ref="G733:BR733">IF(AND(G734="",AND(G736="",AND(G737="",G738=""))),"",SUM(G734,G736,G737,G738))</f>
        <v/>
      </c>
      <c r="H733" s="26" t="str">
        <f t="shared" si="879"/>
        <v/>
      </c>
      <c r="I733" s="26" t="str">
        <f t="shared" si="879"/>
        <v/>
      </c>
      <c r="J733" s="26" t="str">
        <f t="shared" si="879"/>
        <v/>
      </c>
      <c r="K733" s="26" t="str">
        <f t="shared" si="879"/>
        <v/>
      </c>
      <c r="L733" s="26" t="str">
        <f t="shared" si="879"/>
        <v/>
      </c>
      <c r="M733" s="26" t="str">
        <f t="shared" si="879"/>
        <v/>
      </c>
      <c r="N733" s="26" t="str">
        <f t="shared" si="879"/>
        <v/>
      </c>
      <c r="O733" s="26" t="str">
        <f t="shared" si="879"/>
        <v/>
      </c>
      <c r="P733" s="26" t="str">
        <f t="shared" si="879"/>
        <v/>
      </c>
      <c r="Q733" s="26" t="str">
        <f t="shared" si="879"/>
        <v/>
      </c>
      <c r="R733" s="26" t="str">
        <f t="shared" si="879"/>
        <v/>
      </c>
      <c r="S733" s="26" t="str">
        <f t="shared" si="879"/>
        <v/>
      </c>
      <c r="T733" s="26" t="str">
        <f t="shared" si="879"/>
        <v/>
      </c>
      <c r="U733" s="26" t="str">
        <f t="shared" si="879"/>
        <v/>
      </c>
      <c r="V733" s="26" t="str">
        <f t="shared" si="879"/>
        <v/>
      </c>
      <c r="W733" s="26" t="str">
        <f t="shared" si="879"/>
        <v/>
      </c>
      <c r="X733" s="26" t="str">
        <f t="shared" si="879"/>
        <v/>
      </c>
      <c r="Y733" s="26" t="str">
        <f t="shared" si="879"/>
        <v/>
      </c>
      <c r="Z733" s="26" t="str">
        <f t="shared" si="879"/>
        <v/>
      </c>
      <c r="AA733" s="26" t="str">
        <f t="shared" si="879"/>
        <v/>
      </c>
      <c r="AB733" s="26" t="str">
        <f t="shared" si="879"/>
        <v/>
      </c>
      <c r="AC733" s="26" t="str">
        <f t="shared" si="879"/>
        <v/>
      </c>
      <c r="AD733" s="26" t="str">
        <f t="shared" si="879"/>
        <v/>
      </c>
      <c r="AE733" s="26" t="str">
        <f t="shared" si="879"/>
        <v/>
      </c>
      <c r="AF733" s="26" t="str">
        <f t="shared" si="879"/>
        <v/>
      </c>
      <c r="AG733" s="26" t="str">
        <f t="shared" si="879"/>
        <v/>
      </c>
      <c r="AH733" s="26" t="str">
        <f t="shared" si="879"/>
        <v/>
      </c>
      <c r="AI733" s="26" t="str">
        <f t="shared" si="879"/>
        <v/>
      </c>
      <c r="AJ733" s="26" t="str">
        <f t="shared" si="879"/>
        <v/>
      </c>
      <c r="AK733" s="26" t="str">
        <f t="shared" si="879"/>
        <v/>
      </c>
      <c r="AL733" s="26" t="str">
        <f t="shared" si="879"/>
        <v/>
      </c>
      <c r="AM733" s="26" t="str">
        <f t="shared" si="879"/>
        <v/>
      </c>
      <c r="AN733" s="26" t="str">
        <f t="shared" si="879"/>
        <v/>
      </c>
      <c r="AO733" s="26" t="str">
        <f t="shared" si="879"/>
        <v/>
      </c>
      <c r="AP733" s="26" t="str">
        <f t="shared" si="879"/>
        <v/>
      </c>
      <c r="AQ733" s="26" t="str">
        <f t="shared" si="879"/>
        <v/>
      </c>
      <c r="AR733" s="26" t="str">
        <f t="shared" si="879"/>
        <v/>
      </c>
      <c r="AS733" s="26" t="str">
        <f t="shared" si="879"/>
        <v/>
      </c>
      <c r="AT733" s="26" t="str">
        <f t="shared" si="879"/>
        <v/>
      </c>
      <c r="AU733" s="26" t="str">
        <f t="shared" si="879"/>
        <v/>
      </c>
      <c r="AV733" s="26" t="str">
        <f t="shared" si="879"/>
        <v/>
      </c>
      <c r="AW733" s="26" t="str">
        <f t="shared" si="879"/>
        <v/>
      </c>
      <c r="AX733" s="26" t="str">
        <f t="shared" si="879"/>
        <v/>
      </c>
      <c r="AY733" s="26" t="str">
        <f t="shared" si="879"/>
        <v/>
      </c>
      <c r="AZ733" s="26" t="str">
        <f t="shared" si="879"/>
        <v/>
      </c>
      <c r="BA733" s="26" t="str">
        <f t="shared" si="879"/>
        <v/>
      </c>
      <c r="BB733" s="26" t="str">
        <f t="shared" si="879"/>
        <v/>
      </c>
      <c r="BC733" s="26" t="str">
        <f t="shared" si="879"/>
        <v/>
      </c>
      <c r="BD733" s="26" t="str">
        <f t="shared" si="879"/>
        <v/>
      </c>
      <c r="BE733" s="26" t="str">
        <f t="shared" si="879"/>
        <v/>
      </c>
      <c r="BF733" s="26" t="str">
        <f t="shared" si="879"/>
        <v/>
      </c>
      <c r="BG733" s="26" t="str">
        <f t="shared" si="879"/>
        <v/>
      </c>
      <c r="BH733" s="26" t="str">
        <f t="shared" si="879"/>
        <v/>
      </c>
      <c r="BI733" s="26" t="str">
        <f t="shared" si="879"/>
        <v/>
      </c>
      <c r="BJ733" s="26" t="str">
        <f t="shared" si="879"/>
        <v/>
      </c>
      <c r="BK733" s="26" t="str">
        <f t="shared" si="879"/>
        <v/>
      </c>
      <c r="BL733" s="26" t="str">
        <f t="shared" si="879"/>
        <v/>
      </c>
      <c r="BM733" s="26" t="str">
        <f t="shared" si="879"/>
        <v/>
      </c>
      <c r="BN733" s="26" t="str">
        <f t="shared" si="879"/>
        <v/>
      </c>
      <c r="BO733" s="26" t="str">
        <f t="shared" si="879"/>
        <v/>
      </c>
      <c r="BP733" s="26" t="str">
        <f t="shared" si="879"/>
        <v/>
      </c>
      <c r="BQ733" s="26" t="str">
        <f t="shared" si="879"/>
        <v/>
      </c>
      <c r="BR733" s="26" t="str">
        <f t="shared" si="879"/>
        <v/>
      </c>
      <c r="BS733" s="26" t="str">
        <f t="shared" si="880" ref="BS733:ED733">IF(AND(BS734="",AND(BS736="",AND(BS737="",BS738=""))),"",SUM(BS734,BS736,BS737,BS738))</f>
        <v/>
      </c>
      <c r="BT733" s="26" t="str">
        <f t="shared" si="880"/>
        <v/>
      </c>
      <c r="BU733" s="26" t="str">
        <f t="shared" si="880"/>
        <v/>
      </c>
      <c r="BV733" s="26" t="str">
        <f t="shared" si="880"/>
        <v/>
      </c>
      <c r="BW733" s="26" t="str">
        <f t="shared" si="880"/>
        <v/>
      </c>
      <c r="BX733" s="26" t="str">
        <f t="shared" si="880"/>
        <v/>
      </c>
      <c r="BY733" s="26" t="str">
        <f t="shared" si="880"/>
        <v/>
      </c>
      <c r="BZ733" s="26" t="str">
        <f t="shared" si="880"/>
        <v/>
      </c>
      <c r="CA733" s="26" t="str">
        <f t="shared" si="880"/>
        <v/>
      </c>
      <c r="CB733" s="26" t="str">
        <f t="shared" si="880"/>
        <v/>
      </c>
      <c r="CC733" s="26" t="str">
        <f t="shared" si="880"/>
        <v/>
      </c>
      <c r="CD733" s="26" t="str">
        <f t="shared" si="880"/>
        <v/>
      </c>
      <c r="CE733" s="26" t="str">
        <f t="shared" si="880"/>
        <v/>
      </c>
      <c r="CF733" s="26" t="str">
        <f t="shared" si="880"/>
        <v/>
      </c>
      <c r="CG733" s="26" t="str">
        <f t="shared" si="880"/>
        <v/>
      </c>
      <c r="CH733" s="26" t="str">
        <f t="shared" si="880"/>
        <v/>
      </c>
      <c r="CI733" s="26" t="str">
        <f t="shared" si="880"/>
        <v/>
      </c>
      <c r="CJ733" s="26" t="str">
        <f t="shared" si="880"/>
        <v/>
      </c>
      <c r="CK733" s="26" t="str">
        <f t="shared" si="880"/>
        <v/>
      </c>
      <c r="CL733" s="26" t="str">
        <f t="shared" si="880"/>
        <v/>
      </c>
      <c r="CM733" s="26" t="str">
        <f t="shared" si="880"/>
        <v/>
      </c>
      <c r="CN733" s="26" t="str">
        <f t="shared" si="880"/>
        <v/>
      </c>
      <c r="CO733" s="26" t="str">
        <f t="shared" si="880"/>
        <v/>
      </c>
      <c r="CP733" s="26" t="str">
        <f t="shared" si="880"/>
        <v/>
      </c>
      <c r="CQ733" s="26" t="str">
        <f t="shared" si="880"/>
        <v/>
      </c>
      <c r="CR733" s="26" t="str">
        <f t="shared" si="880"/>
        <v/>
      </c>
      <c r="CS733" s="26" t="str">
        <f t="shared" si="880"/>
        <v/>
      </c>
      <c r="CT733" s="26" t="str">
        <f t="shared" si="880"/>
        <v/>
      </c>
      <c r="CU733" s="26" t="str">
        <f t="shared" si="880"/>
        <v/>
      </c>
      <c r="CV733" s="26" t="str">
        <f t="shared" si="880"/>
        <v/>
      </c>
      <c r="CW733" s="26" t="str">
        <f t="shared" si="880"/>
        <v/>
      </c>
      <c r="CX733" s="26" t="str">
        <f t="shared" si="880"/>
        <v/>
      </c>
      <c r="CY733" s="26" t="str">
        <f t="shared" si="880"/>
        <v/>
      </c>
      <c r="CZ733" s="26" t="str">
        <f t="shared" si="880"/>
        <v/>
      </c>
      <c r="DA733" s="26" t="str">
        <f t="shared" si="880"/>
        <v/>
      </c>
      <c r="DB733" s="26" t="str">
        <f t="shared" si="880"/>
        <v/>
      </c>
      <c r="DC733" s="26" t="str">
        <f t="shared" si="880"/>
        <v/>
      </c>
      <c r="DD733" s="26" t="str">
        <f t="shared" si="880"/>
        <v/>
      </c>
      <c r="DE733" s="26" t="str">
        <f t="shared" si="880"/>
        <v/>
      </c>
      <c r="DF733" s="26" t="str">
        <f t="shared" si="880"/>
        <v/>
      </c>
      <c r="DG733" s="26" t="str">
        <f t="shared" si="880"/>
        <v/>
      </c>
      <c r="DH733" s="26" t="str">
        <f t="shared" si="880"/>
        <v/>
      </c>
      <c r="DI733" s="26" t="str">
        <f t="shared" si="880"/>
        <v/>
      </c>
      <c r="DJ733" s="26" t="str">
        <f t="shared" si="880"/>
        <v/>
      </c>
      <c r="DK733" s="26" t="str">
        <f t="shared" si="880"/>
        <v/>
      </c>
      <c r="DL733" s="26" t="str">
        <f t="shared" si="880"/>
        <v/>
      </c>
      <c r="DM733" s="26" t="str">
        <f t="shared" si="880"/>
        <v/>
      </c>
      <c r="DN733" s="26" t="str">
        <f t="shared" si="880"/>
        <v/>
      </c>
      <c r="DO733" s="26" t="str">
        <f t="shared" si="880"/>
        <v/>
      </c>
      <c r="DP733" s="26" t="str">
        <f t="shared" si="880"/>
        <v/>
      </c>
      <c r="DQ733" s="26" t="str">
        <f t="shared" si="880"/>
        <v/>
      </c>
      <c r="DR733" s="26" t="str">
        <f t="shared" si="880"/>
        <v/>
      </c>
      <c r="DS733" s="26" t="str">
        <f t="shared" si="880"/>
        <v/>
      </c>
      <c r="DT733" s="26" t="str">
        <f t="shared" si="880"/>
        <v/>
      </c>
      <c r="DU733" s="26" t="str">
        <f t="shared" si="880"/>
        <v/>
      </c>
      <c r="DV733" s="26" t="str">
        <f t="shared" si="880"/>
        <v/>
      </c>
      <c r="DW733" s="26" t="str">
        <f t="shared" si="880"/>
        <v/>
      </c>
      <c r="DX733" s="26" t="str">
        <f t="shared" si="880"/>
        <v/>
      </c>
      <c r="DY733" s="26" t="str">
        <f t="shared" si="880"/>
        <v/>
      </c>
      <c r="DZ733" s="26" t="str">
        <f t="shared" si="880"/>
        <v/>
      </c>
      <c r="EA733" s="26" t="str">
        <f t="shared" si="880"/>
        <v/>
      </c>
      <c r="EB733" s="26" t="str">
        <f t="shared" si="880"/>
        <v/>
      </c>
      <c r="EC733" s="26" t="str">
        <f t="shared" si="880"/>
        <v/>
      </c>
      <c r="ED733" s="26" t="str">
        <f t="shared" si="880"/>
        <v/>
      </c>
      <c r="EE733" s="26" t="str">
        <f t="shared" si="881" ref="EE733:FI733">IF(AND(EE734="",AND(EE736="",AND(EE737="",EE738=""))),"",SUM(EE734,EE736,EE737,EE738))</f>
        <v/>
      </c>
      <c r="EF733" s="26" t="str">
        <f t="shared" si="881"/>
        <v/>
      </c>
      <c r="EG733" s="26" t="str">
        <f t="shared" si="881"/>
        <v/>
      </c>
      <c r="EH733" s="26" t="str">
        <f t="shared" si="881"/>
        <v/>
      </c>
      <c r="EI733" s="26" t="str">
        <f t="shared" si="881"/>
        <v/>
      </c>
      <c r="EJ733" s="26" t="str">
        <f t="shared" si="881"/>
        <v/>
      </c>
      <c r="EK733" s="26" t="str">
        <f t="shared" si="881"/>
        <v/>
      </c>
      <c r="EL733" s="26" t="str">
        <f t="shared" si="881"/>
        <v/>
      </c>
      <c r="EM733" s="26" t="str">
        <f t="shared" si="881"/>
        <v/>
      </c>
      <c r="EN733" s="26" t="str">
        <f t="shared" si="881"/>
        <v/>
      </c>
      <c r="EO733" s="26" t="str">
        <f t="shared" si="881"/>
        <v/>
      </c>
      <c r="EP733" s="26" t="str">
        <f t="shared" si="881"/>
        <v/>
      </c>
      <c r="EQ733" s="26" t="str">
        <f t="shared" si="881"/>
        <v/>
      </c>
      <c r="ER733" s="26" t="str">
        <f t="shared" si="881"/>
        <v/>
      </c>
      <c r="ES733" s="26" t="str">
        <f t="shared" si="881"/>
        <v/>
      </c>
      <c r="ET733" s="26" t="str">
        <f t="shared" si="881"/>
        <v/>
      </c>
      <c r="EU733" s="26" t="str">
        <f t="shared" si="881"/>
        <v/>
      </c>
      <c r="EV733" s="26" t="str">
        <f t="shared" si="881"/>
        <v/>
      </c>
      <c r="EW733" s="26" t="str">
        <f t="shared" si="881"/>
        <v/>
      </c>
      <c r="EX733" s="26" t="str">
        <f t="shared" si="881"/>
        <v/>
      </c>
      <c r="EY733" s="26" t="str">
        <f t="shared" si="881"/>
        <v/>
      </c>
      <c r="EZ733" s="26" t="str">
        <f t="shared" si="881"/>
        <v/>
      </c>
      <c r="FA733" s="26" t="str">
        <f t="shared" si="881"/>
        <v/>
      </c>
      <c r="FB733" s="26" t="str">
        <f t="shared" si="881"/>
        <v/>
      </c>
      <c r="FC733" s="26" t="str">
        <f t="shared" si="881"/>
        <v/>
      </c>
      <c r="FD733" s="26" t="str">
        <f t="shared" si="881"/>
        <v/>
      </c>
      <c r="FE733" s="26" t="str">
        <f t="shared" si="881"/>
        <v/>
      </c>
      <c r="FF733" s="26" t="str">
        <f t="shared" si="881"/>
        <v/>
      </c>
      <c r="FG733" s="26" t="str">
        <f t="shared" si="881"/>
        <v/>
      </c>
      <c r="FH733" s="26" t="str">
        <f t="shared" si="881"/>
        <v/>
      </c>
      <c r="FI733" s="26" t="str">
        <f t="shared" si="881"/>
        <v/>
      </c>
    </row>
    <row r="734" spans="1:165" s="8" customFormat="1" ht="15" customHeight="1">
      <c r="A734" s="8" t="str">
        <f t="shared" si="866"/>
        <v>BFOLNPCLCB_BP6_XDC</v>
      </c>
      <c r="B734" s="12" t="s">
        <v>1202</v>
      </c>
      <c r="C734" s="13" t="s">
        <v>1738</v>
      </c>
      <c r="D734" s="13" t="s">
        <v>1739</v>
      </c>
      <c r="E734" s="18" t="str">
        <f>"BFOLNPCLCB_BP6_"&amp;C3</f>
        <v>BFOLNPCLCB_BP6_XDC</v>
      </c>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row>
    <row r="735" spans="1:165" s="8" customFormat="1" ht="15" customHeight="1">
      <c r="A735" s="8" t="str">
        <f t="shared" si="866"/>
        <v>BFOLNPCLMA_BP6_XDC</v>
      </c>
      <c r="B735" s="15" t="s">
        <v>1205</v>
      </c>
      <c r="C735" s="13" t="s">
        <v>1740</v>
      </c>
      <c r="D735" s="13" t="s">
        <v>1741</v>
      </c>
      <c r="E735" s="18" t="str">
        <f>"BFOLNPCLMA_BP6_"&amp;C3</f>
        <v>BFOLNPCLMA_BP6_XDC</v>
      </c>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row>
    <row r="736" spans="1:165" s="8" customFormat="1" ht="15" customHeight="1">
      <c r="A736" s="8" t="str">
        <f t="shared" si="866"/>
        <v>BFOLNPCLDC_BP6_XDC</v>
      </c>
      <c r="B736" s="12" t="s">
        <v>1707</v>
      </c>
      <c r="C736" s="13" t="s">
        <v>1742</v>
      </c>
      <c r="D736" s="13" t="s">
        <v>1743</v>
      </c>
      <c r="E736" s="18" t="str">
        <f>"BFOLNPCLDC_BP6_"&amp;C3</f>
        <v>BFOLNPCLDC_BP6_XDC</v>
      </c>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row>
    <row r="737" spans="1:165" s="8" customFormat="1" ht="15" customHeight="1">
      <c r="A737" s="8" t="str">
        <f t="shared" si="866"/>
        <v>BFOLNPCLG_BP6_XDC</v>
      </c>
      <c r="B737" s="12" t="s">
        <v>848</v>
      </c>
      <c r="C737" s="13" t="s">
        <v>1744</v>
      </c>
      <c r="D737" s="13" t="s">
        <v>1745</v>
      </c>
      <c r="E737" s="18" t="str">
        <f>"BFOLNPCLG_BP6_"&amp;C3</f>
        <v>BFOLNPCLG_BP6_XDC</v>
      </c>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row>
    <row r="738" spans="1:165" s="8" customFormat="1" ht="15" customHeight="1">
      <c r="A738" s="8" t="str">
        <f t="shared" si="866"/>
        <v>BFOLNPCLO_BP6_XDC</v>
      </c>
      <c r="B738" s="12" t="s">
        <v>1213</v>
      </c>
      <c r="C738" s="13" t="s">
        <v>1746</v>
      </c>
      <c r="D738" s="13" t="s">
        <v>1747</v>
      </c>
      <c r="E738" s="18" t="str">
        <f>"BFOLNPCLO_BP6_"&amp;C3</f>
        <v>BFOLNPCLO_BP6_XDC</v>
      </c>
      <c r="F738" s="26" t="str">
        <f>IF(AND(F739="",F740=""),"",SUM(F739,F740))</f>
        <v/>
      </c>
      <c r="G738" s="26" t="str">
        <f t="shared" si="882" ref="G738:BR738">IF(AND(G739="",G740=""),"",SUM(G739,G740))</f>
        <v/>
      </c>
      <c r="H738" s="26" t="str">
        <f t="shared" si="882"/>
        <v/>
      </c>
      <c r="I738" s="26" t="str">
        <f t="shared" si="882"/>
        <v/>
      </c>
      <c r="J738" s="26" t="str">
        <f t="shared" si="882"/>
        <v/>
      </c>
      <c r="K738" s="26" t="str">
        <f t="shared" si="882"/>
        <v/>
      </c>
      <c r="L738" s="26" t="str">
        <f t="shared" si="882"/>
        <v/>
      </c>
      <c r="M738" s="26" t="str">
        <f t="shared" si="882"/>
        <v/>
      </c>
      <c r="N738" s="26" t="str">
        <f t="shared" si="882"/>
        <v/>
      </c>
      <c r="O738" s="26" t="str">
        <f t="shared" si="882"/>
        <v/>
      </c>
      <c r="P738" s="26" t="str">
        <f t="shared" si="882"/>
        <v/>
      </c>
      <c r="Q738" s="26" t="str">
        <f t="shared" si="882"/>
        <v/>
      </c>
      <c r="R738" s="26" t="str">
        <f t="shared" si="882"/>
        <v/>
      </c>
      <c r="S738" s="26" t="str">
        <f t="shared" si="882"/>
        <v/>
      </c>
      <c r="T738" s="26" t="str">
        <f t="shared" si="882"/>
        <v/>
      </c>
      <c r="U738" s="26" t="str">
        <f t="shared" si="882"/>
        <v/>
      </c>
      <c r="V738" s="26" t="str">
        <f t="shared" si="882"/>
        <v/>
      </c>
      <c r="W738" s="26" t="str">
        <f t="shared" si="882"/>
        <v/>
      </c>
      <c r="X738" s="26" t="str">
        <f t="shared" si="882"/>
        <v/>
      </c>
      <c r="Y738" s="26" t="str">
        <f t="shared" si="882"/>
        <v/>
      </c>
      <c r="Z738" s="26" t="str">
        <f t="shared" si="882"/>
        <v/>
      </c>
      <c r="AA738" s="26" t="str">
        <f t="shared" si="882"/>
        <v/>
      </c>
      <c r="AB738" s="26" t="str">
        <f t="shared" si="882"/>
        <v/>
      </c>
      <c r="AC738" s="26" t="str">
        <f t="shared" si="882"/>
        <v/>
      </c>
      <c r="AD738" s="26" t="str">
        <f t="shared" si="882"/>
        <v/>
      </c>
      <c r="AE738" s="26" t="str">
        <f t="shared" si="882"/>
        <v/>
      </c>
      <c r="AF738" s="26" t="str">
        <f t="shared" si="882"/>
        <v/>
      </c>
      <c r="AG738" s="26" t="str">
        <f t="shared" si="882"/>
        <v/>
      </c>
      <c r="AH738" s="26" t="str">
        <f t="shared" si="882"/>
        <v/>
      </c>
      <c r="AI738" s="26" t="str">
        <f t="shared" si="882"/>
        <v/>
      </c>
      <c r="AJ738" s="26" t="str">
        <f t="shared" si="882"/>
        <v/>
      </c>
      <c r="AK738" s="26" t="str">
        <f t="shared" si="882"/>
        <v/>
      </c>
      <c r="AL738" s="26" t="str">
        <f t="shared" si="882"/>
        <v/>
      </c>
      <c r="AM738" s="26" t="str">
        <f t="shared" si="882"/>
        <v/>
      </c>
      <c r="AN738" s="26" t="str">
        <f t="shared" si="882"/>
        <v/>
      </c>
      <c r="AO738" s="26" t="str">
        <f t="shared" si="882"/>
        <v/>
      </c>
      <c r="AP738" s="26" t="str">
        <f t="shared" si="882"/>
        <v/>
      </c>
      <c r="AQ738" s="26" t="str">
        <f t="shared" si="882"/>
        <v/>
      </c>
      <c r="AR738" s="26" t="str">
        <f t="shared" si="882"/>
        <v/>
      </c>
      <c r="AS738" s="26" t="str">
        <f t="shared" si="882"/>
        <v/>
      </c>
      <c r="AT738" s="26" t="str">
        <f t="shared" si="882"/>
        <v/>
      </c>
      <c r="AU738" s="26" t="str">
        <f t="shared" si="882"/>
        <v/>
      </c>
      <c r="AV738" s="26" t="str">
        <f t="shared" si="882"/>
        <v/>
      </c>
      <c r="AW738" s="26" t="str">
        <f t="shared" si="882"/>
        <v/>
      </c>
      <c r="AX738" s="26" t="str">
        <f t="shared" si="882"/>
        <v/>
      </c>
      <c r="AY738" s="26" t="str">
        <f t="shared" si="882"/>
        <v/>
      </c>
      <c r="AZ738" s="26" t="str">
        <f t="shared" si="882"/>
        <v/>
      </c>
      <c r="BA738" s="26" t="str">
        <f t="shared" si="882"/>
        <v/>
      </c>
      <c r="BB738" s="26" t="str">
        <f t="shared" si="882"/>
        <v/>
      </c>
      <c r="BC738" s="26" t="str">
        <f t="shared" si="882"/>
        <v/>
      </c>
      <c r="BD738" s="26" t="str">
        <f t="shared" si="882"/>
        <v/>
      </c>
      <c r="BE738" s="26" t="str">
        <f t="shared" si="882"/>
        <v/>
      </c>
      <c r="BF738" s="26" t="str">
        <f t="shared" si="882"/>
        <v/>
      </c>
      <c r="BG738" s="26" t="str">
        <f t="shared" si="882"/>
        <v/>
      </c>
      <c r="BH738" s="26" t="str">
        <f t="shared" si="882"/>
        <v/>
      </c>
      <c r="BI738" s="26" t="str">
        <f t="shared" si="882"/>
        <v/>
      </c>
      <c r="BJ738" s="26" t="str">
        <f t="shared" si="882"/>
        <v/>
      </c>
      <c r="BK738" s="26" t="str">
        <f t="shared" si="882"/>
        <v/>
      </c>
      <c r="BL738" s="26" t="str">
        <f t="shared" si="882"/>
        <v/>
      </c>
      <c r="BM738" s="26" t="str">
        <f t="shared" si="882"/>
        <v/>
      </c>
      <c r="BN738" s="26" t="str">
        <f t="shared" si="882"/>
        <v/>
      </c>
      <c r="BO738" s="26" t="str">
        <f t="shared" si="882"/>
        <v/>
      </c>
      <c r="BP738" s="26" t="str">
        <f t="shared" si="882"/>
        <v/>
      </c>
      <c r="BQ738" s="26" t="str">
        <f t="shared" si="882"/>
        <v/>
      </c>
      <c r="BR738" s="26" t="str">
        <f t="shared" si="882"/>
        <v/>
      </c>
      <c r="BS738" s="26" t="str">
        <f t="shared" si="883" ref="BS738:ED738">IF(AND(BS739="",BS740=""),"",SUM(BS739,BS740))</f>
        <v/>
      </c>
      <c r="BT738" s="26" t="str">
        <f t="shared" si="883"/>
        <v/>
      </c>
      <c r="BU738" s="26" t="str">
        <f t="shared" si="883"/>
        <v/>
      </c>
      <c r="BV738" s="26" t="str">
        <f t="shared" si="883"/>
        <v/>
      </c>
      <c r="BW738" s="26" t="str">
        <f t="shared" si="883"/>
        <v/>
      </c>
      <c r="BX738" s="26" t="str">
        <f t="shared" si="883"/>
        <v/>
      </c>
      <c r="BY738" s="26" t="str">
        <f t="shared" si="883"/>
        <v/>
      </c>
      <c r="BZ738" s="26" t="str">
        <f t="shared" si="883"/>
        <v/>
      </c>
      <c r="CA738" s="26" t="str">
        <f t="shared" si="883"/>
        <v/>
      </c>
      <c r="CB738" s="26" t="str">
        <f t="shared" si="883"/>
        <v/>
      </c>
      <c r="CC738" s="26" t="str">
        <f t="shared" si="883"/>
        <v/>
      </c>
      <c r="CD738" s="26" t="str">
        <f t="shared" si="883"/>
        <v/>
      </c>
      <c r="CE738" s="26" t="str">
        <f t="shared" si="883"/>
        <v/>
      </c>
      <c r="CF738" s="26" t="str">
        <f t="shared" si="883"/>
        <v/>
      </c>
      <c r="CG738" s="26" t="str">
        <f t="shared" si="883"/>
        <v/>
      </c>
      <c r="CH738" s="26" t="str">
        <f t="shared" si="883"/>
        <v/>
      </c>
      <c r="CI738" s="26" t="str">
        <f t="shared" si="883"/>
        <v/>
      </c>
      <c r="CJ738" s="26" t="str">
        <f t="shared" si="883"/>
        <v/>
      </c>
      <c r="CK738" s="26" t="str">
        <f t="shared" si="883"/>
        <v/>
      </c>
      <c r="CL738" s="26" t="str">
        <f t="shared" si="883"/>
        <v/>
      </c>
      <c r="CM738" s="26" t="str">
        <f t="shared" si="883"/>
        <v/>
      </c>
      <c r="CN738" s="26" t="str">
        <f t="shared" si="883"/>
        <v/>
      </c>
      <c r="CO738" s="26" t="str">
        <f t="shared" si="883"/>
        <v/>
      </c>
      <c r="CP738" s="26" t="str">
        <f t="shared" si="883"/>
        <v/>
      </c>
      <c r="CQ738" s="26" t="str">
        <f t="shared" si="883"/>
        <v/>
      </c>
      <c r="CR738" s="26" t="str">
        <f t="shared" si="883"/>
        <v/>
      </c>
      <c r="CS738" s="26" t="str">
        <f t="shared" si="883"/>
        <v/>
      </c>
      <c r="CT738" s="26" t="str">
        <f t="shared" si="883"/>
        <v/>
      </c>
      <c r="CU738" s="26" t="str">
        <f t="shared" si="883"/>
        <v/>
      </c>
      <c r="CV738" s="26" t="str">
        <f t="shared" si="883"/>
        <v/>
      </c>
      <c r="CW738" s="26" t="str">
        <f t="shared" si="883"/>
        <v/>
      </c>
      <c r="CX738" s="26" t="str">
        <f t="shared" si="883"/>
        <v/>
      </c>
      <c r="CY738" s="26" t="str">
        <f t="shared" si="883"/>
        <v/>
      </c>
      <c r="CZ738" s="26" t="str">
        <f t="shared" si="883"/>
        <v/>
      </c>
      <c r="DA738" s="26" t="str">
        <f t="shared" si="883"/>
        <v/>
      </c>
      <c r="DB738" s="26" t="str">
        <f t="shared" si="883"/>
        <v/>
      </c>
      <c r="DC738" s="26" t="str">
        <f t="shared" si="883"/>
        <v/>
      </c>
      <c r="DD738" s="26" t="str">
        <f t="shared" si="883"/>
        <v/>
      </c>
      <c r="DE738" s="26" t="str">
        <f t="shared" si="883"/>
        <v/>
      </c>
      <c r="DF738" s="26" t="str">
        <f t="shared" si="883"/>
        <v/>
      </c>
      <c r="DG738" s="26" t="str">
        <f t="shared" si="883"/>
        <v/>
      </c>
      <c r="DH738" s="26" t="str">
        <f t="shared" si="883"/>
        <v/>
      </c>
      <c r="DI738" s="26" t="str">
        <f t="shared" si="883"/>
        <v/>
      </c>
      <c r="DJ738" s="26" t="str">
        <f t="shared" si="883"/>
        <v/>
      </c>
      <c r="DK738" s="26" t="str">
        <f t="shared" si="883"/>
        <v/>
      </c>
      <c r="DL738" s="26" t="str">
        <f t="shared" si="883"/>
        <v/>
      </c>
      <c r="DM738" s="26" t="str">
        <f t="shared" si="883"/>
        <v/>
      </c>
      <c r="DN738" s="26" t="str">
        <f t="shared" si="883"/>
        <v/>
      </c>
      <c r="DO738" s="26" t="str">
        <f t="shared" si="883"/>
        <v/>
      </c>
      <c r="DP738" s="26" t="str">
        <f t="shared" si="883"/>
        <v/>
      </c>
      <c r="DQ738" s="26" t="str">
        <f t="shared" si="883"/>
        <v/>
      </c>
      <c r="DR738" s="26" t="str">
        <f t="shared" si="883"/>
        <v/>
      </c>
      <c r="DS738" s="26" t="str">
        <f t="shared" si="883"/>
        <v/>
      </c>
      <c r="DT738" s="26" t="str">
        <f t="shared" si="883"/>
        <v/>
      </c>
      <c r="DU738" s="26" t="str">
        <f t="shared" si="883"/>
        <v/>
      </c>
      <c r="DV738" s="26" t="str">
        <f t="shared" si="883"/>
        <v/>
      </c>
      <c r="DW738" s="26" t="str">
        <f t="shared" si="883"/>
        <v/>
      </c>
      <c r="DX738" s="26" t="str">
        <f t="shared" si="883"/>
        <v/>
      </c>
      <c r="DY738" s="26" t="str">
        <f t="shared" si="883"/>
        <v/>
      </c>
      <c r="DZ738" s="26" t="str">
        <f t="shared" si="883"/>
        <v/>
      </c>
      <c r="EA738" s="26" t="str">
        <f t="shared" si="883"/>
        <v/>
      </c>
      <c r="EB738" s="26" t="str">
        <f t="shared" si="883"/>
        <v/>
      </c>
      <c r="EC738" s="26" t="str">
        <f t="shared" si="883"/>
        <v/>
      </c>
      <c r="ED738" s="26" t="str">
        <f t="shared" si="883"/>
        <v/>
      </c>
      <c r="EE738" s="26" t="str">
        <f t="shared" si="884" ref="EE738:FI738">IF(AND(EE739="",EE740=""),"",SUM(EE739,EE740))</f>
        <v/>
      </c>
      <c r="EF738" s="26" t="str">
        <f t="shared" si="884"/>
        <v/>
      </c>
      <c r="EG738" s="26" t="str">
        <f t="shared" si="884"/>
        <v/>
      </c>
      <c r="EH738" s="26" t="str">
        <f t="shared" si="884"/>
        <v/>
      </c>
      <c r="EI738" s="26" t="str">
        <f t="shared" si="884"/>
        <v/>
      </c>
      <c r="EJ738" s="26" t="str">
        <f t="shared" si="884"/>
        <v/>
      </c>
      <c r="EK738" s="26" t="str">
        <f t="shared" si="884"/>
        <v/>
      </c>
      <c r="EL738" s="26" t="str">
        <f t="shared" si="884"/>
        <v/>
      </c>
      <c r="EM738" s="26" t="str">
        <f t="shared" si="884"/>
        <v/>
      </c>
      <c r="EN738" s="26" t="str">
        <f t="shared" si="884"/>
        <v/>
      </c>
      <c r="EO738" s="26" t="str">
        <f t="shared" si="884"/>
        <v/>
      </c>
      <c r="EP738" s="26" t="str">
        <f t="shared" si="884"/>
        <v/>
      </c>
      <c r="EQ738" s="26" t="str">
        <f t="shared" si="884"/>
        <v/>
      </c>
      <c r="ER738" s="26" t="str">
        <f t="shared" si="884"/>
        <v/>
      </c>
      <c r="ES738" s="26" t="str">
        <f t="shared" si="884"/>
        <v/>
      </c>
      <c r="ET738" s="26" t="str">
        <f t="shared" si="884"/>
        <v/>
      </c>
      <c r="EU738" s="26" t="str">
        <f t="shared" si="884"/>
        <v/>
      </c>
      <c r="EV738" s="26" t="str">
        <f t="shared" si="884"/>
        <v/>
      </c>
      <c r="EW738" s="26" t="str">
        <f t="shared" si="884"/>
        <v/>
      </c>
      <c r="EX738" s="26" t="str">
        <f t="shared" si="884"/>
        <v/>
      </c>
      <c r="EY738" s="26" t="str">
        <f t="shared" si="884"/>
        <v/>
      </c>
      <c r="EZ738" s="26" t="str">
        <f t="shared" si="884"/>
        <v/>
      </c>
      <c r="FA738" s="26" t="str">
        <f t="shared" si="884"/>
        <v/>
      </c>
      <c r="FB738" s="26" t="str">
        <f t="shared" si="884"/>
        <v/>
      </c>
      <c r="FC738" s="26" t="str">
        <f t="shared" si="884"/>
        <v/>
      </c>
      <c r="FD738" s="26" t="str">
        <f t="shared" si="884"/>
        <v/>
      </c>
      <c r="FE738" s="26" t="str">
        <f t="shared" si="884"/>
        <v/>
      </c>
      <c r="FF738" s="26" t="str">
        <f t="shared" si="884"/>
        <v/>
      </c>
      <c r="FG738" s="26" t="str">
        <f t="shared" si="884"/>
        <v/>
      </c>
      <c r="FH738" s="26" t="str">
        <f t="shared" si="884"/>
        <v/>
      </c>
      <c r="FI738" s="26" t="str">
        <f t="shared" si="884"/>
        <v/>
      </c>
    </row>
    <row r="739" spans="1:165" s="8" customFormat="1" ht="15" customHeight="1">
      <c r="A739" s="8" t="str">
        <f t="shared" si="866"/>
        <v>BFOLNPCLOF_BP6_XDC</v>
      </c>
      <c r="B739" s="12" t="s">
        <v>1275</v>
      </c>
      <c r="C739" s="13" t="s">
        <v>1748</v>
      </c>
      <c r="D739" s="13" t="s">
        <v>1749</v>
      </c>
      <c r="E739" s="14" t="str">
        <f>"BFOLNPCLOF_BP6_"&amp;C3</f>
        <v>BFOLNPCLOF_BP6_XDC</v>
      </c>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row>
    <row r="740" spans="1:165" s="8" customFormat="1" ht="15" customHeight="1">
      <c r="A740" s="8" t="str">
        <f t="shared" si="866"/>
        <v>BFOLNPCLONF_BP6_XDC</v>
      </c>
      <c r="B740" s="12" t="s">
        <v>1528</v>
      </c>
      <c r="C740" s="13" t="s">
        <v>1750</v>
      </c>
      <c r="D740" s="13" t="s">
        <v>1751</v>
      </c>
      <c r="E740" s="18" t="str">
        <f>"BFOLNPCLONF_BP6_"&amp;C3</f>
        <v>BFOLNPCLONF_BP6_XDC</v>
      </c>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row>
    <row r="741" spans="1:165" s="8" customFormat="1" ht="15" customHeight="1">
      <c r="A741" s="8" t="str">
        <f t="shared" si="866"/>
        <v>BFOLNPCLNR_BP6_XDC</v>
      </c>
      <c r="B741" s="15" t="s">
        <v>1718</v>
      </c>
      <c r="C741" s="13" t="s">
        <v>1752</v>
      </c>
      <c r="D741" s="13" t="s">
        <v>1753</v>
      </c>
      <c r="E741" s="18" t="str">
        <f>"BFOLNPCLNR_BP6_"&amp;C3</f>
        <v>BFOLNPCLNR_BP6_XDC</v>
      </c>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row>
    <row r="742" spans="1:165" s="8" customFormat="1" ht="15" customHeight="1">
      <c r="A742" s="8" t="str">
        <f t="shared" si="866"/>
        <v>BFOLNPCLLE_BP6_XDC</v>
      </c>
      <c r="B742" s="15" t="s">
        <v>1721</v>
      </c>
      <c r="C742" s="13" t="s">
        <v>1754</v>
      </c>
      <c r="D742" s="13" t="s">
        <v>1755</v>
      </c>
      <c r="E742" s="18" t="str">
        <f>"BFOLNPCLLE_BP6_"&amp;C3</f>
        <v>BFOLNPCLLE_BP6_XDC</v>
      </c>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row>
    <row r="743" spans="1:165" s="8" customFormat="1" ht="15" customHeight="1">
      <c r="A743" s="8" t="str">
        <f t="shared" si="866"/>
        <v>BFOLNPCLPE_BP6_XDC</v>
      </c>
      <c r="B743" s="15" t="s">
        <v>1724</v>
      </c>
      <c r="C743" s="13" t="s">
        <v>1756</v>
      </c>
      <c r="D743" s="13" t="s">
        <v>1757</v>
      </c>
      <c r="E743" s="18" t="str">
        <f>"BFOLNPCLPE_BP6_"&amp;C3</f>
        <v>BFOLNPCLPE_BP6_XDC</v>
      </c>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row>
    <row r="744" spans="1:165" s="8" customFormat="1" ht="15" customHeight="1">
      <c r="A744" s="8" t="str">
        <f t="shared" si="866"/>
        <v>BFOLNPCLCP_BP6_XDC</v>
      </c>
      <c r="B744" s="15" t="s">
        <v>1727</v>
      </c>
      <c r="C744" s="13" t="s">
        <v>1758</v>
      </c>
      <c r="D744" s="13" t="s">
        <v>1759</v>
      </c>
      <c r="E744" s="18" t="str">
        <f>"BFOLNPCLCP_BP6_"&amp;C3</f>
        <v>BFOLNPCLCP_BP6_XDC</v>
      </c>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row>
    <row r="745" spans="1:165" s="8" customFormat="1" ht="15" customHeight="1">
      <c r="A745" s="8" t="str">
        <f t="shared" si="866"/>
        <v>BFOLNPCLNB_BP6_XDC</v>
      </c>
      <c r="B745" s="15" t="s">
        <v>1730</v>
      </c>
      <c r="C745" s="13" t="s">
        <v>1760</v>
      </c>
      <c r="D745" s="13" t="s">
        <v>1761</v>
      </c>
      <c r="E745" s="18" t="str">
        <f>"BFOLNPCLNB_BP6_"&amp;C3</f>
        <v>BFOLNPCLNB_BP6_XDC</v>
      </c>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row>
    <row r="746" spans="1:165" s="8" customFormat="1" ht="15" customHeight="1">
      <c r="A746" s="8" t="str">
        <f t="shared" si="866"/>
        <v>BFOLNPCLPG_BP6_XDC</v>
      </c>
      <c r="B746" s="15" t="s">
        <v>1733</v>
      </c>
      <c r="C746" s="13" t="s">
        <v>1762</v>
      </c>
      <c r="D746" s="13" t="s">
        <v>1763</v>
      </c>
      <c r="E746" s="18" t="str">
        <f>"BFOLNPCLPG_BP6_"&amp;C3</f>
        <v>BFOLNPCLPG_BP6_XDC</v>
      </c>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row>
    <row r="747" spans="1:165" s="8" customFormat="1" ht="15" customHeight="1">
      <c r="A747" s="8" t="str">
        <f t="shared" si="866"/>
        <v>BFOT_BP6_XDC</v>
      </c>
      <c r="B747" s="19" t="s">
        <v>1764</v>
      </c>
      <c r="C747" s="13" t="s">
        <v>1765</v>
      </c>
      <c r="D747" s="13" t="s">
        <v>1766</v>
      </c>
      <c r="E747" s="18" t="str">
        <f>"BFOT_BP6_"&amp;C3</f>
        <v>BFOT_BP6_XDC</v>
      </c>
      <c r="F747" s="26" t="str">
        <f>IF(AND(F748="",F770=""),"",SUM(F748)-SUM(F770))</f>
        <v/>
      </c>
      <c r="G747" s="26" t="str">
        <f t="shared" si="885" ref="G747:BR747">IF(AND(G748="",G770=""),"",SUM(G748)-SUM(G770))</f>
        <v/>
      </c>
      <c r="H747" s="26" t="str">
        <f t="shared" si="885"/>
        <v/>
      </c>
      <c r="I747" s="26" t="str">
        <f t="shared" si="885"/>
        <v/>
      </c>
      <c r="J747" s="26" t="str">
        <f t="shared" si="885"/>
        <v/>
      </c>
      <c r="K747" s="26" t="str">
        <f t="shared" si="885"/>
        <v/>
      </c>
      <c r="L747" s="26" t="str">
        <f t="shared" si="885"/>
        <v/>
      </c>
      <c r="M747" s="26" t="str">
        <f t="shared" si="885"/>
        <v/>
      </c>
      <c r="N747" s="26" t="str">
        <f t="shared" si="885"/>
        <v/>
      </c>
      <c r="O747" s="26" t="str">
        <f t="shared" si="885"/>
        <v/>
      </c>
      <c r="P747" s="26" t="str">
        <f t="shared" si="885"/>
        <v/>
      </c>
      <c r="Q747" s="26" t="str">
        <f t="shared" si="885"/>
        <v/>
      </c>
      <c r="R747" s="26" t="str">
        <f t="shared" si="885"/>
        <v/>
      </c>
      <c r="S747" s="26" t="str">
        <f t="shared" si="885"/>
        <v/>
      </c>
      <c r="T747" s="26" t="str">
        <f t="shared" si="885"/>
        <v/>
      </c>
      <c r="U747" s="26" t="str">
        <f t="shared" si="885"/>
        <v/>
      </c>
      <c r="V747" s="26" t="str">
        <f t="shared" si="885"/>
        <v/>
      </c>
      <c r="W747" s="26" t="str">
        <f t="shared" si="885"/>
        <v/>
      </c>
      <c r="X747" s="26" t="str">
        <f t="shared" si="885"/>
        <v/>
      </c>
      <c r="Y747" s="26" t="str">
        <f t="shared" si="885"/>
        <v/>
      </c>
      <c r="Z747" s="26" t="str">
        <f t="shared" si="885"/>
        <v/>
      </c>
      <c r="AA747" s="26" t="str">
        <f t="shared" si="885"/>
        <v/>
      </c>
      <c r="AB747" s="26" t="str">
        <f t="shared" si="885"/>
        <v/>
      </c>
      <c r="AC747" s="26" t="str">
        <f t="shared" si="885"/>
        <v/>
      </c>
      <c r="AD747" s="26" t="str">
        <f t="shared" si="885"/>
        <v/>
      </c>
      <c r="AE747" s="26" t="str">
        <f t="shared" si="885"/>
        <v/>
      </c>
      <c r="AF747" s="26" t="str">
        <f t="shared" si="885"/>
        <v/>
      </c>
      <c r="AG747" s="26" t="str">
        <f t="shared" si="885"/>
        <v/>
      </c>
      <c r="AH747" s="26" t="str">
        <f t="shared" si="885"/>
        <v/>
      </c>
      <c r="AI747" s="26" t="str">
        <f t="shared" si="885"/>
        <v/>
      </c>
      <c r="AJ747" s="26" t="str">
        <f t="shared" si="885"/>
        <v/>
      </c>
      <c r="AK747" s="26" t="str">
        <f t="shared" si="885"/>
        <v/>
      </c>
      <c r="AL747" s="26" t="str">
        <f t="shared" si="885"/>
        <v/>
      </c>
      <c r="AM747" s="26" t="str">
        <f t="shared" si="885"/>
        <v/>
      </c>
      <c r="AN747" s="26" t="str">
        <f t="shared" si="885"/>
        <v/>
      </c>
      <c r="AO747" s="26" t="str">
        <f t="shared" si="885"/>
        <v/>
      </c>
      <c r="AP747" s="26" t="str">
        <f t="shared" si="885"/>
        <v/>
      </c>
      <c r="AQ747" s="26" t="str">
        <f t="shared" si="885"/>
        <v/>
      </c>
      <c r="AR747" s="26" t="str">
        <f t="shared" si="885"/>
        <v/>
      </c>
      <c r="AS747" s="26" t="str">
        <f t="shared" si="885"/>
        <v/>
      </c>
      <c r="AT747" s="26" t="str">
        <f t="shared" si="885"/>
        <v/>
      </c>
      <c r="AU747" s="26" t="str">
        <f t="shared" si="885"/>
        <v/>
      </c>
      <c r="AV747" s="26" t="str">
        <f t="shared" si="885"/>
        <v/>
      </c>
      <c r="AW747" s="26" t="str">
        <f t="shared" si="885"/>
        <v/>
      </c>
      <c r="AX747" s="26" t="str">
        <f t="shared" si="885"/>
        <v/>
      </c>
      <c r="AY747" s="26" t="str">
        <f t="shared" si="885"/>
        <v/>
      </c>
      <c r="AZ747" s="26" t="str">
        <f t="shared" si="885"/>
        <v/>
      </c>
      <c r="BA747" s="26" t="str">
        <f t="shared" si="885"/>
        <v/>
      </c>
      <c r="BB747" s="26" t="str">
        <f t="shared" si="885"/>
        <v/>
      </c>
      <c r="BC747" s="26" t="str">
        <f t="shared" si="885"/>
        <v/>
      </c>
      <c r="BD747" s="26" t="str">
        <f t="shared" si="885"/>
        <v/>
      </c>
      <c r="BE747" s="26" t="str">
        <f t="shared" si="885"/>
        <v/>
      </c>
      <c r="BF747" s="26" t="str">
        <f t="shared" si="885"/>
        <v/>
      </c>
      <c r="BG747" s="26" t="str">
        <f t="shared" si="885"/>
        <v/>
      </c>
      <c r="BH747" s="26" t="str">
        <f t="shared" si="885"/>
        <v/>
      </c>
      <c r="BI747" s="26" t="str">
        <f t="shared" si="885"/>
        <v/>
      </c>
      <c r="BJ747" s="26" t="str">
        <f t="shared" si="885"/>
        <v/>
      </c>
      <c r="BK747" s="26" t="str">
        <f t="shared" si="885"/>
        <v/>
      </c>
      <c r="BL747" s="26" t="str">
        <f t="shared" si="885"/>
        <v/>
      </c>
      <c r="BM747" s="26" t="str">
        <f t="shared" si="885"/>
        <v/>
      </c>
      <c r="BN747" s="26" t="str">
        <f t="shared" si="885"/>
        <v/>
      </c>
      <c r="BO747" s="26" t="str">
        <f t="shared" si="885"/>
        <v/>
      </c>
      <c r="BP747" s="26" t="str">
        <f t="shared" si="885"/>
        <v/>
      </c>
      <c r="BQ747" s="26" t="str">
        <f t="shared" si="885"/>
        <v/>
      </c>
      <c r="BR747" s="26" t="str">
        <f t="shared" si="885"/>
        <v/>
      </c>
      <c r="BS747" s="26" t="str">
        <f t="shared" si="886" ref="BS747:ED747">IF(AND(BS748="",BS770=""),"",SUM(BS748)-SUM(BS770))</f>
        <v/>
      </c>
      <c r="BT747" s="26" t="str">
        <f t="shared" si="886"/>
        <v/>
      </c>
      <c r="BU747" s="26" t="str">
        <f t="shared" si="886"/>
        <v/>
      </c>
      <c r="BV747" s="26" t="str">
        <f t="shared" si="886"/>
        <v/>
      </c>
      <c r="BW747" s="26" t="str">
        <f t="shared" si="886"/>
        <v/>
      </c>
      <c r="BX747" s="26" t="str">
        <f t="shared" si="886"/>
        <v/>
      </c>
      <c r="BY747" s="26" t="str">
        <f t="shared" si="886"/>
        <v/>
      </c>
      <c r="BZ747" s="26" t="str">
        <f t="shared" si="886"/>
        <v/>
      </c>
      <c r="CA747" s="26" t="str">
        <f t="shared" si="886"/>
        <v/>
      </c>
      <c r="CB747" s="26" t="str">
        <f t="shared" si="886"/>
        <v/>
      </c>
      <c r="CC747" s="26" t="str">
        <f t="shared" si="886"/>
        <v/>
      </c>
      <c r="CD747" s="26" t="str">
        <f t="shared" si="886"/>
        <v/>
      </c>
      <c r="CE747" s="26" t="str">
        <f t="shared" si="886"/>
        <v/>
      </c>
      <c r="CF747" s="26" t="str">
        <f t="shared" si="886"/>
        <v/>
      </c>
      <c r="CG747" s="26" t="str">
        <f t="shared" si="886"/>
        <v/>
      </c>
      <c r="CH747" s="26" t="str">
        <f t="shared" si="886"/>
        <v/>
      </c>
      <c r="CI747" s="26" t="str">
        <f t="shared" si="886"/>
        <v/>
      </c>
      <c r="CJ747" s="26" t="str">
        <f t="shared" si="886"/>
        <v/>
      </c>
      <c r="CK747" s="26" t="str">
        <f t="shared" si="886"/>
        <v/>
      </c>
      <c r="CL747" s="26" t="str">
        <f t="shared" si="886"/>
        <v/>
      </c>
      <c r="CM747" s="26" t="str">
        <f t="shared" si="886"/>
        <v/>
      </c>
      <c r="CN747" s="26" t="str">
        <f t="shared" si="886"/>
        <v/>
      </c>
      <c r="CO747" s="26" t="str">
        <f t="shared" si="886"/>
        <v/>
      </c>
      <c r="CP747" s="26" t="str">
        <f t="shared" si="886"/>
        <v/>
      </c>
      <c r="CQ747" s="26" t="str">
        <f t="shared" si="886"/>
        <v/>
      </c>
      <c r="CR747" s="26" t="str">
        <f t="shared" si="886"/>
        <v/>
      </c>
      <c r="CS747" s="26" t="str">
        <f t="shared" si="886"/>
        <v/>
      </c>
      <c r="CT747" s="26" t="str">
        <f t="shared" si="886"/>
        <v/>
      </c>
      <c r="CU747" s="26" t="str">
        <f t="shared" si="886"/>
        <v/>
      </c>
      <c r="CV747" s="26" t="str">
        <f t="shared" si="886"/>
        <v/>
      </c>
      <c r="CW747" s="26" t="str">
        <f t="shared" si="886"/>
        <v/>
      </c>
      <c r="CX747" s="26" t="str">
        <f t="shared" si="886"/>
        <v/>
      </c>
      <c r="CY747" s="26" t="str">
        <f t="shared" si="886"/>
        <v/>
      </c>
      <c r="CZ747" s="26" t="str">
        <f t="shared" si="886"/>
        <v/>
      </c>
      <c r="DA747" s="26" t="str">
        <f t="shared" si="886"/>
        <v/>
      </c>
      <c r="DB747" s="26" t="str">
        <f t="shared" si="886"/>
        <v/>
      </c>
      <c r="DC747" s="26" t="str">
        <f t="shared" si="886"/>
        <v/>
      </c>
      <c r="DD747" s="26" t="str">
        <f t="shared" si="886"/>
        <v/>
      </c>
      <c r="DE747" s="26" t="str">
        <f t="shared" si="886"/>
        <v/>
      </c>
      <c r="DF747" s="26" t="str">
        <f t="shared" si="886"/>
        <v/>
      </c>
      <c r="DG747" s="26" t="str">
        <f t="shared" si="886"/>
        <v/>
      </c>
      <c r="DH747" s="26" t="str">
        <f t="shared" si="886"/>
        <v/>
      </c>
      <c r="DI747" s="26" t="str">
        <f t="shared" si="886"/>
        <v/>
      </c>
      <c r="DJ747" s="26" t="str">
        <f t="shared" si="886"/>
        <v/>
      </c>
      <c r="DK747" s="26" t="str">
        <f t="shared" si="886"/>
        <v/>
      </c>
      <c r="DL747" s="26" t="str">
        <f t="shared" si="886"/>
        <v/>
      </c>
      <c r="DM747" s="26" t="str">
        <f t="shared" si="886"/>
        <v/>
      </c>
      <c r="DN747" s="26" t="str">
        <f t="shared" si="886"/>
        <v/>
      </c>
      <c r="DO747" s="26" t="str">
        <f t="shared" si="886"/>
        <v/>
      </c>
      <c r="DP747" s="26" t="str">
        <f t="shared" si="886"/>
        <v/>
      </c>
      <c r="DQ747" s="26" t="str">
        <f t="shared" si="886"/>
        <v/>
      </c>
      <c r="DR747" s="26" t="str">
        <f t="shared" si="886"/>
        <v/>
      </c>
      <c r="DS747" s="26" t="str">
        <f t="shared" si="886"/>
        <v/>
      </c>
      <c r="DT747" s="26" t="str">
        <f t="shared" si="886"/>
        <v/>
      </c>
      <c r="DU747" s="26" t="str">
        <f t="shared" si="886"/>
        <v/>
      </c>
      <c r="DV747" s="26" t="str">
        <f t="shared" si="886"/>
        <v/>
      </c>
      <c r="DW747" s="26" t="str">
        <f t="shared" si="886"/>
        <v/>
      </c>
      <c r="DX747" s="26" t="str">
        <f t="shared" si="886"/>
        <v/>
      </c>
      <c r="DY747" s="26" t="str">
        <f t="shared" si="886"/>
        <v/>
      </c>
      <c r="DZ747" s="26" t="str">
        <f t="shared" si="886"/>
        <v/>
      </c>
      <c r="EA747" s="26" t="str">
        <f t="shared" si="886"/>
        <v/>
      </c>
      <c r="EB747" s="26" t="str">
        <f t="shared" si="886"/>
        <v/>
      </c>
      <c r="EC747" s="26" t="str">
        <f t="shared" si="886"/>
        <v/>
      </c>
      <c r="ED747" s="26" t="str">
        <f t="shared" si="886"/>
        <v/>
      </c>
      <c r="EE747" s="26" t="str">
        <f t="shared" si="887" ref="EE747:FI747">IF(AND(EE748="",EE770=""),"",SUM(EE748)-SUM(EE770))</f>
        <v/>
      </c>
      <c r="EF747" s="26" t="str">
        <f t="shared" si="887"/>
        <v/>
      </c>
      <c r="EG747" s="26" t="str">
        <f t="shared" si="887"/>
        <v/>
      </c>
      <c r="EH747" s="26" t="str">
        <f t="shared" si="887"/>
        <v/>
      </c>
      <c r="EI747" s="26" t="str">
        <f t="shared" si="887"/>
        <v/>
      </c>
      <c r="EJ747" s="26" t="str">
        <f t="shared" si="887"/>
        <v/>
      </c>
      <c r="EK747" s="26" t="str">
        <f t="shared" si="887"/>
        <v/>
      </c>
      <c r="EL747" s="26" t="str">
        <f t="shared" si="887"/>
        <v/>
      </c>
      <c r="EM747" s="26" t="str">
        <f t="shared" si="887"/>
        <v/>
      </c>
      <c r="EN747" s="26" t="str">
        <f t="shared" si="887"/>
        <v/>
      </c>
      <c r="EO747" s="26" t="str">
        <f t="shared" si="887"/>
        <v/>
      </c>
      <c r="EP747" s="26" t="str">
        <f t="shared" si="887"/>
        <v/>
      </c>
      <c r="EQ747" s="26" t="str">
        <f t="shared" si="887"/>
        <v/>
      </c>
      <c r="ER747" s="26" t="str">
        <f t="shared" si="887"/>
        <v/>
      </c>
      <c r="ES747" s="26" t="str">
        <f t="shared" si="887"/>
        <v/>
      </c>
      <c r="ET747" s="26" t="str">
        <f t="shared" si="887"/>
        <v/>
      </c>
      <c r="EU747" s="26" t="str">
        <f t="shared" si="887"/>
        <v/>
      </c>
      <c r="EV747" s="26" t="str">
        <f t="shared" si="887"/>
        <v/>
      </c>
      <c r="EW747" s="26" t="str">
        <f t="shared" si="887"/>
        <v/>
      </c>
      <c r="EX747" s="26" t="str">
        <f t="shared" si="887"/>
        <v/>
      </c>
      <c r="EY747" s="26" t="str">
        <f t="shared" si="887"/>
        <v/>
      </c>
      <c r="EZ747" s="26" t="str">
        <f t="shared" si="887"/>
        <v/>
      </c>
      <c r="FA747" s="26" t="str">
        <f t="shared" si="887"/>
        <v/>
      </c>
      <c r="FB747" s="26" t="str">
        <f t="shared" si="887"/>
        <v/>
      </c>
      <c r="FC747" s="26" t="str">
        <f t="shared" si="887"/>
        <v/>
      </c>
      <c r="FD747" s="26" t="str">
        <f t="shared" si="887"/>
        <v/>
      </c>
      <c r="FE747" s="26" t="str">
        <f t="shared" si="887"/>
        <v/>
      </c>
      <c r="FF747" s="26" t="str">
        <f t="shared" si="887"/>
        <v/>
      </c>
      <c r="FG747" s="26" t="str">
        <f t="shared" si="887"/>
        <v/>
      </c>
      <c r="FH747" s="26" t="str">
        <f t="shared" si="887"/>
        <v/>
      </c>
      <c r="FI747" s="26" t="str">
        <f t="shared" si="887"/>
        <v/>
      </c>
    </row>
    <row r="748" spans="1:165" s="8" customFormat="1" ht="15" customHeight="1">
      <c r="A748" s="8" t="str">
        <f t="shared" si="866"/>
        <v>BFOTA_BP6_XDC</v>
      </c>
      <c r="B748" s="19" t="s">
        <v>1585</v>
      </c>
      <c r="C748" s="13" t="s">
        <v>1767</v>
      </c>
      <c r="D748" s="13" t="s">
        <v>1768</v>
      </c>
      <c r="E748" s="18" t="str">
        <f>"BFOTA_BP6_"&amp;C3</f>
        <v>BFOTA_BP6_XDC</v>
      </c>
      <c r="F748" s="26" t="str">
        <f>IF(AND(F749="",AND(F755="",AND(F758="",F761=""))),"",SUM(F749,F755,F758,F761))</f>
        <v/>
      </c>
      <c r="G748" s="26" t="str">
        <f t="shared" si="888" ref="G748:BR748">IF(AND(G749="",AND(G755="",AND(G758="",G761=""))),"",SUM(G749,G755,G758,G761))</f>
        <v/>
      </c>
      <c r="H748" s="26" t="str">
        <f t="shared" si="888"/>
        <v/>
      </c>
      <c r="I748" s="26" t="str">
        <f t="shared" si="888"/>
        <v/>
      </c>
      <c r="J748" s="26" t="str">
        <f t="shared" si="888"/>
        <v/>
      </c>
      <c r="K748" s="26" t="str">
        <f t="shared" si="888"/>
        <v/>
      </c>
      <c r="L748" s="26" t="str">
        <f t="shared" si="888"/>
        <v/>
      </c>
      <c r="M748" s="26" t="str">
        <f t="shared" si="888"/>
        <v/>
      </c>
      <c r="N748" s="26" t="str">
        <f t="shared" si="888"/>
        <v/>
      </c>
      <c r="O748" s="26" t="str">
        <f t="shared" si="888"/>
        <v/>
      </c>
      <c r="P748" s="26" t="str">
        <f t="shared" si="888"/>
        <v/>
      </c>
      <c r="Q748" s="26" t="str">
        <f t="shared" si="888"/>
        <v/>
      </c>
      <c r="R748" s="26" t="str">
        <f t="shared" si="888"/>
        <v/>
      </c>
      <c r="S748" s="26" t="str">
        <f t="shared" si="888"/>
        <v/>
      </c>
      <c r="T748" s="26" t="str">
        <f t="shared" si="888"/>
        <v/>
      </c>
      <c r="U748" s="26" t="str">
        <f t="shared" si="888"/>
        <v/>
      </c>
      <c r="V748" s="26" t="str">
        <f t="shared" si="888"/>
        <v/>
      </c>
      <c r="W748" s="26" t="str">
        <f t="shared" si="888"/>
        <v/>
      </c>
      <c r="X748" s="26" t="str">
        <f t="shared" si="888"/>
        <v/>
      </c>
      <c r="Y748" s="26" t="str">
        <f t="shared" si="888"/>
        <v/>
      </c>
      <c r="Z748" s="26" t="str">
        <f t="shared" si="888"/>
        <v/>
      </c>
      <c r="AA748" s="26" t="str">
        <f t="shared" si="888"/>
        <v/>
      </c>
      <c r="AB748" s="26" t="str">
        <f t="shared" si="888"/>
        <v/>
      </c>
      <c r="AC748" s="26" t="str">
        <f t="shared" si="888"/>
        <v/>
      </c>
      <c r="AD748" s="26" t="str">
        <f t="shared" si="888"/>
        <v/>
      </c>
      <c r="AE748" s="26" t="str">
        <f t="shared" si="888"/>
        <v/>
      </c>
      <c r="AF748" s="26" t="str">
        <f t="shared" si="888"/>
        <v/>
      </c>
      <c r="AG748" s="26" t="str">
        <f t="shared" si="888"/>
        <v/>
      </c>
      <c r="AH748" s="26" t="str">
        <f t="shared" si="888"/>
        <v/>
      </c>
      <c r="AI748" s="26" t="str">
        <f t="shared" si="888"/>
        <v/>
      </c>
      <c r="AJ748" s="26" t="str">
        <f t="shared" si="888"/>
        <v/>
      </c>
      <c r="AK748" s="26" t="str">
        <f t="shared" si="888"/>
        <v/>
      </c>
      <c r="AL748" s="26" t="str">
        <f t="shared" si="888"/>
        <v/>
      </c>
      <c r="AM748" s="26" t="str">
        <f t="shared" si="888"/>
        <v/>
      </c>
      <c r="AN748" s="26" t="str">
        <f t="shared" si="888"/>
        <v/>
      </c>
      <c r="AO748" s="26" t="str">
        <f t="shared" si="888"/>
        <v/>
      </c>
      <c r="AP748" s="26" t="str">
        <f t="shared" si="888"/>
        <v/>
      </c>
      <c r="AQ748" s="26" t="str">
        <f t="shared" si="888"/>
        <v/>
      </c>
      <c r="AR748" s="26" t="str">
        <f t="shared" si="888"/>
        <v/>
      </c>
      <c r="AS748" s="26" t="str">
        <f t="shared" si="888"/>
        <v/>
      </c>
      <c r="AT748" s="26" t="str">
        <f t="shared" si="888"/>
        <v/>
      </c>
      <c r="AU748" s="26" t="str">
        <f t="shared" si="888"/>
        <v/>
      </c>
      <c r="AV748" s="26" t="str">
        <f t="shared" si="888"/>
        <v/>
      </c>
      <c r="AW748" s="26" t="str">
        <f t="shared" si="888"/>
        <v/>
      </c>
      <c r="AX748" s="26" t="str">
        <f t="shared" si="888"/>
        <v/>
      </c>
      <c r="AY748" s="26" t="str">
        <f t="shared" si="888"/>
        <v/>
      </c>
      <c r="AZ748" s="26" t="str">
        <f t="shared" si="888"/>
        <v/>
      </c>
      <c r="BA748" s="26" t="str">
        <f t="shared" si="888"/>
        <v/>
      </c>
      <c r="BB748" s="26" t="str">
        <f t="shared" si="888"/>
        <v/>
      </c>
      <c r="BC748" s="26" t="str">
        <f t="shared" si="888"/>
        <v/>
      </c>
      <c r="BD748" s="26" t="str">
        <f t="shared" si="888"/>
        <v/>
      </c>
      <c r="BE748" s="26" t="str">
        <f t="shared" si="888"/>
        <v/>
      </c>
      <c r="BF748" s="26" t="str">
        <f t="shared" si="888"/>
        <v/>
      </c>
      <c r="BG748" s="26" t="str">
        <f t="shared" si="888"/>
        <v/>
      </c>
      <c r="BH748" s="26" t="str">
        <f t="shared" si="888"/>
        <v/>
      </c>
      <c r="BI748" s="26" t="str">
        <f t="shared" si="888"/>
        <v/>
      </c>
      <c r="BJ748" s="26" t="str">
        <f t="shared" si="888"/>
        <v/>
      </c>
      <c r="BK748" s="26" t="str">
        <f t="shared" si="888"/>
        <v/>
      </c>
      <c r="BL748" s="26" t="str">
        <f t="shared" si="888"/>
        <v/>
      </c>
      <c r="BM748" s="26" t="str">
        <f t="shared" si="888"/>
        <v/>
      </c>
      <c r="BN748" s="26" t="str">
        <f t="shared" si="888"/>
        <v/>
      </c>
      <c r="BO748" s="26" t="str">
        <f t="shared" si="888"/>
        <v/>
      </c>
      <c r="BP748" s="26" t="str">
        <f t="shared" si="888"/>
        <v/>
      </c>
      <c r="BQ748" s="26" t="str">
        <f t="shared" si="888"/>
        <v/>
      </c>
      <c r="BR748" s="26" t="str">
        <f t="shared" si="888"/>
        <v/>
      </c>
      <c r="BS748" s="26" t="str">
        <f t="shared" si="889" ref="BS748:ED748">IF(AND(BS749="",AND(BS755="",AND(BS758="",BS761=""))),"",SUM(BS749,BS755,BS758,BS761))</f>
        <v/>
      </c>
      <c r="BT748" s="26" t="str">
        <f t="shared" si="889"/>
        <v/>
      </c>
      <c r="BU748" s="26" t="str">
        <f t="shared" si="889"/>
        <v/>
      </c>
      <c r="BV748" s="26" t="str">
        <f t="shared" si="889"/>
        <v/>
      </c>
      <c r="BW748" s="26" t="str">
        <f t="shared" si="889"/>
        <v/>
      </c>
      <c r="BX748" s="26" t="str">
        <f t="shared" si="889"/>
        <v/>
      </c>
      <c r="BY748" s="26" t="str">
        <f t="shared" si="889"/>
        <v/>
      </c>
      <c r="BZ748" s="26" t="str">
        <f t="shared" si="889"/>
        <v/>
      </c>
      <c r="CA748" s="26" t="str">
        <f t="shared" si="889"/>
        <v/>
      </c>
      <c r="CB748" s="26" t="str">
        <f t="shared" si="889"/>
        <v/>
      </c>
      <c r="CC748" s="26" t="str">
        <f t="shared" si="889"/>
        <v/>
      </c>
      <c r="CD748" s="26" t="str">
        <f t="shared" si="889"/>
        <v/>
      </c>
      <c r="CE748" s="26" t="str">
        <f t="shared" si="889"/>
        <v/>
      </c>
      <c r="CF748" s="26" t="str">
        <f t="shared" si="889"/>
        <v/>
      </c>
      <c r="CG748" s="26" t="str">
        <f t="shared" si="889"/>
        <v/>
      </c>
      <c r="CH748" s="26" t="str">
        <f t="shared" si="889"/>
        <v/>
      </c>
      <c r="CI748" s="26" t="str">
        <f t="shared" si="889"/>
        <v/>
      </c>
      <c r="CJ748" s="26" t="str">
        <f t="shared" si="889"/>
        <v/>
      </c>
      <c r="CK748" s="26" t="str">
        <f t="shared" si="889"/>
        <v/>
      </c>
      <c r="CL748" s="26" t="str">
        <f t="shared" si="889"/>
        <v/>
      </c>
      <c r="CM748" s="26" t="str">
        <f t="shared" si="889"/>
        <v/>
      </c>
      <c r="CN748" s="26" t="str">
        <f t="shared" si="889"/>
        <v/>
      </c>
      <c r="CO748" s="26" t="str">
        <f t="shared" si="889"/>
        <v/>
      </c>
      <c r="CP748" s="26" t="str">
        <f t="shared" si="889"/>
        <v/>
      </c>
      <c r="CQ748" s="26" t="str">
        <f t="shared" si="889"/>
        <v/>
      </c>
      <c r="CR748" s="26" t="str">
        <f t="shared" si="889"/>
        <v/>
      </c>
      <c r="CS748" s="26" t="str">
        <f t="shared" si="889"/>
        <v/>
      </c>
      <c r="CT748" s="26" t="str">
        <f t="shared" si="889"/>
        <v/>
      </c>
      <c r="CU748" s="26" t="str">
        <f t="shared" si="889"/>
        <v/>
      </c>
      <c r="CV748" s="26" t="str">
        <f t="shared" si="889"/>
        <v/>
      </c>
      <c r="CW748" s="26" t="str">
        <f t="shared" si="889"/>
        <v/>
      </c>
      <c r="CX748" s="26" t="str">
        <f t="shared" si="889"/>
        <v/>
      </c>
      <c r="CY748" s="26" t="str">
        <f t="shared" si="889"/>
        <v/>
      </c>
      <c r="CZ748" s="26" t="str">
        <f t="shared" si="889"/>
        <v/>
      </c>
      <c r="DA748" s="26" t="str">
        <f t="shared" si="889"/>
        <v/>
      </c>
      <c r="DB748" s="26" t="str">
        <f t="shared" si="889"/>
        <v/>
      </c>
      <c r="DC748" s="26" t="str">
        <f t="shared" si="889"/>
        <v/>
      </c>
      <c r="DD748" s="26" t="str">
        <f t="shared" si="889"/>
        <v/>
      </c>
      <c r="DE748" s="26" t="str">
        <f t="shared" si="889"/>
        <v/>
      </c>
      <c r="DF748" s="26" t="str">
        <f t="shared" si="889"/>
        <v/>
      </c>
      <c r="DG748" s="26" t="str">
        <f t="shared" si="889"/>
        <v/>
      </c>
      <c r="DH748" s="26" t="str">
        <f t="shared" si="889"/>
        <v/>
      </c>
      <c r="DI748" s="26" t="str">
        <f t="shared" si="889"/>
        <v/>
      </c>
      <c r="DJ748" s="26" t="str">
        <f t="shared" si="889"/>
        <v/>
      </c>
      <c r="DK748" s="26" t="str">
        <f t="shared" si="889"/>
        <v/>
      </c>
      <c r="DL748" s="26" t="str">
        <f t="shared" si="889"/>
        <v/>
      </c>
      <c r="DM748" s="26" t="str">
        <f t="shared" si="889"/>
        <v/>
      </c>
      <c r="DN748" s="26" t="str">
        <f t="shared" si="889"/>
        <v/>
      </c>
      <c r="DO748" s="26" t="str">
        <f t="shared" si="889"/>
        <v/>
      </c>
      <c r="DP748" s="26" t="str">
        <f t="shared" si="889"/>
        <v/>
      </c>
      <c r="DQ748" s="26" t="str">
        <f t="shared" si="889"/>
        <v/>
      </c>
      <c r="DR748" s="26" t="str">
        <f t="shared" si="889"/>
        <v/>
      </c>
      <c r="DS748" s="26" t="str">
        <f t="shared" si="889"/>
        <v/>
      </c>
      <c r="DT748" s="26" t="str">
        <f t="shared" si="889"/>
        <v/>
      </c>
      <c r="DU748" s="26" t="str">
        <f t="shared" si="889"/>
        <v/>
      </c>
      <c r="DV748" s="26" t="str">
        <f t="shared" si="889"/>
        <v/>
      </c>
      <c r="DW748" s="26" t="str">
        <f t="shared" si="889"/>
        <v/>
      </c>
      <c r="DX748" s="26" t="str">
        <f t="shared" si="889"/>
        <v/>
      </c>
      <c r="DY748" s="26" t="str">
        <f t="shared" si="889"/>
        <v/>
      </c>
      <c r="DZ748" s="26" t="str">
        <f t="shared" si="889"/>
        <v/>
      </c>
      <c r="EA748" s="26" t="str">
        <f t="shared" si="889"/>
        <v/>
      </c>
      <c r="EB748" s="26" t="str">
        <f t="shared" si="889"/>
        <v/>
      </c>
      <c r="EC748" s="26" t="str">
        <f t="shared" si="889"/>
        <v/>
      </c>
      <c r="ED748" s="26" t="str">
        <f t="shared" si="889"/>
        <v/>
      </c>
      <c r="EE748" s="26" t="str">
        <f t="shared" si="890" ref="EE748:FI748">IF(AND(EE749="",AND(EE755="",AND(EE758="",EE761=""))),"",SUM(EE749,EE755,EE758,EE761))</f>
        <v/>
      </c>
      <c r="EF748" s="26" t="str">
        <f t="shared" si="890"/>
        <v/>
      </c>
      <c r="EG748" s="26" t="str">
        <f t="shared" si="890"/>
        <v/>
      </c>
      <c r="EH748" s="26" t="str">
        <f t="shared" si="890"/>
        <v/>
      </c>
      <c r="EI748" s="26" t="str">
        <f t="shared" si="890"/>
        <v/>
      </c>
      <c r="EJ748" s="26" t="str">
        <f t="shared" si="890"/>
        <v/>
      </c>
      <c r="EK748" s="26" t="str">
        <f t="shared" si="890"/>
        <v/>
      </c>
      <c r="EL748" s="26" t="str">
        <f t="shared" si="890"/>
        <v/>
      </c>
      <c r="EM748" s="26" t="str">
        <f t="shared" si="890"/>
        <v/>
      </c>
      <c r="EN748" s="26" t="str">
        <f t="shared" si="890"/>
        <v/>
      </c>
      <c r="EO748" s="26" t="str">
        <f t="shared" si="890"/>
        <v/>
      </c>
      <c r="EP748" s="26" t="str">
        <f t="shared" si="890"/>
        <v/>
      </c>
      <c r="EQ748" s="26" t="str">
        <f t="shared" si="890"/>
        <v/>
      </c>
      <c r="ER748" s="26" t="str">
        <f t="shared" si="890"/>
        <v/>
      </c>
      <c r="ES748" s="26" t="str">
        <f t="shared" si="890"/>
        <v/>
      </c>
      <c r="ET748" s="26" t="str">
        <f t="shared" si="890"/>
        <v/>
      </c>
      <c r="EU748" s="26" t="str">
        <f t="shared" si="890"/>
        <v/>
      </c>
      <c r="EV748" s="26" t="str">
        <f t="shared" si="890"/>
        <v/>
      </c>
      <c r="EW748" s="26" t="str">
        <f t="shared" si="890"/>
        <v/>
      </c>
      <c r="EX748" s="26" t="str">
        <f t="shared" si="890"/>
        <v/>
      </c>
      <c r="EY748" s="26" t="str">
        <f t="shared" si="890"/>
        <v/>
      </c>
      <c r="EZ748" s="26" t="str">
        <f t="shared" si="890"/>
        <v/>
      </c>
      <c r="FA748" s="26" t="str">
        <f t="shared" si="890"/>
        <v/>
      </c>
      <c r="FB748" s="26" t="str">
        <f t="shared" si="890"/>
        <v/>
      </c>
      <c r="FC748" s="26" t="str">
        <f t="shared" si="890"/>
        <v/>
      </c>
      <c r="FD748" s="26" t="str">
        <f t="shared" si="890"/>
        <v/>
      </c>
      <c r="FE748" s="26" t="str">
        <f t="shared" si="890"/>
        <v/>
      </c>
      <c r="FF748" s="26" t="str">
        <f t="shared" si="890"/>
        <v/>
      </c>
      <c r="FG748" s="26" t="str">
        <f t="shared" si="890"/>
        <v/>
      </c>
      <c r="FH748" s="26" t="str">
        <f t="shared" si="890"/>
        <v/>
      </c>
      <c r="FI748" s="26" t="str">
        <f t="shared" si="890"/>
        <v/>
      </c>
    </row>
    <row r="749" spans="1:165" s="8" customFormat="1" ht="15" customHeight="1">
      <c r="A749" s="8" t="str">
        <f t="shared" si="866"/>
        <v>BFOTACB_BP6_XDC</v>
      </c>
      <c r="B749" s="12" t="s">
        <v>1202</v>
      </c>
      <c r="C749" s="13" t="s">
        <v>1769</v>
      </c>
      <c r="D749" s="13" t="s">
        <v>1770</v>
      </c>
      <c r="E749" s="18" t="str">
        <f>"BFOTACB_BP6_"&amp;C3</f>
        <v>BFOTACB_BP6_XDC</v>
      </c>
      <c r="F749" s="26" t="str">
        <f>IF(AND(F750="",F751=""),"",SUM(F750,F751))</f>
        <v/>
      </c>
      <c r="G749" s="26" t="str">
        <f t="shared" si="891" ref="G749:BR749">IF(AND(G750="",G751=""),"",SUM(G750,G751))</f>
        <v/>
      </c>
      <c r="H749" s="26" t="str">
        <f t="shared" si="891"/>
        <v/>
      </c>
      <c r="I749" s="26" t="str">
        <f t="shared" si="891"/>
        <v/>
      </c>
      <c r="J749" s="26" t="str">
        <f t="shared" si="891"/>
        <v/>
      </c>
      <c r="K749" s="26" t="str">
        <f t="shared" si="891"/>
        <v/>
      </c>
      <c r="L749" s="26" t="str">
        <f t="shared" si="891"/>
        <v/>
      </c>
      <c r="M749" s="26" t="str">
        <f t="shared" si="891"/>
        <v/>
      </c>
      <c r="N749" s="26" t="str">
        <f t="shared" si="891"/>
        <v/>
      </c>
      <c r="O749" s="26" t="str">
        <f t="shared" si="891"/>
        <v/>
      </c>
      <c r="P749" s="26" t="str">
        <f t="shared" si="891"/>
        <v/>
      </c>
      <c r="Q749" s="26" t="str">
        <f t="shared" si="891"/>
        <v/>
      </c>
      <c r="R749" s="26" t="str">
        <f t="shared" si="891"/>
        <v/>
      </c>
      <c r="S749" s="26" t="str">
        <f t="shared" si="891"/>
        <v/>
      </c>
      <c r="T749" s="26" t="str">
        <f t="shared" si="891"/>
        <v/>
      </c>
      <c r="U749" s="26" t="str">
        <f t="shared" si="891"/>
        <v/>
      </c>
      <c r="V749" s="26" t="str">
        <f t="shared" si="891"/>
        <v/>
      </c>
      <c r="W749" s="26" t="str">
        <f t="shared" si="891"/>
        <v/>
      </c>
      <c r="X749" s="26" t="str">
        <f t="shared" si="891"/>
        <v/>
      </c>
      <c r="Y749" s="26" t="str">
        <f t="shared" si="891"/>
        <v/>
      </c>
      <c r="Z749" s="26" t="str">
        <f t="shared" si="891"/>
        <v/>
      </c>
      <c r="AA749" s="26" t="str">
        <f t="shared" si="891"/>
        <v/>
      </c>
      <c r="AB749" s="26" t="str">
        <f t="shared" si="891"/>
        <v/>
      </c>
      <c r="AC749" s="26" t="str">
        <f t="shared" si="891"/>
        <v/>
      </c>
      <c r="AD749" s="26" t="str">
        <f t="shared" si="891"/>
        <v/>
      </c>
      <c r="AE749" s="26" t="str">
        <f t="shared" si="891"/>
        <v/>
      </c>
      <c r="AF749" s="26" t="str">
        <f t="shared" si="891"/>
        <v/>
      </c>
      <c r="AG749" s="26" t="str">
        <f t="shared" si="891"/>
        <v/>
      </c>
      <c r="AH749" s="26" t="str">
        <f t="shared" si="891"/>
        <v/>
      </c>
      <c r="AI749" s="26" t="str">
        <f t="shared" si="891"/>
        <v/>
      </c>
      <c r="AJ749" s="26" t="str">
        <f t="shared" si="891"/>
        <v/>
      </c>
      <c r="AK749" s="26" t="str">
        <f t="shared" si="891"/>
        <v/>
      </c>
      <c r="AL749" s="26" t="str">
        <f t="shared" si="891"/>
        <v/>
      </c>
      <c r="AM749" s="26" t="str">
        <f t="shared" si="891"/>
        <v/>
      </c>
      <c r="AN749" s="26" t="str">
        <f t="shared" si="891"/>
        <v/>
      </c>
      <c r="AO749" s="26" t="str">
        <f t="shared" si="891"/>
        <v/>
      </c>
      <c r="AP749" s="26" t="str">
        <f t="shared" si="891"/>
        <v/>
      </c>
      <c r="AQ749" s="26" t="str">
        <f t="shared" si="891"/>
        <v/>
      </c>
      <c r="AR749" s="26" t="str">
        <f t="shared" si="891"/>
        <v/>
      </c>
      <c r="AS749" s="26" t="str">
        <f t="shared" si="891"/>
        <v/>
      </c>
      <c r="AT749" s="26" t="str">
        <f t="shared" si="891"/>
        <v/>
      </c>
      <c r="AU749" s="26" t="str">
        <f t="shared" si="891"/>
        <v/>
      </c>
      <c r="AV749" s="26" t="str">
        <f t="shared" si="891"/>
        <v/>
      </c>
      <c r="AW749" s="26" t="str">
        <f t="shared" si="891"/>
        <v/>
      </c>
      <c r="AX749" s="26" t="str">
        <f t="shared" si="891"/>
        <v/>
      </c>
      <c r="AY749" s="26" t="str">
        <f t="shared" si="891"/>
        <v/>
      </c>
      <c r="AZ749" s="26" t="str">
        <f t="shared" si="891"/>
        <v/>
      </c>
      <c r="BA749" s="26" t="str">
        <f t="shared" si="891"/>
        <v/>
      </c>
      <c r="BB749" s="26" t="str">
        <f t="shared" si="891"/>
        <v/>
      </c>
      <c r="BC749" s="26" t="str">
        <f t="shared" si="891"/>
        <v/>
      </c>
      <c r="BD749" s="26" t="str">
        <f t="shared" si="891"/>
        <v/>
      </c>
      <c r="BE749" s="26" t="str">
        <f t="shared" si="891"/>
        <v/>
      </c>
      <c r="BF749" s="26" t="str">
        <f t="shared" si="891"/>
        <v/>
      </c>
      <c r="BG749" s="26" t="str">
        <f t="shared" si="891"/>
        <v/>
      </c>
      <c r="BH749" s="26" t="str">
        <f t="shared" si="891"/>
        <v/>
      </c>
      <c r="BI749" s="26" t="str">
        <f t="shared" si="891"/>
        <v/>
      </c>
      <c r="BJ749" s="26" t="str">
        <f t="shared" si="891"/>
        <v/>
      </c>
      <c r="BK749" s="26" t="str">
        <f t="shared" si="891"/>
        <v/>
      </c>
      <c r="BL749" s="26" t="str">
        <f t="shared" si="891"/>
        <v/>
      </c>
      <c r="BM749" s="26" t="str">
        <f t="shared" si="891"/>
        <v/>
      </c>
      <c r="BN749" s="26" t="str">
        <f t="shared" si="891"/>
        <v/>
      </c>
      <c r="BO749" s="26" t="str">
        <f t="shared" si="891"/>
        <v/>
      </c>
      <c r="BP749" s="26" t="str">
        <f t="shared" si="891"/>
        <v/>
      </c>
      <c r="BQ749" s="26" t="str">
        <f t="shared" si="891"/>
        <v/>
      </c>
      <c r="BR749" s="26" t="str">
        <f t="shared" si="891"/>
        <v/>
      </c>
      <c r="BS749" s="26" t="str">
        <f t="shared" si="892" ref="BS749:ED749">IF(AND(BS750="",BS751=""),"",SUM(BS750,BS751))</f>
        <v/>
      </c>
      <c r="BT749" s="26" t="str">
        <f t="shared" si="892"/>
        <v/>
      </c>
      <c r="BU749" s="26" t="str">
        <f t="shared" si="892"/>
        <v/>
      </c>
      <c r="BV749" s="26" t="str">
        <f t="shared" si="892"/>
        <v/>
      </c>
      <c r="BW749" s="26" t="str">
        <f t="shared" si="892"/>
        <v/>
      </c>
      <c r="BX749" s="26" t="str">
        <f t="shared" si="892"/>
        <v/>
      </c>
      <c r="BY749" s="26" t="str">
        <f t="shared" si="892"/>
        <v/>
      </c>
      <c r="BZ749" s="26" t="str">
        <f t="shared" si="892"/>
        <v/>
      </c>
      <c r="CA749" s="26" t="str">
        <f t="shared" si="892"/>
        <v/>
      </c>
      <c r="CB749" s="26" t="str">
        <f t="shared" si="892"/>
        <v/>
      </c>
      <c r="CC749" s="26" t="str">
        <f t="shared" si="892"/>
        <v/>
      </c>
      <c r="CD749" s="26" t="str">
        <f t="shared" si="892"/>
        <v/>
      </c>
      <c r="CE749" s="26" t="str">
        <f t="shared" si="892"/>
        <v/>
      </c>
      <c r="CF749" s="26" t="str">
        <f t="shared" si="892"/>
        <v/>
      </c>
      <c r="CG749" s="26" t="str">
        <f t="shared" si="892"/>
        <v/>
      </c>
      <c r="CH749" s="26" t="str">
        <f t="shared" si="892"/>
        <v/>
      </c>
      <c r="CI749" s="26" t="str">
        <f t="shared" si="892"/>
        <v/>
      </c>
      <c r="CJ749" s="26" t="str">
        <f t="shared" si="892"/>
        <v/>
      </c>
      <c r="CK749" s="26" t="str">
        <f t="shared" si="892"/>
        <v/>
      </c>
      <c r="CL749" s="26" t="str">
        <f t="shared" si="892"/>
        <v/>
      </c>
      <c r="CM749" s="26" t="str">
        <f t="shared" si="892"/>
        <v/>
      </c>
      <c r="CN749" s="26" t="str">
        <f t="shared" si="892"/>
        <v/>
      </c>
      <c r="CO749" s="26" t="str">
        <f t="shared" si="892"/>
        <v/>
      </c>
      <c r="CP749" s="26" t="str">
        <f t="shared" si="892"/>
        <v/>
      </c>
      <c r="CQ749" s="26" t="str">
        <f t="shared" si="892"/>
        <v/>
      </c>
      <c r="CR749" s="26" t="str">
        <f t="shared" si="892"/>
        <v/>
      </c>
      <c r="CS749" s="26" t="str">
        <f t="shared" si="892"/>
        <v/>
      </c>
      <c r="CT749" s="26" t="str">
        <f t="shared" si="892"/>
        <v/>
      </c>
      <c r="CU749" s="26" t="str">
        <f t="shared" si="892"/>
        <v/>
      </c>
      <c r="CV749" s="26" t="str">
        <f t="shared" si="892"/>
        <v/>
      </c>
      <c r="CW749" s="26" t="str">
        <f t="shared" si="892"/>
        <v/>
      </c>
      <c r="CX749" s="26" t="str">
        <f t="shared" si="892"/>
        <v/>
      </c>
      <c r="CY749" s="26" t="str">
        <f t="shared" si="892"/>
        <v/>
      </c>
      <c r="CZ749" s="26" t="str">
        <f t="shared" si="892"/>
        <v/>
      </c>
      <c r="DA749" s="26" t="str">
        <f t="shared" si="892"/>
        <v/>
      </c>
      <c r="DB749" s="26" t="str">
        <f t="shared" si="892"/>
        <v/>
      </c>
      <c r="DC749" s="26" t="str">
        <f t="shared" si="892"/>
        <v/>
      </c>
      <c r="DD749" s="26" t="str">
        <f t="shared" si="892"/>
        <v/>
      </c>
      <c r="DE749" s="26" t="str">
        <f t="shared" si="892"/>
        <v/>
      </c>
      <c r="DF749" s="26" t="str">
        <f t="shared" si="892"/>
        <v/>
      </c>
      <c r="DG749" s="26" t="str">
        <f t="shared" si="892"/>
        <v/>
      </c>
      <c r="DH749" s="26" t="str">
        <f t="shared" si="892"/>
        <v/>
      </c>
      <c r="DI749" s="26" t="str">
        <f t="shared" si="892"/>
        <v/>
      </c>
      <c r="DJ749" s="26" t="str">
        <f t="shared" si="892"/>
        <v/>
      </c>
      <c r="DK749" s="26" t="str">
        <f t="shared" si="892"/>
        <v/>
      </c>
      <c r="DL749" s="26" t="str">
        <f t="shared" si="892"/>
        <v/>
      </c>
      <c r="DM749" s="26" t="str">
        <f t="shared" si="892"/>
        <v/>
      </c>
      <c r="DN749" s="26" t="str">
        <f t="shared" si="892"/>
        <v/>
      </c>
      <c r="DO749" s="26" t="str">
        <f t="shared" si="892"/>
        <v/>
      </c>
      <c r="DP749" s="26" t="str">
        <f t="shared" si="892"/>
        <v/>
      </c>
      <c r="DQ749" s="26" t="str">
        <f t="shared" si="892"/>
        <v/>
      </c>
      <c r="DR749" s="26" t="str">
        <f t="shared" si="892"/>
        <v/>
      </c>
      <c r="DS749" s="26" t="str">
        <f t="shared" si="892"/>
        <v/>
      </c>
      <c r="DT749" s="26" t="str">
        <f t="shared" si="892"/>
        <v/>
      </c>
      <c r="DU749" s="26" t="str">
        <f t="shared" si="892"/>
        <v/>
      </c>
      <c r="DV749" s="26" t="str">
        <f t="shared" si="892"/>
        <v/>
      </c>
      <c r="DW749" s="26" t="str">
        <f t="shared" si="892"/>
        <v/>
      </c>
      <c r="DX749" s="26" t="str">
        <f t="shared" si="892"/>
        <v/>
      </c>
      <c r="DY749" s="26" t="str">
        <f t="shared" si="892"/>
        <v/>
      </c>
      <c r="DZ749" s="26" t="str">
        <f t="shared" si="892"/>
        <v/>
      </c>
      <c r="EA749" s="26" t="str">
        <f t="shared" si="892"/>
        <v/>
      </c>
      <c r="EB749" s="26" t="str">
        <f t="shared" si="892"/>
        <v/>
      </c>
      <c r="EC749" s="26" t="str">
        <f t="shared" si="892"/>
        <v/>
      </c>
      <c r="ED749" s="26" t="str">
        <f t="shared" si="892"/>
        <v/>
      </c>
      <c r="EE749" s="26" t="str">
        <f t="shared" si="893" ref="EE749:FI749">IF(AND(EE750="",EE751=""),"",SUM(EE750,EE751))</f>
        <v/>
      </c>
      <c r="EF749" s="26" t="str">
        <f t="shared" si="893"/>
        <v/>
      </c>
      <c r="EG749" s="26" t="str">
        <f t="shared" si="893"/>
        <v/>
      </c>
      <c r="EH749" s="26" t="str">
        <f t="shared" si="893"/>
        <v/>
      </c>
      <c r="EI749" s="26" t="str">
        <f t="shared" si="893"/>
        <v/>
      </c>
      <c r="EJ749" s="26" t="str">
        <f t="shared" si="893"/>
        <v/>
      </c>
      <c r="EK749" s="26" t="str">
        <f t="shared" si="893"/>
        <v/>
      </c>
      <c r="EL749" s="26" t="str">
        <f t="shared" si="893"/>
        <v/>
      </c>
      <c r="EM749" s="26" t="str">
        <f t="shared" si="893"/>
        <v/>
      </c>
      <c r="EN749" s="26" t="str">
        <f t="shared" si="893"/>
        <v/>
      </c>
      <c r="EO749" s="26" t="str">
        <f t="shared" si="893"/>
        <v/>
      </c>
      <c r="EP749" s="26" t="str">
        <f t="shared" si="893"/>
        <v/>
      </c>
      <c r="EQ749" s="26" t="str">
        <f t="shared" si="893"/>
        <v/>
      </c>
      <c r="ER749" s="26" t="str">
        <f t="shared" si="893"/>
        <v/>
      </c>
      <c r="ES749" s="26" t="str">
        <f t="shared" si="893"/>
        <v/>
      </c>
      <c r="ET749" s="26" t="str">
        <f t="shared" si="893"/>
        <v/>
      </c>
      <c r="EU749" s="26" t="str">
        <f t="shared" si="893"/>
        <v/>
      </c>
      <c r="EV749" s="26" t="str">
        <f t="shared" si="893"/>
        <v/>
      </c>
      <c r="EW749" s="26" t="str">
        <f t="shared" si="893"/>
        <v/>
      </c>
      <c r="EX749" s="26" t="str">
        <f t="shared" si="893"/>
        <v/>
      </c>
      <c r="EY749" s="26" t="str">
        <f t="shared" si="893"/>
        <v/>
      </c>
      <c r="EZ749" s="26" t="str">
        <f t="shared" si="893"/>
        <v/>
      </c>
      <c r="FA749" s="26" t="str">
        <f t="shared" si="893"/>
        <v/>
      </c>
      <c r="FB749" s="26" t="str">
        <f t="shared" si="893"/>
        <v/>
      </c>
      <c r="FC749" s="26" t="str">
        <f t="shared" si="893"/>
        <v/>
      </c>
      <c r="FD749" s="26" t="str">
        <f t="shared" si="893"/>
        <v/>
      </c>
      <c r="FE749" s="26" t="str">
        <f t="shared" si="893"/>
        <v/>
      </c>
      <c r="FF749" s="26" t="str">
        <f t="shared" si="893"/>
        <v/>
      </c>
      <c r="FG749" s="26" t="str">
        <f t="shared" si="893"/>
        <v/>
      </c>
      <c r="FH749" s="26" t="str">
        <f t="shared" si="893"/>
        <v/>
      </c>
      <c r="FI749" s="26" t="str">
        <f t="shared" si="893"/>
        <v/>
      </c>
    </row>
    <row r="750" spans="1:165" s="8" customFormat="1" ht="15" customHeight="1">
      <c r="A750" s="8" t="str">
        <f t="shared" si="866"/>
        <v>BFOTACB_S_BP6_XDC</v>
      </c>
      <c r="B750" s="12" t="s">
        <v>1245</v>
      </c>
      <c r="C750" s="13" t="s">
        <v>1771</v>
      </c>
      <c r="D750" s="13" t="s">
        <v>1772</v>
      </c>
      <c r="E750" s="18" t="str">
        <f>"BFOTACB_S_BP6_"&amp;C3</f>
        <v>BFOTACB_S_BP6_XDC</v>
      </c>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row>
    <row r="751" spans="1:165" s="8" customFormat="1" ht="15" customHeight="1">
      <c r="A751" s="8" t="str">
        <f t="shared" si="866"/>
        <v>BFOTACB_L_BP6_XDC</v>
      </c>
      <c r="B751" s="12" t="s">
        <v>1248</v>
      </c>
      <c r="C751" s="13" t="s">
        <v>1773</v>
      </c>
      <c r="D751" s="13" t="s">
        <v>1774</v>
      </c>
      <c r="E751" s="18" t="str">
        <f>"BFOTACB_L_BP6_"&amp;C3</f>
        <v>BFOTACB_L_BP6_XDC</v>
      </c>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row>
    <row r="752" spans="1:165" s="8" customFormat="1" ht="15" customHeight="1">
      <c r="A752" s="8" t="str">
        <f t="shared" si="866"/>
        <v>BFOTAMA_BP6_XDC</v>
      </c>
      <c r="B752" s="15" t="s">
        <v>1205</v>
      </c>
      <c r="C752" s="13" t="s">
        <v>1775</v>
      </c>
      <c r="D752" s="13" t="s">
        <v>1776</v>
      </c>
      <c r="E752" s="18" t="str">
        <f>"BFOTAMA_BP6_"&amp;C3</f>
        <v>BFOTAMA_BP6_XDC</v>
      </c>
      <c r="F752" s="26" t="str">
        <f>IF(AND(F753="",F754=""),"",SUM(F753,F754))</f>
        <v/>
      </c>
      <c r="G752" s="26" t="str">
        <f t="shared" si="894" ref="G752:BR752">IF(AND(G753="",G754=""),"",SUM(G753,G754))</f>
        <v/>
      </c>
      <c r="H752" s="26" t="str">
        <f t="shared" si="894"/>
        <v/>
      </c>
      <c r="I752" s="26" t="str">
        <f t="shared" si="894"/>
        <v/>
      </c>
      <c r="J752" s="26" t="str">
        <f t="shared" si="894"/>
        <v/>
      </c>
      <c r="K752" s="26" t="str">
        <f t="shared" si="894"/>
        <v/>
      </c>
      <c r="L752" s="26" t="str">
        <f t="shared" si="894"/>
        <v/>
      </c>
      <c r="M752" s="26" t="str">
        <f t="shared" si="894"/>
        <v/>
      </c>
      <c r="N752" s="26" t="str">
        <f t="shared" si="894"/>
        <v/>
      </c>
      <c r="O752" s="26" t="str">
        <f t="shared" si="894"/>
        <v/>
      </c>
      <c r="P752" s="26" t="str">
        <f t="shared" si="894"/>
        <v/>
      </c>
      <c r="Q752" s="26" t="str">
        <f t="shared" si="894"/>
        <v/>
      </c>
      <c r="R752" s="26" t="str">
        <f t="shared" si="894"/>
        <v/>
      </c>
      <c r="S752" s="26" t="str">
        <f t="shared" si="894"/>
        <v/>
      </c>
      <c r="T752" s="26" t="str">
        <f t="shared" si="894"/>
        <v/>
      </c>
      <c r="U752" s="26" t="str">
        <f t="shared" si="894"/>
        <v/>
      </c>
      <c r="V752" s="26" t="str">
        <f t="shared" si="894"/>
        <v/>
      </c>
      <c r="W752" s="26" t="str">
        <f t="shared" si="894"/>
        <v/>
      </c>
      <c r="X752" s="26" t="str">
        <f t="shared" si="894"/>
        <v/>
      </c>
      <c r="Y752" s="26" t="str">
        <f t="shared" si="894"/>
        <v/>
      </c>
      <c r="Z752" s="26" t="str">
        <f t="shared" si="894"/>
        <v/>
      </c>
      <c r="AA752" s="26" t="str">
        <f t="shared" si="894"/>
        <v/>
      </c>
      <c r="AB752" s="26" t="str">
        <f t="shared" si="894"/>
        <v/>
      </c>
      <c r="AC752" s="26" t="str">
        <f t="shared" si="894"/>
        <v/>
      </c>
      <c r="AD752" s="26" t="str">
        <f t="shared" si="894"/>
        <v/>
      </c>
      <c r="AE752" s="26" t="str">
        <f t="shared" si="894"/>
        <v/>
      </c>
      <c r="AF752" s="26" t="str">
        <f t="shared" si="894"/>
        <v/>
      </c>
      <c r="AG752" s="26" t="str">
        <f t="shared" si="894"/>
        <v/>
      </c>
      <c r="AH752" s="26" t="str">
        <f t="shared" si="894"/>
        <v/>
      </c>
      <c r="AI752" s="26" t="str">
        <f t="shared" si="894"/>
        <v/>
      </c>
      <c r="AJ752" s="26" t="str">
        <f t="shared" si="894"/>
        <v/>
      </c>
      <c r="AK752" s="26" t="str">
        <f t="shared" si="894"/>
        <v/>
      </c>
      <c r="AL752" s="26" t="str">
        <f t="shared" si="894"/>
        <v/>
      </c>
      <c r="AM752" s="26" t="str">
        <f t="shared" si="894"/>
        <v/>
      </c>
      <c r="AN752" s="26" t="str">
        <f t="shared" si="894"/>
        <v/>
      </c>
      <c r="AO752" s="26" t="str">
        <f t="shared" si="894"/>
        <v/>
      </c>
      <c r="AP752" s="26" t="str">
        <f t="shared" si="894"/>
        <v/>
      </c>
      <c r="AQ752" s="26" t="str">
        <f t="shared" si="894"/>
        <v/>
      </c>
      <c r="AR752" s="26" t="str">
        <f t="shared" si="894"/>
        <v/>
      </c>
      <c r="AS752" s="26" t="str">
        <f t="shared" si="894"/>
        <v/>
      </c>
      <c r="AT752" s="26" t="str">
        <f t="shared" si="894"/>
        <v/>
      </c>
      <c r="AU752" s="26" t="str">
        <f t="shared" si="894"/>
        <v/>
      </c>
      <c r="AV752" s="26" t="str">
        <f t="shared" si="894"/>
        <v/>
      </c>
      <c r="AW752" s="26" t="str">
        <f t="shared" si="894"/>
        <v/>
      </c>
      <c r="AX752" s="26" t="str">
        <f t="shared" si="894"/>
        <v/>
      </c>
      <c r="AY752" s="26" t="str">
        <f t="shared" si="894"/>
        <v/>
      </c>
      <c r="AZ752" s="26" t="str">
        <f t="shared" si="894"/>
        <v/>
      </c>
      <c r="BA752" s="26" t="str">
        <f t="shared" si="894"/>
        <v/>
      </c>
      <c r="BB752" s="26" t="str">
        <f t="shared" si="894"/>
        <v/>
      </c>
      <c r="BC752" s="26" t="str">
        <f t="shared" si="894"/>
        <v/>
      </c>
      <c r="BD752" s="26" t="str">
        <f t="shared" si="894"/>
        <v/>
      </c>
      <c r="BE752" s="26" t="str">
        <f t="shared" si="894"/>
        <v/>
      </c>
      <c r="BF752" s="26" t="str">
        <f t="shared" si="894"/>
        <v/>
      </c>
      <c r="BG752" s="26" t="str">
        <f t="shared" si="894"/>
        <v/>
      </c>
      <c r="BH752" s="26" t="str">
        <f t="shared" si="894"/>
        <v/>
      </c>
      <c r="BI752" s="26" t="str">
        <f t="shared" si="894"/>
        <v/>
      </c>
      <c r="BJ752" s="26" t="str">
        <f t="shared" si="894"/>
        <v/>
      </c>
      <c r="BK752" s="26" t="str">
        <f t="shared" si="894"/>
        <v/>
      </c>
      <c r="BL752" s="26" t="str">
        <f t="shared" si="894"/>
        <v/>
      </c>
      <c r="BM752" s="26" t="str">
        <f t="shared" si="894"/>
        <v/>
      </c>
      <c r="BN752" s="26" t="str">
        <f t="shared" si="894"/>
        <v/>
      </c>
      <c r="BO752" s="26" t="str">
        <f t="shared" si="894"/>
        <v/>
      </c>
      <c r="BP752" s="26" t="str">
        <f t="shared" si="894"/>
        <v/>
      </c>
      <c r="BQ752" s="26" t="str">
        <f t="shared" si="894"/>
        <v/>
      </c>
      <c r="BR752" s="26" t="str">
        <f t="shared" si="894"/>
        <v/>
      </c>
      <c r="BS752" s="26" t="str">
        <f t="shared" si="895" ref="BS752:ED752">IF(AND(BS753="",BS754=""),"",SUM(BS753,BS754))</f>
        <v/>
      </c>
      <c r="BT752" s="26" t="str">
        <f t="shared" si="895"/>
        <v/>
      </c>
      <c r="BU752" s="26" t="str">
        <f t="shared" si="895"/>
        <v/>
      </c>
      <c r="BV752" s="26" t="str">
        <f t="shared" si="895"/>
        <v/>
      </c>
      <c r="BW752" s="26" t="str">
        <f t="shared" si="895"/>
        <v/>
      </c>
      <c r="BX752" s="26" t="str">
        <f t="shared" si="895"/>
        <v/>
      </c>
      <c r="BY752" s="26" t="str">
        <f t="shared" si="895"/>
        <v/>
      </c>
      <c r="BZ752" s="26" t="str">
        <f t="shared" si="895"/>
        <v/>
      </c>
      <c r="CA752" s="26" t="str">
        <f t="shared" si="895"/>
        <v/>
      </c>
      <c r="CB752" s="26" t="str">
        <f t="shared" si="895"/>
        <v/>
      </c>
      <c r="CC752" s="26" t="str">
        <f t="shared" si="895"/>
        <v/>
      </c>
      <c r="CD752" s="26" t="str">
        <f t="shared" si="895"/>
        <v/>
      </c>
      <c r="CE752" s="26" t="str">
        <f t="shared" si="895"/>
        <v/>
      </c>
      <c r="CF752" s="26" t="str">
        <f t="shared" si="895"/>
        <v/>
      </c>
      <c r="CG752" s="26" t="str">
        <f t="shared" si="895"/>
        <v/>
      </c>
      <c r="CH752" s="26" t="str">
        <f t="shared" si="895"/>
        <v/>
      </c>
      <c r="CI752" s="26" t="str">
        <f t="shared" si="895"/>
        <v/>
      </c>
      <c r="CJ752" s="26" t="str">
        <f t="shared" si="895"/>
        <v/>
      </c>
      <c r="CK752" s="26" t="str">
        <f t="shared" si="895"/>
        <v/>
      </c>
      <c r="CL752" s="26" t="str">
        <f t="shared" si="895"/>
        <v/>
      </c>
      <c r="CM752" s="26" t="str">
        <f t="shared" si="895"/>
        <v/>
      </c>
      <c r="CN752" s="26" t="str">
        <f t="shared" si="895"/>
        <v/>
      </c>
      <c r="CO752" s="26" t="str">
        <f t="shared" si="895"/>
        <v/>
      </c>
      <c r="CP752" s="26" t="str">
        <f t="shared" si="895"/>
        <v/>
      </c>
      <c r="CQ752" s="26" t="str">
        <f t="shared" si="895"/>
        <v/>
      </c>
      <c r="CR752" s="26" t="str">
        <f t="shared" si="895"/>
        <v/>
      </c>
      <c r="CS752" s="26" t="str">
        <f t="shared" si="895"/>
        <v/>
      </c>
      <c r="CT752" s="26" t="str">
        <f t="shared" si="895"/>
        <v/>
      </c>
      <c r="CU752" s="26" t="str">
        <f t="shared" si="895"/>
        <v/>
      </c>
      <c r="CV752" s="26" t="str">
        <f t="shared" si="895"/>
        <v/>
      </c>
      <c r="CW752" s="26" t="str">
        <f t="shared" si="895"/>
        <v/>
      </c>
      <c r="CX752" s="26" t="str">
        <f t="shared" si="895"/>
        <v/>
      </c>
      <c r="CY752" s="26" t="str">
        <f t="shared" si="895"/>
        <v/>
      </c>
      <c r="CZ752" s="26" t="str">
        <f t="shared" si="895"/>
        <v/>
      </c>
      <c r="DA752" s="26" t="str">
        <f t="shared" si="895"/>
        <v/>
      </c>
      <c r="DB752" s="26" t="str">
        <f t="shared" si="895"/>
        <v/>
      </c>
      <c r="DC752" s="26" t="str">
        <f t="shared" si="895"/>
        <v/>
      </c>
      <c r="DD752" s="26" t="str">
        <f t="shared" si="895"/>
        <v/>
      </c>
      <c r="DE752" s="26" t="str">
        <f t="shared" si="895"/>
        <v/>
      </c>
      <c r="DF752" s="26" t="str">
        <f t="shared" si="895"/>
        <v/>
      </c>
      <c r="DG752" s="26" t="str">
        <f t="shared" si="895"/>
        <v/>
      </c>
      <c r="DH752" s="26" t="str">
        <f t="shared" si="895"/>
        <v/>
      </c>
      <c r="DI752" s="26" t="str">
        <f t="shared" si="895"/>
        <v/>
      </c>
      <c r="DJ752" s="26" t="str">
        <f t="shared" si="895"/>
        <v/>
      </c>
      <c r="DK752" s="26" t="str">
        <f t="shared" si="895"/>
        <v/>
      </c>
      <c r="DL752" s="26" t="str">
        <f t="shared" si="895"/>
        <v/>
      </c>
      <c r="DM752" s="26" t="str">
        <f t="shared" si="895"/>
        <v/>
      </c>
      <c r="DN752" s="26" t="str">
        <f t="shared" si="895"/>
        <v/>
      </c>
      <c r="DO752" s="26" t="str">
        <f t="shared" si="895"/>
        <v/>
      </c>
      <c r="DP752" s="26" t="str">
        <f t="shared" si="895"/>
        <v/>
      </c>
      <c r="DQ752" s="26" t="str">
        <f t="shared" si="895"/>
        <v/>
      </c>
      <c r="DR752" s="26" t="str">
        <f t="shared" si="895"/>
        <v/>
      </c>
      <c r="DS752" s="26" t="str">
        <f t="shared" si="895"/>
        <v/>
      </c>
      <c r="DT752" s="26" t="str">
        <f t="shared" si="895"/>
        <v/>
      </c>
      <c r="DU752" s="26" t="str">
        <f t="shared" si="895"/>
        <v/>
      </c>
      <c r="DV752" s="26" t="str">
        <f t="shared" si="895"/>
        <v/>
      </c>
      <c r="DW752" s="26" t="str">
        <f t="shared" si="895"/>
        <v/>
      </c>
      <c r="DX752" s="26" t="str">
        <f t="shared" si="895"/>
        <v/>
      </c>
      <c r="DY752" s="26" t="str">
        <f t="shared" si="895"/>
        <v/>
      </c>
      <c r="DZ752" s="26" t="str">
        <f t="shared" si="895"/>
        <v/>
      </c>
      <c r="EA752" s="26" t="str">
        <f t="shared" si="895"/>
        <v/>
      </c>
      <c r="EB752" s="26" t="str">
        <f t="shared" si="895"/>
        <v/>
      </c>
      <c r="EC752" s="26" t="str">
        <f t="shared" si="895"/>
        <v/>
      </c>
      <c r="ED752" s="26" t="str">
        <f t="shared" si="895"/>
        <v/>
      </c>
      <c r="EE752" s="26" t="str">
        <f t="shared" si="896" ref="EE752:FI752">IF(AND(EE753="",EE754=""),"",SUM(EE753,EE754))</f>
        <v/>
      </c>
      <c r="EF752" s="26" t="str">
        <f t="shared" si="896"/>
        <v/>
      </c>
      <c r="EG752" s="26" t="str">
        <f t="shared" si="896"/>
        <v/>
      </c>
      <c r="EH752" s="26" t="str">
        <f t="shared" si="896"/>
        <v/>
      </c>
      <c r="EI752" s="26" t="str">
        <f t="shared" si="896"/>
        <v/>
      </c>
      <c r="EJ752" s="26" t="str">
        <f t="shared" si="896"/>
        <v/>
      </c>
      <c r="EK752" s="26" t="str">
        <f t="shared" si="896"/>
        <v/>
      </c>
      <c r="EL752" s="26" t="str">
        <f t="shared" si="896"/>
        <v/>
      </c>
      <c r="EM752" s="26" t="str">
        <f t="shared" si="896"/>
        <v/>
      </c>
      <c r="EN752" s="26" t="str">
        <f t="shared" si="896"/>
        <v/>
      </c>
      <c r="EO752" s="26" t="str">
        <f t="shared" si="896"/>
        <v/>
      </c>
      <c r="EP752" s="26" t="str">
        <f t="shared" si="896"/>
        <v/>
      </c>
      <c r="EQ752" s="26" t="str">
        <f t="shared" si="896"/>
        <v/>
      </c>
      <c r="ER752" s="26" t="str">
        <f t="shared" si="896"/>
        <v/>
      </c>
      <c r="ES752" s="26" t="str">
        <f t="shared" si="896"/>
        <v/>
      </c>
      <c r="ET752" s="26" t="str">
        <f t="shared" si="896"/>
        <v/>
      </c>
      <c r="EU752" s="26" t="str">
        <f t="shared" si="896"/>
        <v/>
      </c>
      <c r="EV752" s="26" t="str">
        <f t="shared" si="896"/>
        <v/>
      </c>
      <c r="EW752" s="26" t="str">
        <f t="shared" si="896"/>
        <v/>
      </c>
      <c r="EX752" s="26" t="str">
        <f t="shared" si="896"/>
        <v/>
      </c>
      <c r="EY752" s="26" t="str">
        <f t="shared" si="896"/>
        <v/>
      </c>
      <c r="EZ752" s="26" t="str">
        <f t="shared" si="896"/>
        <v/>
      </c>
      <c r="FA752" s="26" t="str">
        <f t="shared" si="896"/>
        <v/>
      </c>
      <c r="FB752" s="26" t="str">
        <f t="shared" si="896"/>
        <v/>
      </c>
      <c r="FC752" s="26" t="str">
        <f t="shared" si="896"/>
        <v/>
      </c>
      <c r="FD752" s="26" t="str">
        <f t="shared" si="896"/>
        <v/>
      </c>
      <c r="FE752" s="26" t="str">
        <f t="shared" si="896"/>
        <v/>
      </c>
      <c r="FF752" s="26" t="str">
        <f t="shared" si="896"/>
        <v/>
      </c>
      <c r="FG752" s="26" t="str">
        <f t="shared" si="896"/>
        <v/>
      </c>
      <c r="FH752" s="26" t="str">
        <f t="shared" si="896"/>
        <v/>
      </c>
      <c r="FI752" s="26" t="str">
        <f t="shared" si="896"/>
        <v/>
      </c>
    </row>
    <row r="753" spans="1:165" s="8" customFormat="1" ht="15" customHeight="1">
      <c r="A753" s="8" t="str">
        <f t="shared" si="866"/>
        <v>BFOTAMA_S_BP6_XDC</v>
      </c>
      <c r="B753" s="15" t="s">
        <v>1245</v>
      </c>
      <c r="C753" s="13" t="s">
        <v>1777</v>
      </c>
      <c r="D753" s="13" t="s">
        <v>1778</v>
      </c>
      <c r="E753" s="18" t="str">
        <f>"BFOTAMA_S_BP6_"&amp;C3</f>
        <v>BFOTAMA_S_BP6_XDC</v>
      </c>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row>
    <row r="754" spans="1:165" s="8" customFormat="1" ht="15" customHeight="1">
      <c r="A754" s="8" t="str">
        <f t="shared" si="866"/>
        <v>BFOTAMA_L_BP6_XDC</v>
      </c>
      <c r="B754" s="15" t="s">
        <v>1248</v>
      </c>
      <c r="C754" s="13" t="s">
        <v>1779</v>
      </c>
      <c r="D754" s="13" t="s">
        <v>1780</v>
      </c>
      <c r="E754" s="18" t="str">
        <f>"BFOTAMA_L_BP6_"&amp;C3</f>
        <v>BFOTAMA_L_BP6_XDC</v>
      </c>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row>
    <row r="755" spans="1:165" s="8" customFormat="1" ht="15" customHeight="1">
      <c r="A755" s="8" t="str">
        <f t="shared" si="866"/>
        <v>BFOTADC_BP6_XDC</v>
      </c>
      <c r="B755" s="12" t="s">
        <v>1781</v>
      </c>
      <c r="C755" s="13" t="s">
        <v>1782</v>
      </c>
      <c r="D755" s="13" t="s">
        <v>1783</v>
      </c>
      <c r="E755" s="18" t="str">
        <f>"BFOTADC_BP6_"&amp;C3</f>
        <v>BFOTADC_BP6_XDC</v>
      </c>
      <c r="F755" s="26" t="str">
        <f>IF(AND(F756="",F757=""),"",SUM(F756,F757))</f>
        <v/>
      </c>
      <c r="G755" s="26" t="str">
        <f t="shared" si="897" ref="G755:BR755">IF(AND(G756="",G757=""),"",SUM(G756,G757))</f>
        <v/>
      </c>
      <c r="H755" s="26" t="str">
        <f t="shared" si="897"/>
        <v/>
      </c>
      <c r="I755" s="26" t="str">
        <f t="shared" si="897"/>
        <v/>
      </c>
      <c r="J755" s="26" t="str">
        <f t="shared" si="897"/>
        <v/>
      </c>
      <c r="K755" s="26" t="str">
        <f t="shared" si="897"/>
        <v/>
      </c>
      <c r="L755" s="26" t="str">
        <f t="shared" si="897"/>
        <v/>
      </c>
      <c r="M755" s="26" t="str">
        <f t="shared" si="897"/>
        <v/>
      </c>
      <c r="N755" s="26" t="str">
        <f t="shared" si="897"/>
        <v/>
      </c>
      <c r="O755" s="26" t="str">
        <f t="shared" si="897"/>
        <v/>
      </c>
      <c r="P755" s="26" t="str">
        <f t="shared" si="897"/>
        <v/>
      </c>
      <c r="Q755" s="26" t="str">
        <f t="shared" si="897"/>
        <v/>
      </c>
      <c r="R755" s="26" t="str">
        <f t="shared" si="897"/>
        <v/>
      </c>
      <c r="S755" s="26" t="str">
        <f t="shared" si="897"/>
        <v/>
      </c>
      <c r="T755" s="26" t="str">
        <f t="shared" si="897"/>
        <v/>
      </c>
      <c r="U755" s="26" t="str">
        <f t="shared" si="897"/>
        <v/>
      </c>
      <c r="V755" s="26" t="str">
        <f t="shared" si="897"/>
        <v/>
      </c>
      <c r="W755" s="26" t="str">
        <f t="shared" si="897"/>
        <v/>
      </c>
      <c r="X755" s="26" t="str">
        <f t="shared" si="897"/>
        <v/>
      </c>
      <c r="Y755" s="26" t="str">
        <f t="shared" si="897"/>
        <v/>
      </c>
      <c r="Z755" s="26" t="str">
        <f t="shared" si="897"/>
        <v/>
      </c>
      <c r="AA755" s="26" t="str">
        <f t="shared" si="897"/>
        <v/>
      </c>
      <c r="AB755" s="26" t="str">
        <f t="shared" si="897"/>
        <v/>
      </c>
      <c r="AC755" s="26" t="str">
        <f t="shared" si="897"/>
        <v/>
      </c>
      <c r="AD755" s="26" t="str">
        <f t="shared" si="897"/>
        <v/>
      </c>
      <c r="AE755" s="26" t="str">
        <f t="shared" si="897"/>
        <v/>
      </c>
      <c r="AF755" s="26" t="str">
        <f t="shared" si="897"/>
        <v/>
      </c>
      <c r="AG755" s="26" t="str">
        <f t="shared" si="897"/>
        <v/>
      </c>
      <c r="AH755" s="26" t="str">
        <f t="shared" si="897"/>
        <v/>
      </c>
      <c r="AI755" s="26" t="str">
        <f t="shared" si="897"/>
        <v/>
      </c>
      <c r="AJ755" s="26" t="str">
        <f t="shared" si="897"/>
        <v/>
      </c>
      <c r="AK755" s="26" t="str">
        <f t="shared" si="897"/>
        <v/>
      </c>
      <c r="AL755" s="26" t="str">
        <f t="shared" si="897"/>
        <v/>
      </c>
      <c r="AM755" s="26" t="str">
        <f t="shared" si="897"/>
        <v/>
      </c>
      <c r="AN755" s="26" t="str">
        <f t="shared" si="897"/>
        <v/>
      </c>
      <c r="AO755" s="26" t="str">
        <f t="shared" si="897"/>
        <v/>
      </c>
      <c r="AP755" s="26" t="str">
        <f t="shared" si="897"/>
        <v/>
      </c>
      <c r="AQ755" s="26" t="str">
        <f t="shared" si="897"/>
        <v/>
      </c>
      <c r="AR755" s="26" t="str">
        <f t="shared" si="897"/>
        <v/>
      </c>
      <c r="AS755" s="26" t="str">
        <f t="shared" si="897"/>
        <v/>
      </c>
      <c r="AT755" s="26" t="str">
        <f t="shared" si="897"/>
        <v/>
      </c>
      <c r="AU755" s="26" t="str">
        <f t="shared" si="897"/>
        <v/>
      </c>
      <c r="AV755" s="26" t="str">
        <f t="shared" si="897"/>
        <v/>
      </c>
      <c r="AW755" s="26" t="str">
        <f t="shared" si="897"/>
        <v/>
      </c>
      <c r="AX755" s="26" t="str">
        <f t="shared" si="897"/>
        <v/>
      </c>
      <c r="AY755" s="26" t="str">
        <f t="shared" si="897"/>
        <v/>
      </c>
      <c r="AZ755" s="26" t="str">
        <f t="shared" si="897"/>
        <v/>
      </c>
      <c r="BA755" s="26" t="str">
        <f t="shared" si="897"/>
        <v/>
      </c>
      <c r="BB755" s="26" t="str">
        <f t="shared" si="897"/>
        <v/>
      </c>
      <c r="BC755" s="26" t="str">
        <f t="shared" si="897"/>
        <v/>
      </c>
      <c r="BD755" s="26" t="str">
        <f t="shared" si="897"/>
        <v/>
      </c>
      <c r="BE755" s="26" t="str">
        <f t="shared" si="897"/>
        <v/>
      </c>
      <c r="BF755" s="26" t="str">
        <f t="shared" si="897"/>
        <v/>
      </c>
      <c r="BG755" s="26" t="str">
        <f t="shared" si="897"/>
        <v/>
      </c>
      <c r="BH755" s="26" t="str">
        <f t="shared" si="897"/>
        <v/>
      </c>
      <c r="BI755" s="26" t="str">
        <f t="shared" si="897"/>
        <v/>
      </c>
      <c r="BJ755" s="26" t="str">
        <f t="shared" si="897"/>
        <v/>
      </c>
      <c r="BK755" s="26" t="str">
        <f t="shared" si="897"/>
        <v/>
      </c>
      <c r="BL755" s="26" t="str">
        <f t="shared" si="897"/>
        <v/>
      </c>
      <c r="BM755" s="26" t="str">
        <f t="shared" si="897"/>
        <v/>
      </c>
      <c r="BN755" s="26" t="str">
        <f t="shared" si="897"/>
        <v/>
      </c>
      <c r="BO755" s="26" t="str">
        <f t="shared" si="897"/>
        <v/>
      </c>
      <c r="BP755" s="26" t="str">
        <f t="shared" si="897"/>
        <v/>
      </c>
      <c r="BQ755" s="26" t="str">
        <f t="shared" si="897"/>
        <v/>
      </c>
      <c r="BR755" s="26" t="str">
        <f t="shared" si="897"/>
        <v/>
      </c>
      <c r="BS755" s="26" t="str">
        <f t="shared" si="898" ref="BS755:ED755">IF(AND(BS756="",BS757=""),"",SUM(BS756,BS757))</f>
        <v/>
      </c>
      <c r="BT755" s="26" t="str">
        <f t="shared" si="898"/>
        <v/>
      </c>
      <c r="BU755" s="26" t="str">
        <f t="shared" si="898"/>
        <v/>
      </c>
      <c r="BV755" s="26" t="str">
        <f t="shared" si="898"/>
        <v/>
      </c>
      <c r="BW755" s="26" t="str">
        <f t="shared" si="898"/>
        <v/>
      </c>
      <c r="BX755" s="26" t="str">
        <f t="shared" si="898"/>
        <v/>
      </c>
      <c r="BY755" s="26" t="str">
        <f t="shared" si="898"/>
        <v/>
      </c>
      <c r="BZ755" s="26" t="str">
        <f t="shared" si="898"/>
        <v/>
      </c>
      <c r="CA755" s="26" t="str">
        <f t="shared" si="898"/>
        <v/>
      </c>
      <c r="CB755" s="26" t="str">
        <f t="shared" si="898"/>
        <v/>
      </c>
      <c r="CC755" s="26" t="str">
        <f t="shared" si="898"/>
        <v/>
      </c>
      <c r="CD755" s="26" t="str">
        <f t="shared" si="898"/>
        <v/>
      </c>
      <c r="CE755" s="26" t="str">
        <f t="shared" si="898"/>
        <v/>
      </c>
      <c r="CF755" s="26" t="str">
        <f t="shared" si="898"/>
        <v/>
      </c>
      <c r="CG755" s="26" t="str">
        <f t="shared" si="898"/>
        <v/>
      </c>
      <c r="CH755" s="26" t="str">
        <f t="shared" si="898"/>
        <v/>
      </c>
      <c r="CI755" s="26" t="str">
        <f t="shared" si="898"/>
        <v/>
      </c>
      <c r="CJ755" s="26" t="str">
        <f t="shared" si="898"/>
        <v/>
      </c>
      <c r="CK755" s="26" t="str">
        <f t="shared" si="898"/>
        <v/>
      </c>
      <c r="CL755" s="26" t="str">
        <f t="shared" si="898"/>
        <v/>
      </c>
      <c r="CM755" s="26" t="str">
        <f t="shared" si="898"/>
        <v/>
      </c>
      <c r="CN755" s="26" t="str">
        <f t="shared" si="898"/>
        <v/>
      </c>
      <c r="CO755" s="26" t="str">
        <f t="shared" si="898"/>
        <v/>
      </c>
      <c r="CP755" s="26" t="str">
        <f t="shared" si="898"/>
        <v/>
      </c>
      <c r="CQ755" s="26" t="str">
        <f t="shared" si="898"/>
        <v/>
      </c>
      <c r="CR755" s="26" t="str">
        <f t="shared" si="898"/>
        <v/>
      </c>
      <c r="CS755" s="26" t="str">
        <f t="shared" si="898"/>
        <v/>
      </c>
      <c r="CT755" s="26" t="str">
        <f t="shared" si="898"/>
        <v/>
      </c>
      <c r="CU755" s="26" t="str">
        <f t="shared" si="898"/>
        <v/>
      </c>
      <c r="CV755" s="26" t="str">
        <f t="shared" si="898"/>
        <v/>
      </c>
      <c r="CW755" s="26" t="str">
        <f t="shared" si="898"/>
        <v/>
      </c>
      <c r="CX755" s="26" t="str">
        <f t="shared" si="898"/>
        <v/>
      </c>
      <c r="CY755" s="26" t="str">
        <f t="shared" si="898"/>
        <v/>
      </c>
      <c r="CZ755" s="26" t="str">
        <f t="shared" si="898"/>
        <v/>
      </c>
      <c r="DA755" s="26" t="str">
        <f t="shared" si="898"/>
        <v/>
      </c>
      <c r="DB755" s="26" t="str">
        <f t="shared" si="898"/>
        <v/>
      </c>
      <c r="DC755" s="26" t="str">
        <f t="shared" si="898"/>
        <v/>
      </c>
      <c r="DD755" s="26" t="str">
        <f t="shared" si="898"/>
        <v/>
      </c>
      <c r="DE755" s="26" t="str">
        <f t="shared" si="898"/>
        <v/>
      </c>
      <c r="DF755" s="26" t="str">
        <f t="shared" si="898"/>
        <v/>
      </c>
      <c r="DG755" s="26" t="str">
        <f t="shared" si="898"/>
        <v/>
      </c>
      <c r="DH755" s="26" t="str">
        <f t="shared" si="898"/>
        <v/>
      </c>
      <c r="DI755" s="26" t="str">
        <f t="shared" si="898"/>
        <v/>
      </c>
      <c r="DJ755" s="26" t="str">
        <f t="shared" si="898"/>
        <v/>
      </c>
      <c r="DK755" s="26" t="str">
        <f t="shared" si="898"/>
        <v/>
      </c>
      <c r="DL755" s="26" t="str">
        <f t="shared" si="898"/>
        <v/>
      </c>
      <c r="DM755" s="26" t="str">
        <f t="shared" si="898"/>
        <v/>
      </c>
      <c r="DN755" s="26" t="str">
        <f t="shared" si="898"/>
        <v/>
      </c>
      <c r="DO755" s="26" t="str">
        <f t="shared" si="898"/>
        <v/>
      </c>
      <c r="DP755" s="26" t="str">
        <f t="shared" si="898"/>
        <v/>
      </c>
      <c r="DQ755" s="26" t="str">
        <f t="shared" si="898"/>
        <v/>
      </c>
      <c r="DR755" s="26" t="str">
        <f t="shared" si="898"/>
        <v/>
      </c>
      <c r="DS755" s="26" t="str">
        <f t="shared" si="898"/>
        <v/>
      </c>
      <c r="DT755" s="26" t="str">
        <f t="shared" si="898"/>
        <v/>
      </c>
      <c r="DU755" s="26" t="str">
        <f t="shared" si="898"/>
        <v/>
      </c>
      <c r="DV755" s="26" t="str">
        <f t="shared" si="898"/>
        <v/>
      </c>
      <c r="DW755" s="26" t="str">
        <f t="shared" si="898"/>
        <v/>
      </c>
      <c r="DX755" s="26" t="str">
        <f t="shared" si="898"/>
        <v/>
      </c>
      <c r="DY755" s="26" t="str">
        <f t="shared" si="898"/>
        <v/>
      </c>
      <c r="DZ755" s="26" t="str">
        <f t="shared" si="898"/>
        <v/>
      </c>
      <c r="EA755" s="26" t="str">
        <f t="shared" si="898"/>
        <v/>
      </c>
      <c r="EB755" s="26" t="str">
        <f t="shared" si="898"/>
        <v/>
      </c>
      <c r="EC755" s="26" t="str">
        <f t="shared" si="898"/>
        <v/>
      </c>
      <c r="ED755" s="26" t="str">
        <f t="shared" si="898"/>
        <v/>
      </c>
      <c r="EE755" s="26" t="str">
        <f t="shared" si="899" ref="EE755:FI755">IF(AND(EE756="",EE757=""),"",SUM(EE756,EE757))</f>
        <v/>
      </c>
      <c r="EF755" s="26" t="str">
        <f t="shared" si="899"/>
        <v/>
      </c>
      <c r="EG755" s="26" t="str">
        <f t="shared" si="899"/>
        <v/>
      </c>
      <c r="EH755" s="26" t="str">
        <f t="shared" si="899"/>
        <v/>
      </c>
      <c r="EI755" s="26" t="str">
        <f t="shared" si="899"/>
        <v/>
      </c>
      <c r="EJ755" s="26" t="str">
        <f t="shared" si="899"/>
        <v/>
      </c>
      <c r="EK755" s="26" t="str">
        <f t="shared" si="899"/>
        <v/>
      </c>
      <c r="EL755" s="26" t="str">
        <f t="shared" si="899"/>
        <v/>
      </c>
      <c r="EM755" s="26" t="str">
        <f t="shared" si="899"/>
        <v/>
      </c>
      <c r="EN755" s="26" t="str">
        <f t="shared" si="899"/>
        <v/>
      </c>
      <c r="EO755" s="26" t="str">
        <f t="shared" si="899"/>
        <v/>
      </c>
      <c r="EP755" s="26" t="str">
        <f t="shared" si="899"/>
        <v/>
      </c>
      <c r="EQ755" s="26" t="str">
        <f t="shared" si="899"/>
        <v/>
      </c>
      <c r="ER755" s="26" t="str">
        <f t="shared" si="899"/>
        <v/>
      </c>
      <c r="ES755" s="26" t="str">
        <f t="shared" si="899"/>
        <v/>
      </c>
      <c r="ET755" s="26" t="str">
        <f t="shared" si="899"/>
        <v/>
      </c>
      <c r="EU755" s="26" t="str">
        <f t="shared" si="899"/>
        <v/>
      </c>
      <c r="EV755" s="26" t="str">
        <f t="shared" si="899"/>
        <v/>
      </c>
      <c r="EW755" s="26" t="str">
        <f t="shared" si="899"/>
        <v/>
      </c>
      <c r="EX755" s="26" t="str">
        <f t="shared" si="899"/>
        <v/>
      </c>
      <c r="EY755" s="26" t="str">
        <f t="shared" si="899"/>
        <v/>
      </c>
      <c r="EZ755" s="26" t="str">
        <f t="shared" si="899"/>
        <v/>
      </c>
      <c r="FA755" s="26" t="str">
        <f t="shared" si="899"/>
        <v/>
      </c>
      <c r="FB755" s="26" t="str">
        <f t="shared" si="899"/>
        <v/>
      </c>
      <c r="FC755" s="26" t="str">
        <f t="shared" si="899"/>
        <v/>
      </c>
      <c r="FD755" s="26" t="str">
        <f t="shared" si="899"/>
        <v/>
      </c>
      <c r="FE755" s="26" t="str">
        <f t="shared" si="899"/>
        <v/>
      </c>
      <c r="FF755" s="26" t="str">
        <f t="shared" si="899"/>
        <v/>
      </c>
      <c r="FG755" s="26" t="str">
        <f t="shared" si="899"/>
        <v/>
      </c>
      <c r="FH755" s="26" t="str">
        <f t="shared" si="899"/>
        <v/>
      </c>
      <c r="FI755" s="26" t="str">
        <f t="shared" si="899"/>
        <v/>
      </c>
    </row>
    <row r="756" spans="1:165" s="8" customFormat="1" ht="15" customHeight="1">
      <c r="A756" s="8" t="str">
        <f t="shared" si="866"/>
        <v>BFOTADC_S_BP6_XDC</v>
      </c>
      <c r="B756" s="12" t="s">
        <v>1245</v>
      </c>
      <c r="C756" s="13" t="s">
        <v>1784</v>
      </c>
      <c r="D756" s="13" t="s">
        <v>1785</v>
      </c>
      <c r="E756" s="18" t="str">
        <f>"BFOTADC_S_BP6_"&amp;C3</f>
        <v>BFOTADC_S_BP6_XDC</v>
      </c>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row>
    <row r="757" spans="1:165" s="8" customFormat="1" ht="15" customHeight="1">
      <c r="A757" s="8" t="str">
        <f t="shared" si="866"/>
        <v>BFOTADC_L_BP6_XDC</v>
      </c>
      <c r="B757" s="12" t="s">
        <v>1248</v>
      </c>
      <c r="C757" s="13" t="s">
        <v>1786</v>
      </c>
      <c r="D757" s="13" t="s">
        <v>1787</v>
      </c>
      <c r="E757" s="18" t="str">
        <f>"BFOTADC_L_BP6_"&amp;C3</f>
        <v>BFOTADC_L_BP6_XDC</v>
      </c>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row>
    <row r="758" spans="1:165" s="8" customFormat="1" ht="15" customHeight="1">
      <c r="A758" s="8" t="str">
        <f t="shared" si="866"/>
        <v>BFOTAG_BP6_XDC</v>
      </c>
      <c r="B758" s="12" t="s">
        <v>1412</v>
      </c>
      <c r="C758" s="13" t="s">
        <v>1788</v>
      </c>
      <c r="D758" s="13" t="s">
        <v>1789</v>
      </c>
      <c r="E758" s="18" t="str">
        <f>"BFOTAG_BP6_"&amp;C3</f>
        <v>BFOTAG_BP6_XDC</v>
      </c>
      <c r="F758" s="26" t="str">
        <f>IF(AND(F759="",F760=""),"",SUM(F759,F760))</f>
        <v/>
      </c>
      <c r="G758" s="26" t="str">
        <f t="shared" si="900" ref="G758:BR758">IF(AND(G759="",G760=""),"",SUM(G759,G760))</f>
        <v/>
      </c>
      <c r="H758" s="26" t="str">
        <f t="shared" si="900"/>
        <v/>
      </c>
      <c r="I758" s="26" t="str">
        <f t="shared" si="900"/>
        <v/>
      </c>
      <c r="J758" s="26" t="str">
        <f t="shared" si="900"/>
        <v/>
      </c>
      <c r="K758" s="26" t="str">
        <f t="shared" si="900"/>
        <v/>
      </c>
      <c r="L758" s="26" t="str">
        <f t="shared" si="900"/>
        <v/>
      </c>
      <c r="M758" s="26" t="str">
        <f t="shared" si="900"/>
        <v/>
      </c>
      <c r="N758" s="26" t="str">
        <f t="shared" si="900"/>
        <v/>
      </c>
      <c r="O758" s="26" t="str">
        <f t="shared" si="900"/>
        <v/>
      </c>
      <c r="P758" s="26" t="str">
        <f t="shared" si="900"/>
        <v/>
      </c>
      <c r="Q758" s="26" t="str">
        <f t="shared" si="900"/>
        <v/>
      </c>
      <c r="R758" s="26" t="str">
        <f t="shared" si="900"/>
        <v/>
      </c>
      <c r="S758" s="26" t="str">
        <f t="shared" si="900"/>
        <v/>
      </c>
      <c r="T758" s="26" t="str">
        <f t="shared" si="900"/>
        <v/>
      </c>
      <c r="U758" s="26" t="str">
        <f t="shared" si="900"/>
        <v/>
      </c>
      <c r="V758" s="26" t="str">
        <f t="shared" si="900"/>
        <v/>
      </c>
      <c r="W758" s="26" t="str">
        <f t="shared" si="900"/>
        <v/>
      </c>
      <c r="X758" s="26" t="str">
        <f t="shared" si="900"/>
        <v/>
      </c>
      <c r="Y758" s="26" t="str">
        <f t="shared" si="900"/>
        <v/>
      </c>
      <c r="Z758" s="26" t="str">
        <f t="shared" si="900"/>
        <v/>
      </c>
      <c r="AA758" s="26" t="str">
        <f t="shared" si="900"/>
        <v/>
      </c>
      <c r="AB758" s="26" t="str">
        <f t="shared" si="900"/>
        <v/>
      </c>
      <c r="AC758" s="26" t="str">
        <f t="shared" si="900"/>
        <v/>
      </c>
      <c r="AD758" s="26" t="str">
        <f t="shared" si="900"/>
        <v/>
      </c>
      <c r="AE758" s="26" t="str">
        <f t="shared" si="900"/>
        <v/>
      </c>
      <c r="AF758" s="26" t="str">
        <f t="shared" si="900"/>
        <v/>
      </c>
      <c r="AG758" s="26" t="str">
        <f t="shared" si="900"/>
        <v/>
      </c>
      <c r="AH758" s="26" t="str">
        <f t="shared" si="900"/>
        <v/>
      </c>
      <c r="AI758" s="26" t="str">
        <f t="shared" si="900"/>
        <v/>
      </c>
      <c r="AJ758" s="26" t="str">
        <f t="shared" si="900"/>
        <v/>
      </c>
      <c r="AK758" s="26" t="str">
        <f t="shared" si="900"/>
        <v/>
      </c>
      <c r="AL758" s="26" t="str">
        <f t="shared" si="900"/>
        <v/>
      </c>
      <c r="AM758" s="26" t="str">
        <f t="shared" si="900"/>
        <v/>
      </c>
      <c r="AN758" s="26" t="str">
        <f t="shared" si="900"/>
        <v/>
      </c>
      <c r="AO758" s="26" t="str">
        <f t="shared" si="900"/>
        <v/>
      </c>
      <c r="AP758" s="26" t="str">
        <f t="shared" si="900"/>
        <v/>
      </c>
      <c r="AQ758" s="26" t="str">
        <f t="shared" si="900"/>
        <v/>
      </c>
      <c r="AR758" s="26" t="str">
        <f t="shared" si="900"/>
        <v/>
      </c>
      <c r="AS758" s="26" t="str">
        <f t="shared" si="900"/>
        <v/>
      </c>
      <c r="AT758" s="26" t="str">
        <f t="shared" si="900"/>
        <v/>
      </c>
      <c r="AU758" s="26" t="str">
        <f t="shared" si="900"/>
        <v/>
      </c>
      <c r="AV758" s="26" t="str">
        <f t="shared" si="900"/>
        <v/>
      </c>
      <c r="AW758" s="26" t="str">
        <f t="shared" si="900"/>
        <v/>
      </c>
      <c r="AX758" s="26" t="str">
        <f t="shared" si="900"/>
        <v/>
      </c>
      <c r="AY758" s="26" t="str">
        <f t="shared" si="900"/>
        <v/>
      </c>
      <c r="AZ758" s="26" t="str">
        <f t="shared" si="900"/>
        <v/>
      </c>
      <c r="BA758" s="26" t="str">
        <f t="shared" si="900"/>
        <v/>
      </c>
      <c r="BB758" s="26" t="str">
        <f t="shared" si="900"/>
        <v/>
      </c>
      <c r="BC758" s="26" t="str">
        <f t="shared" si="900"/>
        <v/>
      </c>
      <c r="BD758" s="26" t="str">
        <f t="shared" si="900"/>
        <v/>
      </c>
      <c r="BE758" s="26" t="str">
        <f t="shared" si="900"/>
        <v/>
      </c>
      <c r="BF758" s="26" t="str">
        <f t="shared" si="900"/>
        <v/>
      </c>
      <c r="BG758" s="26" t="str">
        <f t="shared" si="900"/>
        <v/>
      </c>
      <c r="BH758" s="26" t="str">
        <f t="shared" si="900"/>
        <v/>
      </c>
      <c r="BI758" s="26" t="str">
        <f t="shared" si="900"/>
        <v/>
      </c>
      <c r="BJ758" s="26" t="str">
        <f t="shared" si="900"/>
        <v/>
      </c>
      <c r="BK758" s="26" t="str">
        <f t="shared" si="900"/>
        <v/>
      </c>
      <c r="BL758" s="26" t="str">
        <f t="shared" si="900"/>
        <v/>
      </c>
      <c r="BM758" s="26" t="str">
        <f t="shared" si="900"/>
        <v/>
      </c>
      <c r="BN758" s="26" t="str">
        <f t="shared" si="900"/>
        <v/>
      </c>
      <c r="BO758" s="26" t="str">
        <f t="shared" si="900"/>
        <v/>
      </c>
      <c r="BP758" s="26" t="str">
        <f t="shared" si="900"/>
        <v/>
      </c>
      <c r="BQ758" s="26" t="str">
        <f t="shared" si="900"/>
        <v/>
      </c>
      <c r="BR758" s="26" t="str">
        <f t="shared" si="900"/>
        <v/>
      </c>
      <c r="BS758" s="26" t="str">
        <f t="shared" si="901" ref="BS758:ED758">IF(AND(BS759="",BS760=""),"",SUM(BS759,BS760))</f>
        <v/>
      </c>
      <c r="BT758" s="26" t="str">
        <f t="shared" si="901"/>
        <v/>
      </c>
      <c r="BU758" s="26" t="str">
        <f t="shared" si="901"/>
        <v/>
      </c>
      <c r="BV758" s="26" t="str">
        <f t="shared" si="901"/>
        <v/>
      </c>
      <c r="BW758" s="26" t="str">
        <f t="shared" si="901"/>
        <v/>
      </c>
      <c r="BX758" s="26" t="str">
        <f t="shared" si="901"/>
        <v/>
      </c>
      <c r="BY758" s="26" t="str">
        <f t="shared" si="901"/>
        <v/>
      </c>
      <c r="BZ758" s="26" t="str">
        <f t="shared" si="901"/>
        <v/>
      </c>
      <c r="CA758" s="26" t="str">
        <f t="shared" si="901"/>
        <v/>
      </c>
      <c r="CB758" s="26" t="str">
        <f t="shared" si="901"/>
        <v/>
      </c>
      <c r="CC758" s="26" t="str">
        <f t="shared" si="901"/>
        <v/>
      </c>
      <c r="CD758" s="26" t="str">
        <f t="shared" si="901"/>
        <v/>
      </c>
      <c r="CE758" s="26" t="str">
        <f t="shared" si="901"/>
        <v/>
      </c>
      <c r="CF758" s="26" t="str">
        <f t="shared" si="901"/>
        <v/>
      </c>
      <c r="CG758" s="26" t="str">
        <f t="shared" si="901"/>
        <v/>
      </c>
      <c r="CH758" s="26" t="str">
        <f t="shared" si="901"/>
        <v/>
      </c>
      <c r="CI758" s="26" t="str">
        <f t="shared" si="901"/>
        <v/>
      </c>
      <c r="CJ758" s="26" t="str">
        <f t="shared" si="901"/>
        <v/>
      </c>
      <c r="CK758" s="26" t="str">
        <f t="shared" si="901"/>
        <v/>
      </c>
      <c r="CL758" s="26" t="str">
        <f t="shared" si="901"/>
        <v/>
      </c>
      <c r="CM758" s="26" t="str">
        <f t="shared" si="901"/>
        <v/>
      </c>
      <c r="CN758" s="26" t="str">
        <f t="shared" si="901"/>
        <v/>
      </c>
      <c r="CO758" s="26" t="str">
        <f t="shared" si="901"/>
        <v/>
      </c>
      <c r="CP758" s="26" t="str">
        <f t="shared" si="901"/>
        <v/>
      </c>
      <c r="CQ758" s="26" t="str">
        <f t="shared" si="901"/>
        <v/>
      </c>
      <c r="CR758" s="26" t="str">
        <f t="shared" si="901"/>
        <v/>
      </c>
      <c r="CS758" s="26" t="str">
        <f t="shared" si="901"/>
        <v/>
      </c>
      <c r="CT758" s="26" t="str">
        <f t="shared" si="901"/>
        <v/>
      </c>
      <c r="CU758" s="26" t="str">
        <f t="shared" si="901"/>
        <v/>
      </c>
      <c r="CV758" s="26" t="str">
        <f t="shared" si="901"/>
        <v/>
      </c>
      <c r="CW758" s="26" t="str">
        <f t="shared" si="901"/>
        <v/>
      </c>
      <c r="CX758" s="26" t="str">
        <f t="shared" si="901"/>
        <v/>
      </c>
      <c r="CY758" s="26" t="str">
        <f t="shared" si="901"/>
        <v/>
      </c>
      <c r="CZ758" s="26" t="str">
        <f t="shared" si="901"/>
        <v/>
      </c>
      <c r="DA758" s="26" t="str">
        <f t="shared" si="901"/>
        <v/>
      </c>
      <c r="DB758" s="26" t="str">
        <f t="shared" si="901"/>
        <v/>
      </c>
      <c r="DC758" s="26" t="str">
        <f t="shared" si="901"/>
        <v/>
      </c>
      <c r="DD758" s="26" t="str">
        <f t="shared" si="901"/>
        <v/>
      </c>
      <c r="DE758" s="26" t="str">
        <f t="shared" si="901"/>
        <v/>
      </c>
      <c r="DF758" s="26" t="str">
        <f t="shared" si="901"/>
        <v/>
      </c>
      <c r="DG758" s="26" t="str">
        <f t="shared" si="901"/>
        <v/>
      </c>
      <c r="DH758" s="26" t="str">
        <f t="shared" si="901"/>
        <v/>
      </c>
      <c r="DI758" s="26" t="str">
        <f t="shared" si="901"/>
        <v/>
      </c>
      <c r="DJ758" s="26" t="str">
        <f t="shared" si="901"/>
        <v/>
      </c>
      <c r="DK758" s="26" t="str">
        <f t="shared" si="901"/>
        <v/>
      </c>
      <c r="DL758" s="26" t="str">
        <f t="shared" si="901"/>
        <v/>
      </c>
      <c r="DM758" s="26" t="str">
        <f t="shared" si="901"/>
        <v/>
      </c>
      <c r="DN758" s="26" t="str">
        <f t="shared" si="901"/>
        <v/>
      </c>
      <c r="DO758" s="26" t="str">
        <f t="shared" si="901"/>
        <v/>
      </c>
      <c r="DP758" s="26" t="str">
        <f t="shared" si="901"/>
        <v/>
      </c>
      <c r="DQ758" s="26" t="str">
        <f t="shared" si="901"/>
        <v/>
      </c>
      <c r="DR758" s="26" t="str">
        <f t="shared" si="901"/>
        <v/>
      </c>
      <c r="DS758" s="26" t="str">
        <f t="shared" si="901"/>
        <v/>
      </c>
      <c r="DT758" s="26" t="str">
        <f t="shared" si="901"/>
        <v/>
      </c>
      <c r="DU758" s="26" t="str">
        <f t="shared" si="901"/>
        <v/>
      </c>
      <c r="DV758" s="26" t="str">
        <f t="shared" si="901"/>
        <v/>
      </c>
      <c r="DW758" s="26" t="str">
        <f t="shared" si="901"/>
        <v/>
      </c>
      <c r="DX758" s="26" t="str">
        <f t="shared" si="901"/>
        <v/>
      </c>
      <c r="DY758" s="26" t="str">
        <f t="shared" si="901"/>
        <v/>
      </c>
      <c r="DZ758" s="26" t="str">
        <f t="shared" si="901"/>
        <v/>
      </c>
      <c r="EA758" s="26" t="str">
        <f t="shared" si="901"/>
        <v/>
      </c>
      <c r="EB758" s="26" t="str">
        <f t="shared" si="901"/>
        <v/>
      </c>
      <c r="EC758" s="26" t="str">
        <f t="shared" si="901"/>
        <v/>
      </c>
      <c r="ED758" s="26" t="str">
        <f t="shared" si="901"/>
        <v/>
      </c>
      <c r="EE758" s="26" t="str">
        <f t="shared" si="902" ref="EE758:FI758">IF(AND(EE759="",EE760=""),"",SUM(EE759,EE760))</f>
        <v/>
      </c>
      <c r="EF758" s="26" t="str">
        <f t="shared" si="902"/>
        <v/>
      </c>
      <c r="EG758" s="26" t="str">
        <f t="shared" si="902"/>
        <v/>
      </c>
      <c r="EH758" s="26" t="str">
        <f t="shared" si="902"/>
        <v/>
      </c>
      <c r="EI758" s="26" t="str">
        <f t="shared" si="902"/>
        <v/>
      </c>
      <c r="EJ758" s="26" t="str">
        <f t="shared" si="902"/>
        <v/>
      </c>
      <c r="EK758" s="26" t="str">
        <f t="shared" si="902"/>
        <v/>
      </c>
      <c r="EL758" s="26" t="str">
        <f t="shared" si="902"/>
        <v/>
      </c>
      <c r="EM758" s="26" t="str">
        <f t="shared" si="902"/>
        <v/>
      </c>
      <c r="EN758" s="26" t="str">
        <f t="shared" si="902"/>
        <v/>
      </c>
      <c r="EO758" s="26" t="str">
        <f t="shared" si="902"/>
        <v/>
      </c>
      <c r="EP758" s="26" t="str">
        <f t="shared" si="902"/>
        <v/>
      </c>
      <c r="EQ758" s="26" t="str">
        <f t="shared" si="902"/>
        <v/>
      </c>
      <c r="ER758" s="26" t="str">
        <f t="shared" si="902"/>
        <v/>
      </c>
      <c r="ES758" s="26" t="str">
        <f t="shared" si="902"/>
        <v/>
      </c>
      <c r="ET758" s="26" t="str">
        <f t="shared" si="902"/>
        <v/>
      </c>
      <c r="EU758" s="26" t="str">
        <f t="shared" si="902"/>
        <v/>
      </c>
      <c r="EV758" s="26" t="str">
        <f t="shared" si="902"/>
        <v/>
      </c>
      <c r="EW758" s="26" t="str">
        <f t="shared" si="902"/>
        <v/>
      </c>
      <c r="EX758" s="26" t="str">
        <f t="shared" si="902"/>
        <v/>
      </c>
      <c r="EY758" s="26" t="str">
        <f t="shared" si="902"/>
        <v/>
      </c>
      <c r="EZ758" s="26" t="str">
        <f t="shared" si="902"/>
        <v/>
      </c>
      <c r="FA758" s="26" t="str">
        <f t="shared" si="902"/>
        <v/>
      </c>
      <c r="FB758" s="26" t="str">
        <f t="shared" si="902"/>
        <v/>
      </c>
      <c r="FC758" s="26" t="str">
        <f t="shared" si="902"/>
        <v/>
      </c>
      <c r="FD758" s="26" t="str">
        <f t="shared" si="902"/>
        <v/>
      </c>
      <c r="FE758" s="26" t="str">
        <f t="shared" si="902"/>
        <v/>
      </c>
      <c r="FF758" s="26" t="str">
        <f t="shared" si="902"/>
        <v/>
      </c>
      <c r="FG758" s="26" t="str">
        <f t="shared" si="902"/>
        <v/>
      </c>
      <c r="FH758" s="26" t="str">
        <f t="shared" si="902"/>
        <v/>
      </c>
      <c r="FI758" s="26" t="str">
        <f t="shared" si="902"/>
        <v/>
      </c>
    </row>
    <row r="759" spans="1:165" s="8" customFormat="1" ht="15" customHeight="1">
      <c r="A759" s="8" t="str">
        <f t="shared" si="866"/>
        <v>BFOTAG_S_BP6_XDC</v>
      </c>
      <c r="B759" s="12" t="s">
        <v>1245</v>
      </c>
      <c r="C759" s="13" t="s">
        <v>1790</v>
      </c>
      <c r="D759" s="13" t="s">
        <v>1791</v>
      </c>
      <c r="E759" s="18" t="str">
        <f>"BFOTAG_S_BP6_"&amp;C3</f>
        <v>BFOTAG_S_BP6_XDC</v>
      </c>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row>
    <row r="760" spans="1:165" s="8" customFormat="1" ht="15" customHeight="1">
      <c r="A760" s="8" t="str">
        <f t="shared" si="866"/>
        <v>BFOTAG_L_BP6_XDC</v>
      </c>
      <c r="B760" s="12" t="s">
        <v>1248</v>
      </c>
      <c r="C760" s="13" t="s">
        <v>1792</v>
      </c>
      <c r="D760" s="13" t="s">
        <v>1793</v>
      </c>
      <c r="E760" s="18" t="str">
        <f>"BFOTAG_L_BP6_"&amp;C3</f>
        <v>BFOTAG_L_BP6_XDC</v>
      </c>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row>
    <row r="761" spans="1:165" s="8" customFormat="1" ht="15" customHeight="1">
      <c r="A761" s="8" t="str">
        <f t="shared" si="866"/>
        <v>BFOTAO_BP6_XDC</v>
      </c>
      <c r="B761" s="12" t="s">
        <v>1415</v>
      </c>
      <c r="C761" s="13" t="s">
        <v>1794</v>
      </c>
      <c r="D761" s="13" t="s">
        <v>1795</v>
      </c>
      <c r="E761" s="18" t="str">
        <f>"BFOTAO_BP6_"&amp;C3</f>
        <v>BFOTAO_BP6_XDC</v>
      </c>
      <c r="F761" s="26" t="str">
        <f>IF(AND(F762="",F763=""),"",SUM(F762,F763))</f>
        <v/>
      </c>
      <c r="G761" s="26" t="str">
        <f t="shared" si="903" ref="G761:BR761">IF(AND(G762="",G763=""),"",SUM(G762,G763))</f>
        <v/>
      </c>
      <c r="H761" s="26" t="str">
        <f t="shared" si="903"/>
        <v/>
      </c>
      <c r="I761" s="26" t="str">
        <f t="shared" si="903"/>
        <v/>
      </c>
      <c r="J761" s="26" t="str">
        <f t="shared" si="903"/>
        <v/>
      </c>
      <c r="K761" s="26" t="str">
        <f t="shared" si="903"/>
        <v/>
      </c>
      <c r="L761" s="26" t="str">
        <f t="shared" si="903"/>
        <v/>
      </c>
      <c r="M761" s="26" t="str">
        <f t="shared" si="903"/>
        <v/>
      </c>
      <c r="N761" s="26" t="str">
        <f t="shared" si="903"/>
        <v/>
      </c>
      <c r="O761" s="26" t="str">
        <f t="shared" si="903"/>
        <v/>
      </c>
      <c r="P761" s="26" t="str">
        <f t="shared" si="903"/>
        <v/>
      </c>
      <c r="Q761" s="26" t="str">
        <f t="shared" si="903"/>
        <v/>
      </c>
      <c r="R761" s="26" t="str">
        <f t="shared" si="903"/>
        <v/>
      </c>
      <c r="S761" s="26" t="str">
        <f t="shared" si="903"/>
        <v/>
      </c>
      <c r="T761" s="26" t="str">
        <f t="shared" si="903"/>
        <v/>
      </c>
      <c r="U761" s="26" t="str">
        <f t="shared" si="903"/>
        <v/>
      </c>
      <c r="V761" s="26" t="str">
        <f t="shared" si="903"/>
        <v/>
      </c>
      <c r="W761" s="26" t="str">
        <f t="shared" si="903"/>
        <v/>
      </c>
      <c r="X761" s="26" t="str">
        <f t="shared" si="903"/>
        <v/>
      </c>
      <c r="Y761" s="26" t="str">
        <f t="shared" si="903"/>
        <v/>
      </c>
      <c r="Z761" s="26" t="str">
        <f t="shared" si="903"/>
        <v/>
      </c>
      <c r="AA761" s="26" t="str">
        <f t="shared" si="903"/>
        <v/>
      </c>
      <c r="AB761" s="26" t="str">
        <f t="shared" si="903"/>
        <v/>
      </c>
      <c r="AC761" s="26" t="str">
        <f t="shared" si="903"/>
        <v/>
      </c>
      <c r="AD761" s="26" t="str">
        <f t="shared" si="903"/>
        <v/>
      </c>
      <c r="AE761" s="26" t="str">
        <f t="shared" si="903"/>
        <v/>
      </c>
      <c r="AF761" s="26" t="str">
        <f t="shared" si="903"/>
        <v/>
      </c>
      <c r="AG761" s="26" t="str">
        <f t="shared" si="903"/>
        <v/>
      </c>
      <c r="AH761" s="26" t="str">
        <f t="shared" si="903"/>
        <v/>
      </c>
      <c r="AI761" s="26" t="str">
        <f t="shared" si="903"/>
        <v/>
      </c>
      <c r="AJ761" s="26" t="str">
        <f t="shared" si="903"/>
        <v/>
      </c>
      <c r="AK761" s="26" t="str">
        <f t="shared" si="903"/>
        <v/>
      </c>
      <c r="AL761" s="26" t="str">
        <f t="shared" si="903"/>
        <v/>
      </c>
      <c r="AM761" s="26" t="str">
        <f t="shared" si="903"/>
        <v/>
      </c>
      <c r="AN761" s="26" t="str">
        <f t="shared" si="903"/>
        <v/>
      </c>
      <c r="AO761" s="26" t="str">
        <f t="shared" si="903"/>
        <v/>
      </c>
      <c r="AP761" s="26" t="str">
        <f t="shared" si="903"/>
        <v/>
      </c>
      <c r="AQ761" s="26" t="str">
        <f t="shared" si="903"/>
        <v/>
      </c>
      <c r="AR761" s="26" t="str">
        <f t="shared" si="903"/>
        <v/>
      </c>
      <c r="AS761" s="26" t="str">
        <f t="shared" si="903"/>
        <v/>
      </c>
      <c r="AT761" s="26" t="str">
        <f t="shared" si="903"/>
        <v/>
      </c>
      <c r="AU761" s="26" t="str">
        <f t="shared" si="903"/>
        <v/>
      </c>
      <c r="AV761" s="26" t="str">
        <f t="shared" si="903"/>
        <v/>
      </c>
      <c r="AW761" s="26" t="str">
        <f t="shared" si="903"/>
        <v/>
      </c>
      <c r="AX761" s="26" t="str">
        <f t="shared" si="903"/>
        <v/>
      </c>
      <c r="AY761" s="26" t="str">
        <f t="shared" si="903"/>
        <v/>
      </c>
      <c r="AZ761" s="26" t="str">
        <f t="shared" si="903"/>
        <v/>
      </c>
      <c r="BA761" s="26" t="str">
        <f t="shared" si="903"/>
        <v/>
      </c>
      <c r="BB761" s="26" t="str">
        <f t="shared" si="903"/>
        <v/>
      </c>
      <c r="BC761" s="26" t="str">
        <f t="shared" si="903"/>
        <v/>
      </c>
      <c r="BD761" s="26" t="str">
        <f t="shared" si="903"/>
        <v/>
      </c>
      <c r="BE761" s="26" t="str">
        <f t="shared" si="903"/>
        <v/>
      </c>
      <c r="BF761" s="26" t="str">
        <f t="shared" si="903"/>
        <v/>
      </c>
      <c r="BG761" s="26" t="str">
        <f t="shared" si="903"/>
        <v/>
      </c>
      <c r="BH761" s="26" t="str">
        <f t="shared" si="903"/>
        <v/>
      </c>
      <c r="BI761" s="26" t="str">
        <f t="shared" si="903"/>
        <v/>
      </c>
      <c r="BJ761" s="26" t="str">
        <f t="shared" si="903"/>
        <v/>
      </c>
      <c r="BK761" s="26" t="str">
        <f t="shared" si="903"/>
        <v/>
      </c>
      <c r="BL761" s="26" t="str">
        <f t="shared" si="903"/>
        <v/>
      </c>
      <c r="BM761" s="26" t="str">
        <f t="shared" si="903"/>
        <v/>
      </c>
      <c r="BN761" s="26" t="str">
        <f t="shared" si="903"/>
        <v/>
      </c>
      <c r="BO761" s="26" t="str">
        <f t="shared" si="903"/>
        <v/>
      </c>
      <c r="BP761" s="26" t="str">
        <f t="shared" si="903"/>
        <v/>
      </c>
      <c r="BQ761" s="26" t="str">
        <f t="shared" si="903"/>
        <v/>
      </c>
      <c r="BR761" s="26" t="str">
        <f t="shared" si="903"/>
        <v/>
      </c>
      <c r="BS761" s="26" t="str">
        <f t="shared" si="904" ref="BS761:ED761">IF(AND(BS762="",BS763=""),"",SUM(BS762,BS763))</f>
        <v/>
      </c>
      <c r="BT761" s="26" t="str">
        <f t="shared" si="904"/>
        <v/>
      </c>
      <c r="BU761" s="26" t="str">
        <f t="shared" si="904"/>
        <v/>
      </c>
      <c r="BV761" s="26" t="str">
        <f t="shared" si="904"/>
        <v/>
      </c>
      <c r="BW761" s="26" t="str">
        <f t="shared" si="904"/>
        <v/>
      </c>
      <c r="BX761" s="26" t="str">
        <f t="shared" si="904"/>
        <v/>
      </c>
      <c r="BY761" s="26" t="str">
        <f t="shared" si="904"/>
        <v/>
      </c>
      <c r="BZ761" s="26" t="str">
        <f t="shared" si="904"/>
        <v/>
      </c>
      <c r="CA761" s="26" t="str">
        <f t="shared" si="904"/>
        <v/>
      </c>
      <c r="CB761" s="26" t="str">
        <f t="shared" si="904"/>
        <v/>
      </c>
      <c r="CC761" s="26" t="str">
        <f t="shared" si="904"/>
        <v/>
      </c>
      <c r="CD761" s="26" t="str">
        <f t="shared" si="904"/>
        <v/>
      </c>
      <c r="CE761" s="26" t="str">
        <f t="shared" si="904"/>
        <v/>
      </c>
      <c r="CF761" s="26" t="str">
        <f t="shared" si="904"/>
        <v/>
      </c>
      <c r="CG761" s="26" t="str">
        <f t="shared" si="904"/>
        <v/>
      </c>
      <c r="CH761" s="26" t="str">
        <f t="shared" si="904"/>
        <v/>
      </c>
      <c r="CI761" s="26" t="str">
        <f t="shared" si="904"/>
        <v/>
      </c>
      <c r="CJ761" s="26" t="str">
        <f t="shared" si="904"/>
        <v/>
      </c>
      <c r="CK761" s="26" t="str">
        <f t="shared" si="904"/>
        <v/>
      </c>
      <c r="CL761" s="26" t="str">
        <f t="shared" si="904"/>
        <v/>
      </c>
      <c r="CM761" s="26" t="str">
        <f t="shared" si="904"/>
        <v/>
      </c>
      <c r="CN761" s="26" t="str">
        <f t="shared" si="904"/>
        <v/>
      </c>
      <c r="CO761" s="26" t="str">
        <f t="shared" si="904"/>
        <v/>
      </c>
      <c r="CP761" s="26" t="str">
        <f t="shared" si="904"/>
        <v/>
      </c>
      <c r="CQ761" s="26" t="str">
        <f t="shared" si="904"/>
        <v/>
      </c>
      <c r="CR761" s="26" t="str">
        <f t="shared" si="904"/>
        <v/>
      </c>
      <c r="CS761" s="26" t="str">
        <f t="shared" si="904"/>
        <v/>
      </c>
      <c r="CT761" s="26" t="str">
        <f t="shared" si="904"/>
        <v/>
      </c>
      <c r="CU761" s="26" t="str">
        <f t="shared" si="904"/>
        <v/>
      </c>
      <c r="CV761" s="26" t="str">
        <f t="shared" si="904"/>
        <v/>
      </c>
      <c r="CW761" s="26" t="str">
        <f t="shared" si="904"/>
        <v/>
      </c>
      <c r="CX761" s="26" t="str">
        <f t="shared" si="904"/>
        <v/>
      </c>
      <c r="CY761" s="26" t="str">
        <f t="shared" si="904"/>
        <v/>
      </c>
      <c r="CZ761" s="26" t="str">
        <f t="shared" si="904"/>
        <v/>
      </c>
      <c r="DA761" s="26" t="str">
        <f t="shared" si="904"/>
        <v/>
      </c>
      <c r="DB761" s="26" t="str">
        <f t="shared" si="904"/>
        <v/>
      </c>
      <c r="DC761" s="26" t="str">
        <f t="shared" si="904"/>
        <v/>
      </c>
      <c r="DD761" s="26" t="str">
        <f t="shared" si="904"/>
        <v/>
      </c>
      <c r="DE761" s="26" t="str">
        <f t="shared" si="904"/>
        <v/>
      </c>
      <c r="DF761" s="26" t="str">
        <f t="shared" si="904"/>
        <v/>
      </c>
      <c r="DG761" s="26" t="str">
        <f t="shared" si="904"/>
        <v/>
      </c>
      <c r="DH761" s="26" t="str">
        <f t="shared" si="904"/>
        <v/>
      </c>
      <c r="DI761" s="26" t="str">
        <f t="shared" si="904"/>
        <v/>
      </c>
      <c r="DJ761" s="26" t="str">
        <f t="shared" si="904"/>
        <v/>
      </c>
      <c r="DK761" s="26" t="str">
        <f t="shared" si="904"/>
        <v/>
      </c>
      <c r="DL761" s="26" t="str">
        <f t="shared" si="904"/>
        <v/>
      </c>
      <c r="DM761" s="26" t="str">
        <f t="shared" si="904"/>
        <v/>
      </c>
      <c r="DN761" s="26" t="str">
        <f t="shared" si="904"/>
        <v/>
      </c>
      <c r="DO761" s="26" t="str">
        <f t="shared" si="904"/>
        <v/>
      </c>
      <c r="DP761" s="26" t="str">
        <f t="shared" si="904"/>
        <v/>
      </c>
      <c r="DQ761" s="26" t="str">
        <f t="shared" si="904"/>
        <v/>
      </c>
      <c r="DR761" s="26" t="str">
        <f t="shared" si="904"/>
        <v/>
      </c>
      <c r="DS761" s="26" t="str">
        <f t="shared" si="904"/>
        <v/>
      </c>
      <c r="DT761" s="26" t="str">
        <f t="shared" si="904"/>
        <v/>
      </c>
      <c r="DU761" s="26" t="str">
        <f t="shared" si="904"/>
        <v/>
      </c>
      <c r="DV761" s="26" t="str">
        <f t="shared" si="904"/>
        <v/>
      </c>
      <c r="DW761" s="26" t="str">
        <f t="shared" si="904"/>
        <v/>
      </c>
      <c r="DX761" s="26" t="str">
        <f t="shared" si="904"/>
        <v/>
      </c>
      <c r="DY761" s="26" t="str">
        <f t="shared" si="904"/>
        <v/>
      </c>
      <c r="DZ761" s="26" t="str">
        <f t="shared" si="904"/>
        <v/>
      </c>
      <c r="EA761" s="26" t="str">
        <f t="shared" si="904"/>
        <v/>
      </c>
      <c r="EB761" s="26" t="str">
        <f t="shared" si="904"/>
        <v/>
      </c>
      <c r="EC761" s="26" t="str">
        <f t="shared" si="904"/>
        <v/>
      </c>
      <c r="ED761" s="26" t="str">
        <f t="shared" si="904"/>
        <v/>
      </c>
      <c r="EE761" s="26" t="str">
        <f t="shared" si="905" ref="EE761:FI761">IF(AND(EE762="",EE763=""),"",SUM(EE762,EE763))</f>
        <v/>
      </c>
      <c r="EF761" s="26" t="str">
        <f t="shared" si="905"/>
        <v/>
      </c>
      <c r="EG761" s="26" t="str">
        <f t="shared" si="905"/>
        <v/>
      </c>
      <c r="EH761" s="26" t="str">
        <f t="shared" si="905"/>
        <v/>
      </c>
      <c r="EI761" s="26" t="str">
        <f t="shared" si="905"/>
        <v/>
      </c>
      <c r="EJ761" s="26" t="str">
        <f t="shared" si="905"/>
        <v/>
      </c>
      <c r="EK761" s="26" t="str">
        <f t="shared" si="905"/>
        <v/>
      </c>
      <c r="EL761" s="26" t="str">
        <f t="shared" si="905"/>
        <v/>
      </c>
      <c r="EM761" s="26" t="str">
        <f t="shared" si="905"/>
        <v/>
      </c>
      <c r="EN761" s="26" t="str">
        <f t="shared" si="905"/>
        <v/>
      </c>
      <c r="EO761" s="26" t="str">
        <f t="shared" si="905"/>
        <v/>
      </c>
      <c r="EP761" s="26" t="str">
        <f t="shared" si="905"/>
        <v/>
      </c>
      <c r="EQ761" s="26" t="str">
        <f t="shared" si="905"/>
        <v/>
      </c>
      <c r="ER761" s="26" t="str">
        <f t="shared" si="905"/>
        <v/>
      </c>
      <c r="ES761" s="26" t="str">
        <f t="shared" si="905"/>
        <v/>
      </c>
      <c r="ET761" s="26" t="str">
        <f t="shared" si="905"/>
        <v/>
      </c>
      <c r="EU761" s="26" t="str">
        <f t="shared" si="905"/>
        <v/>
      </c>
      <c r="EV761" s="26" t="str">
        <f t="shared" si="905"/>
        <v/>
      </c>
      <c r="EW761" s="26" t="str">
        <f t="shared" si="905"/>
        <v/>
      </c>
      <c r="EX761" s="26" t="str">
        <f t="shared" si="905"/>
        <v/>
      </c>
      <c r="EY761" s="26" t="str">
        <f t="shared" si="905"/>
        <v/>
      </c>
      <c r="EZ761" s="26" t="str">
        <f t="shared" si="905"/>
        <v/>
      </c>
      <c r="FA761" s="26" t="str">
        <f t="shared" si="905"/>
        <v/>
      </c>
      <c r="FB761" s="26" t="str">
        <f t="shared" si="905"/>
        <v/>
      </c>
      <c r="FC761" s="26" t="str">
        <f t="shared" si="905"/>
        <v/>
      </c>
      <c r="FD761" s="26" t="str">
        <f t="shared" si="905"/>
        <v/>
      </c>
      <c r="FE761" s="26" t="str">
        <f t="shared" si="905"/>
        <v/>
      </c>
      <c r="FF761" s="26" t="str">
        <f t="shared" si="905"/>
        <v/>
      </c>
      <c r="FG761" s="26" t="str">
        <f t="shared" si="905"/>
        <v/>
      </c>
      <c r="FH761" s="26" t="str">
        <f t="shared" si="905"/>
        <v/>
      </c>
      <c r="FI761" s="26" t="str">
        <f t="shared" si="905"/>
        <v/>
      </c>
    </row>
    <row r="762" spans="1:165" s="8" customFormat="1" ht="15" customHeight="1">
      <c r="A762" s="8" t="str">
        <f t="shared" si="866"/>
        <v>BFOTAO_S_BP6_XDC</v>
      </c>
      <c r="B762" s="12" t="s">
        <v>1245</v>
      </c>
      <c r="C762" s="13" t="s">
        <v>1796</v>
      </c>
      <c r="D762" s="13" t="s">
        <v>1797</v>
      </c>
      <c r="E762" s="18" t="str">
        <f>"BFOTAO_S_BP6_"&amp;C3</f>
        <v>BFOTAO_S_BP6_XDC</v>
      </c>
      <c r="F762" s="26" t="str">
        <f>IF(AND(F765="",F768=""),"",SUM(F765,F768))</f>
        <v/>
      </c>
      <c r="G762" s="26" t="str">
        <f t="shared" si="906" ref="G762:BR762">IF(AND(G765="",G768=""),"",SUM(G765,G768))</f>
        <v/>
      </c>
      <c r="H762" s="26" t="str">
        <f t="shared" si="906"/>
        <v/>
      </c>
      <c r="I762" s="26" t="str">
        <f t="shared" si="906"/>
        <v/>
      </c>
      <c r="J762" s="26" t="str">
        <f t="shared" si="906"/>
        <v/>
      </c>
      <c r="K762" s="26" t="str">
        <f t="shared" si="906"/>
        <v/>
      </c>
      <c r="L762" s="26" t="str">
        <f t="shared" si="906"/>
        <v/>
      </c>
      <c r="M762" s="26" t="str">
        <f t="shared" si="906"/>
        <v/>
      </c>
      <c r="N762" s="26" t="str">
        <f t="shared" si="906"/>
        <v/>
      </c>
      <c r="O762" s="26" t="str">
        <f t="shared" si="906"/>
        <v/>
      </c>
      <c r="P762" s="26" t="str">
        <f t="shared" si="906"/>
        <v/>
      </c>
      <c r="Q762" s="26" t="str">
        <f t="shared" si="906"/>
        <v/>
      </c>
      <c r="R762" s="26" t="str">
        <f t="shared" si="906"/>
        <v/>
      </c>
      <c r="S762" s="26" t="str">
        <f t="shared" si="906"/>
        <v/>
      </c>
      <c r="T762" s="26" t="str">
        <f t="shared" si="906"/>
        <v/>
      </c>
      <c r="U762" s="26" t="str">
        <f t="shared" si="906"/>
        <v/>
      </c>
      <c r="V762" s="26" t="str">
        <f t="shared" si="906"/>
        <v/>
      </c>
      <c r="W762" s="26" t="str">
        <f t="shared" si="906"/>
        <v/>
      </c>
      <c r="X762" s="26" t="str">
        <f t="shared" si="906"/>
        <v/>
      </c>
      <c r="Y762" s="26" t="str">
        <f t="shared" si="906"/>
        <v/>
      </c>
      <c r="Z762" s="26" t="str">
        <f t="shared" si="906"/>
        <v/>
      </c>
      <c r="AA762" s="26" t="str">
        <f t="shared" si="906"/>
        <v/>
      </c>
      <c r="AB762" s="26" t="str">
        <f t="shared" si="906"/>
        <v/>
      </c>
      <c r="AC762" s="26" t="str">
        <f t="shared" si="906"/>
        <v/>
      </c>
      <c r="AD762" s="26" t="str">
        <f t="shared" si="906"/>
        <v/>
      </c>
      <c r="AE762" s="26" t="str">
        <f t="shared" si="906"/>
        <v/>
      </c>
      <c r="AF762" s="26" t="str">
        <f t="shared" si="906"/>
        <v/>
      </c>
      <c r="AG762" s="26" t="str">
        <f t="shared" si="906"/>
        <v/>
      </c>
      <c r="AH762" s="26" t="str">
        <f t="shared" si="906"/>
        <v/>
      </c>
      <c r="AI762" s="26" t="str">
        <f t="shared" si="906"/>
        <v/>
      </c>
      <c r="AJ762" s="26" t="str">
        <f t="shared" si="906"/>
        <v/>
      </c>
      <c r="AK762" s="26" t="str">
        <f t="shared" si="906"/>
        <v/>
      </c>
      <c r="AL762" s="26" t="str">
        <f t="shared" si="906"/>
        <v/>
      </c>
      <c r="AM762" s="26" t="str">
        <f t="shared" si="906"/>
        <v/>
      </c>
      <c r="AN762" s="26" t="str">
        <f t="shared" si="906"/>
        <v/>
      </c>
      <c r="AO762" s="26" t="str">
        <f t="shared" si="906"/>
        <v/>
      </c>
      <c r="AP762" s="26" t="str">
        <f t="shared" si="906"/>
        <v/>
      </c>
      <c r="AQ762" s="26" t="str">
        <f t="shared" si="906"/>
        <v/>
      </c>
      <c r="AR762" s="26" t="str">
        <f t="shared" si="906"/>
        <v/>
      </c>
      <c r="AS762" s="26" t="str">
        <f t="shared" si="906"/>
        <v/>
      </c>
      <c r="AT762" s="26" t="str">
        <f t="shared" si="906"/>
        <v/>
      </c>
      <c r="AU762" s="26" t="str">
        <f t="shared" si="906"/>
        <v/>
      </c>
      <c r="AV762" s="26" t="str">
        <f t="shared" si="906"/>
        <v/>
      </c>
      <c r="AW762" s="26" t="str">
        <f t="shared" si="906"/>
        <v/>
      </c>
      <c r="AX762" s="26" t="str">
        <f t="shared" si="906"/>
        <v/>
      </c>
      <c r="AY762" s="26" t="str">
        <f t="shared" si="906"/>
        <v/>
      </c>
      <c r="AZ762" s="26" t="str">
        <f t="shared" si="906"/>
        <v/>
      </c>
      <c r="BA762" s="26" t="str">
        <f t="shared" si="906"/>
        <v/>
      </c>
      <c r="BB762" s="26" t="str">
        <f t="shared" si="906"/>
        <v/>
      </c>
      <c r="BC762" s="26" t="str">
        <f t="shared" si="906"/>
        <v/>
      </c>
      <c r="BD762" s="26" t="str">
        <f t="shared" si="906"/>
        <v/>
      </c>
      <c r="BE762" s="26" t="str">
        <f t="shared" si="906"/>
        <v/>
      </c>
      <c r="BF762" s="26" t="str">
        <f t="shared" si="906"/>
        <v/>
      </c>
      <c r="BG762" s="26" t="str">
        <f t="shared" si="906"/>
        <v/>
      </c>
      <c r="BH762" s="26" t="str">
        <f t="shared" si="906"/>
        <v/>
      </c>
      <c r="BI762" s="26" t="str">
        <f t="shared" si="906"/>
        <v/>
      </c>
      <c r="BJ762" s="26" t="str">
        <f t="shared" si="906"/>
        <v/>
      </c>
      <c r="BK762" s="26" t="str">
        <f t="shared" si="906"/>
        <v/>
      </c>
      <c r="BL762" s="26" t="str">
        <f t="shared" si="906"/>
        <v/>
      </c>
      <c r="BM762" s="26" t="str">
        <f t="shared" si="906"/>
        <v/>
      </c>
      <c r="BN762" s="26" t="str">
        <f t="shared" si="906"/>
        <v/>
      </c>
      <c r="BO762" s="26" t="str">
        <f t="shared" si="906"/>
        <v/>
      </c>
      <c r="BP762" s="26" t="str">
        <f t="shared" si="906"/>
        <v/>
      </c>
      <c r="BQ762" s="26" t="str">
        <f t="shared" si="906"/>
        <v/>
      </c>
      <c r="BR762" s="26" t="str">
        <f t="shared" si="906"/>
        <v/>
      </c>
      <c r="BS762" s="26" t="str">
        <f t="shared" si="907" ref="BS762:ED762">IF(AND(BS765="",BS768=""),"",SUM(BS765,BS768))</f>
        <v/>
      </c>
      <c r="BT762" s="26" t="str">
        <f t="shared" si="907"/>
        <v/>
      </c>
      <c r="BU762" s="26" t="str">
        <f t="shared" si="907"/>
        <v/>
      </c>
      <c r="BV762" s="26" t="str">
        <f t="shared" si="907"/>
        <v/>
      </c>
      <c r="BW762" s="26" t="str">
        <f t="shared" si="907"/>
        <v/>
      </c>
      <c r="BX762" s="26" t="str">
        <f t="shared" si="907"/>
        <v/>
      </c>
      <c r="BY762" s="26" t="str">
        <f t="shared" si="907"/>
        <v/>
      </c>
      <c r="BZ762" s="26" t="str">
        <f t="shared" si="907"/>
        <v/>
      </c>
      <c r="CA762" s="26" t="str">
        <f t="shared" si="907"/>
        <v/>
      </c>
      <c r="CB762" s="26" t="str">
        <f t="shared" si="907"/>
        <v/>
      </c>
      <c r="CC762" s="26" t="str">
        <f t="shared" si="907"/>
        <v/>
      </c>
      <c r="CD762" s="26" t="str">
        <f t="shared" si="907"/>
        <v/>
      </c>
      <c r="CE762" s="26" t="str">
        <f t="shared" si="907"/>
        <v/>
      </c>
      <c r="CF762" s="26" t="str">
        <f t="shared" si="907"/>
        <v/>
      </c>
      <c r="CG762" s="26" t="str">
        <f t="shared" si="907"/>
        <v/>
      </c>
      <c r="CH762" s="26" t="str">
        <f t="shared" si="907"/>
        <v/>
      </c>
      <c r="CI762" s="26" t="str">
        <f t="shared" si="907"/>
        <v/>
      </c>
      <c r="CJ762" s="26" t="str">
        <f t="shared" si="907"/>
        <v/>
      </c>
      <c r="CK762" s="26" t="str">
        <f t="shared" si="907"/>
        <v/>
      </c>
      <c r="CL762" s="26" t="str">
        <f t="shared" si="907"/>
        <v/>
      </c>
      <c r="CM762" s="26" t="str">
        <f t="shared" si="907"/>
        <v/>
      </c>
      <c r="CN762" s="26" t="str">
        <f t="shared" si="907"/>
        <v/>
      </c>
      <c r="CO762" s="26" t="str">
        <f t="shared" si="907"/>
        <v/>
      </c>
      <c r="CP762" s="26" t="str">
        <f t="shared" si="907"/>
        <v/>
      </c>
      <c r="CQ762" s="26" t="str">
        <f t="shared" si="907"/>
        <v/>
      </c>
      <c r="CR762" s="26" t="str">
        <f t="shared" si="907"/>
        <v/>
      </c>
      <c r="CS762" s="26" t="str">
        <f t="shared" si="907"/>
        <v/>
      </c>
      <c r="CT762" s="26" t="str">
        <f t="shared" si="907"/>
        <v/>
      </c>
      <c r="CU762" s="26" t="str">
        <f t="shared" si="907"/>
        <v/>
      </c>
      <c r="CV762" s="26" t="str">
        <f t="shared" si="907"/>
        <v/>
      </c>
      <c r="CW762" s="26" t="str">
        <f t="shared" si="907"/>
        <v/>
      </c>
      <c r="CX762" s="26" t="str">
        <f t="shared" si="907"/>
        <v/>
      </c>
      <c r="CY762" s="26" t="str">
        <f t="shared" si="907"/>
        <v/>
      </c>
      <c r="CZ762" s="26" t="str">
        <f t="shared" si="907"/>
        <v/>
      </c>
      <c r="DA762" s="26" t="str">
        <f t="shared" si="907"/>
        <v/>
      </c>
      <c r="DB762" s="26" t="str">
        <f t="shared" si="907"/>
        <v/>
      </c>
      <c r="DC762" s="26" t="str">
        <f t="shared" si="907"/>
        <v/>
      </c>
      <c r="DD762" s="26" t="str">
        <f t="shared" si="907"/>
        <v/>
      </c>
      <c r="DE762" s="26" t="str">
        <f t="shared" si="907"/>
        <v/>
      </c>
      <c r="DF762" s="26" t="str">
        <f t="shared" si="907"/>
        <v/>
      </c>
      <c r="DG762" s="26" t="str">
        <f t="shared" si="907"/>
        <v/>
      </c>
      <c r="DH762" s="26" t="str">
        <f t="shared" si="907"/>
        <v/>
      </c>
      <c r="DI762" s="26" t="str">
        <f t="shared" si="907"/>
        <v/>
      </c>
      <c r="DJ762" s="26" t="str">
        <f t="shared" si="907"/>
        <v/>
      </c>
      <c r="DK762" s="26" t="str">
        <f t="shared" si="907"/>
        <v/>
      </c>
      <c r="DL762" s="26" t="str">
        <f t="shared" si="907"/>
        <v/>
      </c>
      <c r="DM762" s="26" t="str">
        <f t="shared" si="907"/>
        <v/>
      </c>
      <c r="DN762" s="26" t="str">
        <f t="shared" si="907"/>
        <v/>
      </c>
      <c r="DO762" s="26" t="str">
        <f t="shared" si="907"/>
        <v/>
      </c>
      <c r="DP762" s="26" t="str">
        <f t="shared" si="907"/>
        <v/>
      </c>
      <c r="DQ762" s="26" t="str">
        <f t="shared" si="907"/>
        <v/>
      </c>
      <c r="DR762" s="26" t="str">
        <f t="shared" si="907"/>
        <v/>
      </c>
      <c r="DS762" s="26" t="str">
        <f t="shared" si="907"/>
        <v/>
      </c>
      <c r="DT762" s="26" t="str">
        <f t="shared" si="907"/>
        <v/>
      </c>
      <c r="DU762" s="26" t="str">
        <f t="shared" si="907"/>
        <v/>
      </c>
      <c r="DV762" s="26" t="str">
        <f t="shared" si="907"/>
        <v/>
      </c>
      <c r="DW762" s="26" t="str">
        <f t="shared" si="907"/>
        <v/>
      </c>
      <c r="DX762" s="26" t="str">
        <f t="shared" si="907"/>
        <v/>
      </c>
      <c r="DY762" s="26" t="str">
        <f t="shared" si="907"/>
        <v/>
      </c>
      <c r="DZ762" s="26" t="str">
        <f t="shared" si="907"/>
        <v/>
      </c>
      <c r="EA762" s="26" t="str">
        <f t="shared" si="907"/>
        <v/>
      </c>
      <c r="EB762" s="26" t="str">
        <f t="shared" si="907"/>
        <v/>
      </c>
      <c r="EC762" s="26" t="str">
        <f t="shared" si="907"/>
        <v/>
      </c>
      <c r="ED762" s="26" t="str">
        <f t="shared" si="907"/>
        <v/>
      </c>
      <c r="EE762" s="26" t="str">
        <f t="shared" si="908" ref="EE762:FI762">IF(AND(EE765="",EE768=""),"",SUM(EE765,EE768))</f>
        <v/>
      </c>
      <c r="EF762" s="26" t="str">
        <f t="shared" si="908"/>
        <v/>
      </c>
      <c r="EG762" s="26" t="str">
        <f t="shared" si="908"/>
        <v/>
      </c>
      <c r="EH762" s="26" t="str">
        <f t="shared" si="908"/>
        <v/>
      </c>
      <c r="EI762" s="26" t="str">
        <f t="shared" si="908"/>
        <v/>
      </c>
      <c r="EJ762" s="26" t="str">
        <f t="shared" si="908"/>
        <v/>
      </c>
      <c r="EK762" s="26" t="str">
        <f t="shared" si="908"/>
        <v/>
      </c>
      <c r="EL762" s="26" t="str">
        <f t="shared" si="908"/>
        <v/>
      </c>
      <c r="EM762" s="26" t="str">
        <f t="shared" si="908"/>
        <v/>
      </c>
      <c r="EN762" s="26" t="str">
        <f t="shared" si="908"/>
        <v/>
      </c>
      <c r="EO762" s="26" t="str">
        <f t="shared" si="908"/>
        <v/>
      </c>
      <c r="EP762" s="26" t="str">
        <f t="shared" si="908"/>
        <v/>
      </c>
      <c r="EQ762" s="26" t="str">
        <f t="shared" si="908"/>
        <v/>
      </c>
      <c r="ER762" s="26" t="str">
        <f t="shared" si="908"/>
        <v/>
      </c>
      <c r="ES762" s="26" t="str">
        <f t="shared" si="908"/>
        <v/>
      </c>
      <c r="ET762" s="26" t="str">
        <f t="shared" si="908"/>
        <v/>
      </c>
      <c r="EU762" s="26" t="str">
        <f t="shared" si="908"/>
        <v/>
      </c>
      <c r="EV762" s="26" t="str">
        <f t="shared" si="908"/>
        <v/>
      </c>
      <c r="EW762" s="26" t="str">
        <f t="shared" si="908"/>
        <v/>
      </c>
      <c r="EX762" s="26" t="str">
        <f t="shared" si="908"/>
        <v/>
      </c>
      <c r="EY762" s="26" t="str">
        <f t="shared" si="908"/>
        <v/>
      </c>
      <c r="EZ762" s="26" t="str">
        <f t="shared" si="908"/>
        <v/>
      </c>
      <c r="FA762" s="26" t="str">
        <f t="shared" si="908"/>
        <v/>
      </c>
      <c r="FB762" s="26" t="str">
        <f t="shared" si="908"/>
        <v/>
      </c>
      <c r="FC762" s="26" t="str">
        <f t="shared" si="908"/>
        <v/>
      </c>
      <c r="FD762" s="26" t="str">
        <f t="shared" si="908"/>
        <v/>
      </c>
      <c r="FE762" s="26" t="str">
        <f t="shared" si="908"/>
        <v/>
      </c>
      <c r="FF762" s="26" t="str">
        <f t="shared" si="908"/>
        <v/>
      </c>
      <c r="FG762" s="26" t="str">
        <f t="shared" si="908"/>
        <v/>
      </c>
      <c r="FH762" s="26" t="str">
        <f t="shared" si="908"/>
        <v/>
      </c>
      <c r="FI762" s="26" t="str">
        <f t="shared" si="908"/>
        <v/>
      </c>
    </row>
    <row r="763" spans="1:165" s="8" customFormat="1" ht="15" customHeight="1">
      <c r="A763" s="8" t="str">
        <f t="shared" si="866"/>
        <v>BFOTAO_L_BP6_XDC</v>
      </c>
      <c r="B763" s="12" t="s">
        <v>1248</v>
      </c>
      <c r="C763" s="13" t="s">
        <v>1798</v>
      </c>
      <c r="D763" s="13" t="s">
        <v>1799</v>
      </c>
      <c r="E763" s="18" t="str">
        <f>"BFOTAO_L_BP6_"&amp;C3</f>
        <v>BFOTAO_L_BP6_XDC</v>
      </c>
      <c r="F763" s="26" t="str">
        <f>IF(AND(F766="",F769=""),"",SUM(F766,F769))</f>
        <v/>
      </c>
      <c r="G763" s="26" t="str">
        <f t="shared" si="909" ref="G763:BR763">IF(AND(G766="",G769=""),"",SUM(G766,G769))</f>
        <v/>
      </c>
      <c r="H763" s="26" t="str">
        <f t="shared" si="909"/>
        <v/>
      </c>
      <c r="I763" s="26" t="str">
        <f t="shared" si="909"/>
        <v/>
      </c>
      <c r="J763" s="26" t="str">
        <f t="shared" si="909"/>
        <v/>
      </c>
      <c r="K763" s="26" t="str">
        <f t="shared" si="909"/>
        <v/>
      </c>
      <c r="L763" s="26" t="str">
        <f t="shared" si="909"/>
        <v/>
      </c>
      <c r="M763" s="26" t="str">
        <f t="shared" si="909"/>
        <v/>
      </c>
      <c r="N763" s="26" t="str">
        <f t="shared" si="909"/>
        <v/>
      </c>
      <c r="O763" s="26" t="str">
        <f t="shared" si="909"/>
        <v/>
      </c>
      <c r="P763" s="26" t="str">
        <f t="shared" si="909"/>
        <v/>
      </c>
      <c r="Q763" s="26" t="str">
        <f t="shared" si="909"/>
        <v/>
      </c>
      <c r="R763" s="26" t="str">
        <f t="shared" si="909"/>
        <v/>
      </c>
      <c r="S763" s="26" t="str">
        <f t="shared" si="909"/>
        <v/>
      </c>
      <c r="T763" s="26" t="str">
        <f t="shared" si="909"/>
        <v/>
      </c>
      <c r="U763" s="26" t="str">
        <f t="shared" si="909"/>
        <v/>
      </c>
      <c r="V763" s="26" t="str">
        <f t="shared" si="909"/>
        <v/>
      </c>
      <c r="W763" s="26" t="str">
        <f t="shared" si="909"/>
        <v/>
      </c>
      <c r="X763" s="26" t="str">
        <f t="shared" si="909"/>
        <v/>
      </c>
      <c r="Y763" s="26" t="str">
        <f t="shared" si="909"/>
        <v/>
      </c>
      <c r="Z763" s="26" t="str">
        <f t="shared" si="909"/>
        <v/>
      </c>
      <c r="AA763" s="26" t="str">
        <f t="shared" si="909"/>
        <v/>
      </c>
      <c r="AB763" s="26" t="str">
        <f t="shared" si="909"/>
        <v/>
      </c>
      <c r="AC763" s="26" t="str">
        <f t="shared" si="909"/>
        <v/>
      </c>
      <c r="AD763" s="26" t="str">
        <f t="shared" si="909"/>
        <v/>
      </c>
      <c r="AE763" s="26" t="str">
        <f t="shared" si="909"/>
        <v/>
      </c>
      <c r="AF763" s="26" t="str">
        <f t="shared" si="909"/>
        <v/>
      </c>
      <c r="AG763" s="26" t="str">
        <f t="shared" si="909"/>
        <v/>
      </c>
      <c r="AH763" s="26" t="str">
        <f t="shared" si="909"/>
        <v/>
      </c>
      <c r="AI763" s="26" t="str">
        <f t="shared" si="909"/>
        <v/>
      </c>
      <c r="AJ763" s="26" t="str">
        <f t="shared" si="909"/>
        <v/>
      </c>
      <c r="AK763" s="26" t="str">
        <f t="shared" si="909"/>
        <v/>
      </c>
      <c r="AL763" s="26" t="str">
        <f t="shared" si="909"/>
        <v/>
      </c>
      <c r="AM763" s="26" t="str">
        <f t="shared" si="909"/>
        <v/>
      </c>
      <c r="AN763" s="26" t="str">
        <f t="shared" si="909"/>
        <v/>
      </c>
      <c r="AO763" s="26" t="str">
        <f t="shared" si="909"/>
        <v/>
      </c>
      <c r="AP763" s="26" t="str">
        <f t="shared" si="909"/>
        <v/>
      </c>
      <c r="AQ763" s="26" t="str">
        <f t="shared" si="909"/>
        <v/>
      </c>
      <c r="AR763" s="26" t="str">
        <f t="shared" si="909"/>
        <v/>
      </c>
      <c r="AS763" s="26" t="str">
        <f t="shared" si="909"/>
        <v/>
      </c>
      <c r="AT763" s="26" t="str">
        <f t="shared" si="909"/>
        <v/>
      </c>
      <c r="AU763" s="26" t="str">
        <f t="shared" si="909"/>
        <v/>
      </c>
      <c r="AV763" s="26" t="str">
        <f t="shared" si="909"/>
        <v/>
      </c>
      <c r="AW763" s="26" t="str">
        <f t="shared" si="909"/>
        <v/>
      </c>
      <c r="AX763" s="26" t="str">
        <f t="shared" si="909"/>
        <v/>
      </c>
      <c r="AY763" s="26" t="str">
        <f t="shared" si="909"/>
        <v/>
      </c>
      <c r="AZ763" s="26" t="str">
        <f t="shared" si="909"/>
        <v/>
      </c>
      <c r="BA763" s="26" t="str">
        <f t="shared" si="909"/>
        <v/>
      </c>
      <c r="BB763" s="26" t="str">
        <f t="shared" si="909"/>
        <v/>
      </c>
      <c r="BC763" s="26" t="str">
        <f t="shared" si="909"/>
        <v/>
      </c>
      <c r="BD763" s="26" t="str">
        <f t="shared" si="909"/>
        <v/>
      </c>
      <c r="BE763" s="26" t="str">
        <f t="shared" si="909"/>
        <v/>
      </c>
      <c r="BF763" s="26" t="str">
        <f t="shared" si="909"/>
        <v/>
      </c>
      <c r="BG763" s="26" t="str">
        <f t="shared" si="909"/>
        <v/>
      </c>
      <c r="BH763" s="26" t="str">
        <f t="shared" si="909"/>
        <v/>
      </c>
      <c r="BI763" s="26" t="str">
        <f t="shared" si="909"/>
        <v/>
      </c>
      <c r="BJ763" s="26" t="str">
        <f t="shared" si="909"/>
        <v/>
      </c>
      <c r="BK763" s="26" t="str">
        <f t="shared" si="909"/>
        <v/>
      </c>
      <c r="BL763" s="26" t="str">
        <f t="shared" si="909"/>
        <v/>
      </c>
      <c r="BM763" s="26" t="str">
        <f t="shared" si="909"/>
        <v/>
      </c>
      <c r="BN763" s="26" t="str">
        <f t="shared" si="909"/>
        <v/>
      </c>
      <c r="BO763" s="26" t="str">
        <f t="shared" si="909"/>
        <v/>
      </c>
      <c r="BP763" s="26" t="str">
        <f t="shared" si="909"/>
        <v/>
      </c>
      <c r="BQ763" s="26" t="str">
        <f t="shared" si="909"/>
        <v/>
      </c>
      <c r="BR763" s="26" t="str">
        <f t="shared" si="909"/>
        <v/>
      </c>
      <c r="BS763" s="26" t="str">
        <f t="shared" si="910" ref="BS763:ED763">IF(AND(BS766="",BS769=""),"",SUM(BS766,BS769))</f>
        <v/>
      </c>
      <c r="BT763" s="26" t="str">
        <f t="shared" si="910"/>
        <v/>
      </c>
      <c r="BU763" s="26" t="str">
        <f t="shared" si="910"/>
        <v/>
      </c>
      <c r="BV763" s="26" t="str">
        <f t="shared" si="910"/>
        <v/>
      </c>
      <c r="BW763" s="26" t="str">
        <f t="shared" si="910"/>
        <v/>
      </c>
      <c r="BX763" s="26" t="str">
        <f t="shared" si="910"/>
        <v/>
      </c>
      <c r="BY763" s="26" t="str">
        <f t="shared" si="910"/>
        <v/>
      </c>
      <c r="BZ763" s="26" t="str">
        <f t="shared" si="910"/>
        <v/>
      </c>
      <c r="CA763" s="26" t="str">
        <f t="shared" si="910"/>
        <v/>
      </c>
      <c r="CB763" s="26" t="str">
        <f t="shared" si="910"/>
        <v/>
      </c>
      <c r="CC763" s="26" t="str">
        <f t="shared" si="910"/>
        <v/>
      </c>
      <c r="CD763" s="26" t="str">
        <f t="shared" si="910"/>
        <v/>
      </c>
      <c r="CE763" s="26" t="str">
        <f t="shared" si="910"/>
        <v/>
      </c>
      <c r="CF763" s="26" t="str">
        <f t="shared" si="910"/>
        <v/>
      </c>
      <c r="CG763" s="26" t="str">
        <f t="shared" si="910"/>
        <v/>
      </c>
      <c r="CH763" s="26" t="str">
        <f t="shared" si="910"/>
        <v/>
      </c>
      <c r="CI763" s="26" t="str">
        <f t="shared" si="910"/>
        <v/>
      </c>
      <c r="CJ763" s="26" t="str">
        <f t="shared" si="910"/>
        <v/>
      </c>
      <c r="CK763" s="26" t="str">
        <f t="shared" si="910"/>
        <v/>
      </c>
      <c r="CL763" s="26" t="str">
        <f t="shared" si="910"/>
        <v/>
      </c>
      <c r="CM763" s="26" t="str">
        <f t="shared" si="910"/>
        <v/>
      </c>
      <c r="CN763" s="26" t="str">
        <f t="shared" si="910"/>
        <v/>
      </c>
      <c r="CO763" s="26" t="str">
        <f t="shared" si="910"/>
        <v/>
      </c>
      <c r="CP763" s="26" t="str">
        <f t="shared" si="910"/>
        <v/>
      </c>
      <c r="CQ763" s="26" t="str">
        <f t="shared" si="910"/>
        <v/>
      </c>
      <c r="CR763" s="26" t="str">
        <f t="shared" si="910"/>
        <v/>
      </c>
      <c r="CS763" s="26" t="str">
        <f t="shared" si="910"/>
        <v/>
      </c>
      <c r="CT763" s="26" t="str">
        <f t="shared" si="910"/>
        <v/>
      </c>
      <c r="CU763" s="26" t="str">
        <f t="shared" si="910"/>
        <v/>
      </c>
      <c r="CV763" s="26" t="str">
        <f t="shared" si="910"/>
        <v/>
      </c>
      <c r="CW763" s="26" t="str">
        <f t="shared" si="910"/>
        <v/>
      </c>
      <c r="CX763" s="26" t="str">
        <f t="shared" si="910"/>
        <v/>
      </c>
      <c r="CY763" s="26" t="str">
        <f t="shared" si="910"/>
        <v/>
      </c>
      <c r="CZ763" s="26" t="str">
        <f t="shared" si="910"/>
        <v/>
      </c>
      <c r="DA763" s="26" t="str">
        <f t="shared" si="910"/>
        <v/>
      </c>
      <c r="DB763" s="26" t="str">
        <f t="shared" si="910"/>
        <v/>
      </c>
      <c r="DC763" s="26" t="str">
        <f t="shared" si="910"/>
        <v/>
      </c>
      <c r="DD763" s="26" t="str">
        <f t="shared" si="910"/>
        <v/>
      </c>
      <c r="DE763" s="26" t="str">
        <f t="shared" si="910"/>
        <v/>
      </c>
      <c r="DF763" s="26" t="str">
        <f t="shared" si="910"/>
        <v/>
      </c>
      <c r="DG763" s="26" t="str">
        <f t="shared" si="910"/>
        <v/>
      </c>
      <c r="DH763" s="26" t="str">
        <f t="shared" si="910"/>
        <v/>
      </c>
      <c r="DI763" s="26" t="str">
        <f t="shared" si="910"/>
        <v/>
      </c>
      <c r="DJ763" s="26" t="str">
        <f t="shared" si="910"/>
        <v/>
      </c>
      <c r="DK763" s="26" t="str">
        <f t="shared" si="910"/>
        <v/>
      </c>
      <c r="DL763" s="26" t="str">
        <f t="shared" si="910"/>
        <v/>
      </c>
      <c r="DM763" s="26" t="str">
        <f t="shared" si="910"/>
        <v/>
      </c>
      <c r="DN763" s="26" t="str">
        <f t="shared" si="910"/>
        <v/>
      </c>
      <c r="DO763" s="26" t="str">
        <f t="shared" si="910"/>
        <v/>
      </c>
      <c r="DP763" s="26" t="str">
        <f t="shared" si="910"/>
        <v/>
      </c>
      <c r="DQ763" s="26" t="str">
        <f t="shared" si="910"/>
        <v/>
      </c>
      <c r="DR763" s="26" t="str">
        <f t="shared" si="910"/>
        <v/>
      </c>
      <c r="DS763" s="26" t="str">
        <f t="shared" si="910"/>
        <v/>
      </c>
      <c r="DT763" s="26" t="str">
        <f t="shared" si="910"/>
        <v/>
      </c>
      <c r="DU763" s="26" t="str">
        <f t="shared" si="910"/>
        <v/>
      </c>
      <c r="DV763" s="26" t="str">
        <f t="shared" si="910"/>
        <v/>
      </c>
      <c r="DW763" s="26" t="str">
        <f t="shared" si="910"/>
        <v/>
      </c>
      <c r="DX763" s="26" t="str">
        <f t="shared" si="910"/>
        <v/>
      </c>
      <c r="DY763" s="26" t="str">
        <f t="shared" si="910"/>
        <v/>
      </c>
      <c r="DZ763" s="26" t="str">
        <f t="shared" si="910"/>
        <v/>
      </c>
      <c r="EA763" s="26" t="str">
        <f t="shared" si="910"/>
        <v/>
      </c>
      <c r="EB763" s="26" t="str">
        <f t="shared" si="910"/>
        <v/>
      </c>
      <c r="EC763" s="26" t="str">
        <f t="shared" si="910"/>
        <v/>
      </c>
      <c r="ED763" s="26" t="str">
        <f t="shared" si="910"/>
        <v/>
      </c>
      <c r="EE763" s="26" t="str">
        <f t="shared" si="911" ref="EE763:FI763">IF(AND(EE766="",EE769=""),"",SUM(EE766,EE769))</f>
        <v/>
      </c>
      <c r="EF763" s="26" t="str">
        <f t="shared" si="911"/>
        <v/>
      </c>
      <c r="EG763" s="26" t="str">
        <f t="shared" si="911"/>
        <v/>
      </c>
      <c r="EH763" s="26" t="str">
        <f t="shared" si="911"/>
        <v/>
      </c>
      <c r="EI763" s="26" t="str">
        <f t="shared" si="911"/>
        <v/>
      </c>
      <c r="EJ763" s="26" t="str">
        <f t="shared" si="911"/>
        <v/>
      </c>
      <c r="EK763" s="26" t="str">
        <f t="shared" si="911"/>
        <v/>
      </c>
      <c r="EL763" s="26" t="str">
        <f t="shared" si="911"/>
        <v/>
      </c>
      <c r="EM763" s="26" t="str">
        <f t="shared" si="911"/>
        <v/>
      </c>
      <c r="EN763" s="26" t="str">
        <f t="shared" si="911"/>
        <v/>
      </c>
      <c r="EO763" s="26" t="str">
        <f t="shared" si="911"/>
        <v/>
      </c>
      <c r="EP763" s="26" t="str">
        <f t="shared" si="911"/>
        <v/>
      </c>
      <c r="EQ763" s="26" t="str">
        <f t="shared" si="911"/>
        <v/>
      </c>
      <c r="ER763" s="26" t="str">
        <f t="shared" si="911"/>
        <v/>
      </c>
      <c r="ES763" s="26" t="str">
        <f t="shared" si="911"/>
        <v/>
      </c>
      <c r="ET763" s="26" t="str">
        <f t="shared" si="911"/>
        <v/>
      </c>
      <c r="EU763" s="26" t="str">
        <f t="shared" si="911"/>
        <v/>
      </c>
      <c r="EV763" s="26" t="str">
        <f t="shared" si="911"/>
        <v/>
      </c>
      <c r="EW763" s="26" t="str">
        <f t="shared" si="911"/>
        <v/>
      </c>
      <c r="EX763" s="26" t="str">
        <f t="shared" si="911"/>
        <v/>
      </c>
      <c r="EY763" s="26" t="str">
        <f t="shared" si="911"/>
        <v/>
      </c>
      <c r="EZ763" s="26" t="str">
        <f t="shared" si="911"/>
        <v/>
      </c>
      <c r="FA763" s="26" t="str">
        <f t="shared" si="911"/>
        <v/>
      </c>
      <c r="FB763" s="26" t="str">
        <f t="shared" si="911"/>
        <v/>
      </c>
      <c r="FC763" s="26" t="str">
        <f t="shared" si="911"/>
        <v/>
      </c>
      <c r="FD763" s="26" t="str">
        <f t="shared" si="911"/>
        <v/>
      </c>
      <c r="FE763" s="26" t="str">
        <f t="shared" si="911"/>
        <v/>
      </c>
      <c r="FF763" s="26" t="str">
        <f t="shared" si="911"/>
        <v/>
      </c>
      <c r="FG763" s="26" t="str">
        <f t="shared" si="911"/>
        <v/>
      </c>
      <c r="FH763" s="26" t="str">
        <f t="shared" si="911"/>
        <v/>
      </c>
      <c r="FI763" s="26" t="str">
        <f t="shared" si="911"/>
        <v/>
      </c>
    </row>
    <row r="764" spans="1:165" s="8" customFormat="1" ht="15" customHeight="1">
      <c r="A764" s="8" t="str">
        <f t="shared" si="866"/>
        <v>BFOTAOF_BP6_XDC</v>
      </c>
      <c r="B764" s="12" t="s">
        <v>1216</v>
      </c>
      <c r="C764" s="13" t="s">
        <v>1800</v>
      </c>
      <c r="D764" s="13" t="s">
        <v>1801</v>
      </c>
      <c r="E764" s="18" t="str">
        <f>"BFOTAOF_BP6_"&amp;C3</f>
        <v>BFOTAOF_BP6_XDC</v>
      </c>
      <c r="F764" s="26" t="str">
        <f>IF(AND(F765="",F766=""),"",SUM(F765,F766))</f>
        <v/>
      </c>
      <c r="G764" s="26" t="str">
        <f t="shared" si="912" ref="G764:BR764">IF(AND(G765="",G766=""),"",SUM(G765,G766))</f>
        <v/>
      </c>
      <c r="H764" s="26" t="str">
        <f t="shared" si="912"/>
        <v/>
      </c>
      <c r="I764" s="26" t="str">
        <f t="shared" si="912"/>
        <v/>
      </c>
      <c r="J764" s="26" t="str">
        <f t="shared" si="912"/>
        <v/>
      </c>
      <c r="K764" s="26" t="str">
        <f t="shared" si="912"/>
        <v/>
      </c>
      <c r="L764" s="26" t="str">
        <f t="shared" si="912"/>
        <v/>
      </c>
      <c r="M764" s="26" t="str">
        <f t="shared" si="912"/>
        <v/>
      </c>
      <c r="N764" s="26" t="str">
        <f t="shared" si="912"/>
        <v/>
      </c>
      <c r="O764" s="26" t="str">
        <f t="shared" si="912"/>
        <v/>
      </c>
      <c r="P764" s="26" t="str">
        <f t="shared" si="912"/>
        <v/>
      </c>
      <c r="Q764" s="26" t="str">
        <f t="shared" si="912"/>
        <v/>
      </c>
      <c r="R764" s="26" t="str">
        <f t="shared" si="912"/>
        <v/>
      </c>
      <c r="S764" s="26" t="str">
        <f t="shared" si="912"/>
        <v/>
      </c>
      <c r="T764" s="26" t="str">
        <f t="shared" si="912"/>
        <v/>
      </c>
      <c r="U764" s="26" t="str">
        <f t="shared" si="912"/>
        <v/>
      </c>
      <c r="V764" s="26" t="str">
        <f t="shared" si="912"/>
        <v/>
      </c>
      <c r="W764" s="26" t="str">
        <f t="shared" si="912"/>
        <v/>
      </c>
      <c r="X764" s="26" t="str">
        <f t="shared" si="912"/>
        <v/>
      </c>
      <c r="Y764" s="26" t="str">
        <f t="shared" si="912"/>
        <v/>
      </c>
      <c r="Z764" s="26" t="str">
        <f t="shared" si="912"/>
        <v/>
      </c>
      <c r="AA764" s="26" t="str">
        <f t="shared" si="912"/>
        <v/>
      </c>
      <c r="AB764" s="26" t="str">
        <f t="shared" si="912"/>
        <v/>
      </c>
      <c r="AC764" s="26" t="str">
        <f t="shared" si="912"/>
        <v/>
      </c>
      <c r="AD764" s="26" t="str">
        <f t="shared" si="912"/>
        <v/>
      </c>
      <c r="AE764" s="26" t="str">
        <f t="shared" si="912"/>
        <v/>
      </c>
      <c r="AF764" s="26" t="str">
        <f t="shared" si="912"/>
        <v/>
      </c>
      <c r="AG764" s="26" t="str">
        <f t="shared" si="912"/>
        <v/>
      </c>
      <c r="AH764" s="26" t="str">
        <f t="shared" si="912"/>
        <v/>
      </c>
      <c r="AI764" s="26" t="str">
        <f t="shared" si="912"/>
        <v/>
      </c>
      <c r="AJ764" s="26" t="str">
        <f t="shared" si="912"/>
        <v/>
      </c>
      <c r="AK764" s="26" t="str">
        <f t="shared" si="912"/>
        <v/>
      </c>
      <c r="AL764" s="26" t="str">
        <f t="shared" si="912"/>
        <v/>
      </c>
      <c r="AM764" s="26" t="str">
        <f t="shared" si="912"/>
        <v/>
      </c>
      <c r="AN764" s="26" t="str">
        <f t="shared" si="912"/>
        <v/>
      </c>
      <c r="AO764" s="26" t="str">
        <f t="shared" si="912"/>
        <v/>
      </c>
      <c r="AP764" s="26" t="str">
        <f t="shared" si="912"/>
        <v/>
      </c>
      <c r="AQ764" s="26" t="str">
        <f t="shared" si="912"/>
        <v/>
      </c>
      <c r="AR764" s="26" t="str">
        <f t="shared" si="912"/>
        <v/>
      </c>
      <c r="AS764" s="26" t="str">
        <f t="shared" si="912"/>
        <v/>
      </c>
      <c r="AT764" s="26" t="str">
        <f t="shared" si="912"/>
        <v/>
      </c>
      <c r="AU764" s="26" t="str">
        <f t="shared" si="912"/>
        <v/>
      </c>
      <c r="AV764" s="26" t="str">
        <f t="shared" si="912"/>
        <v/>
      </c>
      <c r="AW764" s="26" t="str">
        <f t="shared" si="912"/>
        <v/>
      </c>
      <c r="AX764" s="26" t="str">
        <f t="shared" si="912"/>
        <v/>
      </c>
      <c r="AY764" s="26" t="str">
        <f t="shared" si="912"/>
        <v/>
      </c>
      <c r="AZ764" s="26" t="str">
        <f t="shared" si="912"/>
        <v/>
      </c>
      <c r="BA764" s="26" t="str">
        <f t="shared" si="912"/>
        <v/>
      </c>
      <c r="BB764" s="26" t="str">
        <f t="shared" si="912"/>
        <v/>
      </c>
      <c r="BC764" s="26" t="str">
        <f t="shared" si="912"/>
        <v/>
      </c>
      <c r="BD764" s="26" t="str">
        <f t="shared" si="912"/>
        <v/>
      </c>
      <c r="BE764" s="26" t="str">
        <f t="shared" si="912"/>
        <v/>
      </c>
      <c r="BF764" s="26" t="str">
        <f t="shared" si="912"/>
        <v/>
      </c>
      <c r="BG764" s="26" t="str">
        <f t="shared" si="912"/>
        <v/>
      </c>
      <c r="BH764" s="26" t="str">
        <f t="shared" si="912"/>
        <v/>
      </c>
      <c r="BI764" s="26" t="str">
        <f t="shared" si="912"/>
        <v/>
      </c>
      <c r="BJ764" s="26" t="str">
        <f t="shared" si="912"/>
        <v/>
      </c>
      <c r="BK764" s="26" t="str">
        <f t="shared" si="912"/>
        <v/>
      </c>
      <c r="BL764" s="26" t="str">
        <f t="shared" si="912"/>
        <v/>
      </c>
      <c r="BM764" s="26" t="str">
        <f t="shared" si="912"/>
        <v/>
      </c>
      <c r="BN764" s="26" t="str">
        <f t="shared" si="912"/>
        <v/>
      </c>
      <c r="BO764" s="26" t="str">
        <f t="shared" si="912"/>
        <v/>
      </c>
      <c r="BP764" s="26" t="str">
        <f t="shared" si="912"/>
        <v/>
      </c>
      <c r="BQ764" s="26" t="str">
        <f t="shared" si="912"/>
        <v/>
      </c>
      <c r="BR764" s="26" t="str">
        <f t="shared" si="912"/>
        <v/>
      </c>
      <c r="BS764" s="26" t="str">
        <f t="shared" si="913" ref="BS764:ED764">IF(AND(BS765="",BS766=""),"",SUM(BS765,BS766))</f>
        <v/>
      </c>
      <c r="BT764" s="26" t="str">
        <f t="shared" si="913"/>
        <v/>
      </c>
      <c r="BU764" s="26" t="str">
        <f t="shared" si="913"/>
        <v/>
      </c>
      <c r="BV764" s="26" t="str">
        <f t="shared" si="913"/>
        <v/>
      </c>
      <c r="BW764" s="26" t="str">
        <f t="shared" si="913"/>
        <v/>
      </c>
      <c r="BX764" s="26" t="str">
        <f t="shared" si="913"/>
        <v/>
      </c>
      <c r="BY764" s="26" t="str">
        <f t="shared" si="913"/>
        <v/>
      </c>
      <c r="BZ764" s="26" t="str">
        <f t="shared" si="913"/>
        <v/>
      </c>
      <c r="CA764" s="26" t="str">
        <f t="shared" si="913"/>
        <v/>
      </c>
      <c r="CB764" s="26" t="str">
        <f t="shared" si="913"/>
        <v/>
      </c>
      <c r="CC764" s="26" t="str">
        <f t="shared" si="913"/>
        <v/>
      </c>
      <c r="CD764" s="26" t="str">
        <f t="shared" si="913"/>
        <v/>
      </c>
      <c r="CE764" s="26" t="str">
        <f t="shared" si="913"/>
        <v/>
      </c>
      <c r="CF764" s="26" t="str">
        <f t="shared" si="913"/>
        <v/>
      </c>
      <c r="CG764" s="26" t="str">
        <f t="shared" si="913"/>
        <v/>
      </c>
      <c r="CH764" s="26" t="str">
        <f t="shared" si="913"/>
        <v/>
      </c>
      <c r="CI764" s="26" t="str">
        <f t="shared" si="913"/>
        <v/>
      </c>
      <c r="CJ764" s="26" t="str">
        <f t="shared" si="913"/>
        <v/>
      </c>
      <c r="CK764" s="26" t="str">
        <f t="shared" si="913"/>
        <v/>
      </c>
      <c r="CL764" s="26" t="str">
        <f t="shared" si="913"/>
        <v/>
      </c>
      <c r="CM764" s="26" t="str">
        <f t="shared" si="913"/>
        <v/>
      </c>
      <c r="CN764" s="26" t="str">
        <f t="shared" si="913"/>
        <v/>
      </c>
      <c r="CO764" s="26" t="str">
        <f t="shared" si="913"/>
        <v/>
      </c>
      <c r="CP764" s="26" t="str">
        <f t="shared" si="913"/>
        <v/>
      </c>
      <c r="CQ764" s="26" t="str">
        <f t="shared" si="913"/>
        <v/>
      </c>
      <c r="CR764" s="26" t="str">
        <f t="shared" si="913"/>
        <v/>
      </c>
      <c r="CS764" s="26" t="str">
        <f t="shared" si="913"/>
        <v/>
      </c>
      <c r="CT764" s="26" t="str">
        <f t="shared" si="913"/>
        <v/>
      </c>
      <c r="CU764" s="26" t="str">
        <f t="shared" si="913"/>
        <v/>
      </c>
      <c r="CV764" s="26" t="str">
        <f t="shared" si="913"/>
        <v/>
      </c>
      <c r="CW764" s="26" t="str">
        <f t="shared" si="913"/>
        <v/>
      </c>
      <c r="CX764" s="26" t="str">
        <f t="shared" si="913"/>
        <v/>
      </c>
      <c r="CY764" s="26" t="str">
        <f t="shared" si="913"/>
        <v/>
      </c>
      <c r="CZ764" s="26" t="str">
        <f t="shared" si="913"/>
        <v/>
      </c>
      <c r="DA764" s="26" t="str">
        <f t="shared" si="913"/>
        <v/>
      </c>
      <c r="DB764" s="26" t="str">
        <f t="shared" si="913"/>
        <v/>
      </c>
      <c r="DC764" s="26" t="str">
        <f t="shared" si="913"/>
        <v/>
      </c>
      <c r="DD764" s="26" t="str">
        <f t="shared" si="913"/>
        <v/>
      </c>
      <c r="DE764" s="26" t="str">
        <f t="shared" si="913"/>
        <v/>
      </c>
      <c r="DF764" s="26" t="str">
        <f t="shared" si="913"/>
        <v/>
      </c>
      <c r="DG764" s="26" t="str">
        <f t="shared" si="913"/>
        <v/>
      </c>
      <c r="DH764" s="26" t="str">
        <f t="shared" si="913"/>
        <v/>
      </c>
      <c r="DI764" s="26" t="str">
        <f t="shared" si="913"/>
        <v/>
      </c>
      <c r="DJ764" s="26" t="str">
        <f t="shared" si="913"/>
        <v/>
      </c>
      <c r="DK764" s="26" t="str">
        <f t="shared" si="913"/>
        <v/>
      </c>
      <c r="DL764" s="26" t="str">
        <f t="shared" si="913"/>
        <v/>
      </c>
      <c r="DM764" s="26" t="str">
        <f t="shared" si="913"/>
        <v/>
      </c>
      <c r="DN764" s="26" t="str">
        <f t="shared" si="913"/>
        <v/>
      </c>
      <c r="DO764" s="26" t="str">
        <f t="shared" si="913"/>
        <v/>
      </c>
      <c r="DP764" s="26" t="str">
        <f t="shared" si="913"/>
        <v/>
      </c>
      <c r="DQ764" s="26" t="str">
        <f t="shared" si="913"/>
        <v/>
      </c>
      <c r="DR764" s="26" t="str">
        <f t="shared" si="913"/>
        <v/>
      </c>
      <c r="DS764" s="26" t="str">
        <f t="shared" si="913"/>
        <v/>
      </c>
      <c r="DT764" s="26" t="str">
        <f t="shared" si="913"/>
        <v/>
      </c>
      <c r="DU764" s="26" t="str">
        <f t="shared" si="913"/>
        <v/>
      </c>
      <c r="DV764" s="26" t="str">
        <f t="shared" si="913"/>
        <v/>
      </c>
      <c r="DW764" s="26" t="str">
        <f t="shared" si="913"/>
        <v/>
      </c>
      <c r="DX764" s="26" t="str">
        <f t="shared" si="913"/>
        <v/>
      </c>
      <c r="DY764" s="26" t="str">
        <f t="shared" si="913"/>
        <v/>
      </c>
      <c r="DZ764" s="26" t="str">
        <f t="shared" si="913"/>
        <v/>
      </c>
      <c r="EA764" s="26" t="str">
        <f t="shared" si="913"/>
        <v/>
      </c>
      <c r="EB764" s="26" t="str">
        <f t="shared" si="913"/>
        <v/>
      </c>
      <c r="EC764" s="26" t="str">
        <f t="shared" si="913"/>
        <v/>
      </c>
      <c r="ED764" s="26" t="str">
        <f t="shared" si="913"/>
        <v/>
      </c>
      <c r="EE764" s="26" t="str">
        <f t="shared" si="914" ref="EE764:FI764">IF(AND(EE765="",EE766=""),"",SUM(EE765,EE766))</f>
        <v/>
      </c>
      <c r="EF764" s="26" t="str">
        <f t="shared" si="914"/>
        <v/>
      </c>
      <c r="EG764" s="26" t="str">
        <f t="shared" si="914"/>
        <v/>
      </c>
      <c r="EH764" s="26" t="str">
        <f t="shared" si="914"/>
        <v/>
      </c>
      <c r="EI764" s="26" t="str">
        <f t="shared" si="914"/>
        <v/>
      </c>
      <c r="EJ764" s="26" t="str">
        <f t="shared" si="914"/>
        <v/>
      </c>
      <c r="EK764" s="26" t="str">
        <f t="shared" si="914"/>
        <v/>
      </c>
      <c r="EL764" s="26" t="str">
        <f t="shared" si="914"/>
        <v/>
      </c>
      <c r="EM764" s="26" t="str">
        <f t="shared" si="914"/>
        <v/>
      </c>
      <c r="EN764" s="26" t="str">
        <f t="shared" si="914"/>
        <v/>
      </c>
      <c r="EO764" s="26" t="str">
        <f t="shared" si="914"/>
        <v/>
      </c>
      <c r="EP764" s="26" t="str">
        <f t="shared" si="914"/>
        <v/>
      </c>
      <c r="EQ764" s="26" t="str">
        <f t="shared" si="914"/>
        <v/>
      </c>
      <c r="ER764" s="26" t="str">
        <f t="shared" si="914"/>
        <v/>
      </c>
      <c r="ES764" s="26" t="str">
        <f t="shared" si="914"/>
        <v/>
      </c>
      <c r="ET764" s="26" t="str">
        <f t="shared" si="914"/>
        <v/>
      </c>
      <c r="EU764" s="26" t="str">
        <f t="shared" si="914"/>
        <v/>
      </c>
      <c r="EV764" s="26" t="str">
        <f t="shared" si="914"/>
        <v/>
      </c>
      <c r="EW764" s="26" t="str">
        <f t="shared" si="914"/>
        <v/>
      </c>
      <c r="EX764" s="26" t="str">
        <f t="shared" si="914"/>
        <v/>
      </c>
      <c r="EY764" s="26" t="str">
        <f t="shared" si="914"/>
        <v/>
      </c>
      <c r="EZ764" s="26" t="str">
        <f t="shared" si="914"/>
        <v/>
      </c>
      <c r="FA764" s="26" t="str">
        <f t="shared" si="914"/>
        <v/>
      </c>
      <c r="FB764" s="26" t="str">
        <f t="shared" si="914"/>
        <v/>
      </c>
      <c r="FC764" s="26" t="str">
        <f t="shared" si="914"/>
        <v/>
      </c>
      <c r="FD764" s="26" t="str">
        <f t="shared" si="914"/>
        <v/>
      </c>
      <c r="FE764" s="26" t="str">
        <f t="shared" si="914"/>
        <v/>
      </c>
      <c r="FF764" s="26" t="str">
        <f t="shared" si="914"/>
        <v/>
      </c>
      <c r="FG764" s="26" t="str">
        <f t="shared" si="914"/>
        <v/>
      </c>
      <c r="FH764" s="26" t="str">
        <f t="shared" si="914"/>
        <v/>
      </c>
      <c r="FI764" s="26" t="str">
        <f t="shared" si="914"/>
        <v/>
      </c>
    </row>
    <row r="765" spans="1:165" s="8" customFormat="1" ht="15" customHeight="1">
      <c r="A765" s="8" t="str">
        <f t="shared" si="866"/>
        <v>BFOTAOF_S_BP6_XDC</v>
      </c>
      <c r="B765" s="12" t="s">
        <v>1484</v>
      </c>
      <c r="C765" s="13" t="s">
        <v>1802</v>
      </c>
      <c r="D765" s="13" t="s">
        <v>1803</v>
      </c>
      <c r="E765" s="18" t="str">
        <f>"BFOTAOF_S_BP6_"&amp;C3</f>
        <v>BFOTAOF_S_BP6_XDC</v>
      </c>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row>
    <row r="766" spans="1:165" s="8" customFormat="1" ht="15" customHeight="1">
      <c r="A766" s="8" t="str">
        <f t="shared" si="866"/>
        <v>BFOTAOF_L_BP6_XDC</v>
      </c>
      <c r="B766" s="12" t="s">
        <v>1487</v>
      </c>
      <c r="C766" s="13" t="s">
        <v>1804</v>
      </c>
      <c r="D766" s="13" t="s">
        <v>1805</v>
      </c>
      <c r="E766" s="18" t="str">
        <f>"BFOTAOF_L_BP6_"&amp;C3</f>
        <v>BFOTAOF_L_BP6_XDC</v>
      </c>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row>
    <row r="767" spans="1:165" s="8" customFormat="1" ht="15" customHeight="1">
      <c r="A767" s="8" t="str">
        <f t="shared" si="866"/>
        <v>BFOTAONF_BP6_XDC</v>
      </c>
      <c r="B767" s="12" t="s">
        <v>1219</v>
      </c>
      <c r="C767" s="13" t="s">
        <v>1806</v>
      </c>
      <c r="D767" s="13" t="s">
        <v>1807</v>
      </c>
      <c r="E767" s="18" t="str">
        <f>"BFOTAONF_BP6_"&amp;C3</f>
        <v>BFOTAONF_BP6_XDC</v>
      </c>
      <c r="F767" s="26" t="str">
        <f>IF(AND(F768="",F769=""),"",SUM(F768,F769))</f>
        <v/>
      </c>
      <c r="G767" s="26" t="str">
        <f t="shared" si="915" ref="G767:BR767">IF(AND(G768="",G769=""),"",SUM(G768,G769))</f>
        <v/>
      </c>
      <c r="H767" s="26" t="str">
        <f t="shared" si="915"/>
        <v/>
      </c>
      <c r="I767" s="26" t="str">
        <f t="shared" si="915"/>
        <v/>
      </c>
      <c r="J767" s="26" t="str">
        <f t="shared" si="915"/>
        <v/>
      </c>
      <c r="K767" s="26" t="str">
        <f t="shared" si="915"/>
        <v/>
      </c>
      <c r="L767" s="26" t="str">
        <f t="shared" si="915"/>
        <v/>
      </c>
      <c r="M767" s="26" t="str">
        <f t="shared" si="915"/>
        <v/>
      </c>
      <c r="N767" s="26" t="str">
        <f t="shared" si="915"/>
        <v/>
      </c>
      <c r="O767" s="26" t="str">
        <f t="shared" si="915"/>
        <v/>
      </c>
      <c r="P767" s="26" t="str">
        <f t="shared" si="915"/>
        <v/>
      </c>
      <c r="Q767" s="26" t="str">
        <f t="shared" si="915"/>
        <v/>
      </c>
      <c r="R767" s="26" t="str">
        <f t="shared" si="915"/>
        <v/>
      </c>
      <c r="S767" s="26" t="str">
        <f t="shared" si="915"/>
        <v/>
      </c>
      <c r="T767" s="26" t="str">
        <f t="shared" si="915"/>
        <v/>
      </c>
      <c r="U767" s="26" t="str">
        <f t="shared" si="915"/>
        <v/>
      </c>
      <c r="V767" s="26" t="str">
        <f t="shared" si="915"/>
        <v/>
      </c>
      <c r="W767" s="26" t="str">
        <f t="shared" si="915"/>
        <v/>
      </c>
      <c r="X767" s="26" t="str">
        <f t="shared" si="915"/>
        <v/>
      </c>
      <c r="Y767" s="26" t="str">
        <f t="shared" si="915"/>
        <v/>
      </c>
      <c r="Z767" s="26" t="str">
        <f t="shared" si="915"/>
        <v/>
      </c>
      <c r="AA767" s="26" t="str">
        <f t="shared" si="915"/>
        <v/>
      </c>
      <c r="AB767" s="26" t="str">
        <f t="shared" si="915"/>
        <v/>
      </c>
      <c r="AC767" s="26" t="str">
        <f t="shared" si="915"/>
        <v/>
      </c>
      <c r="AD767" s="26" t="str">
        <f t="shared" si="915"/>
        <v/>
      </c>
      <c r="AE767" s="26" t="str">
        <f t="shared" si="915"/>
        <v/>
      </c>
      <c r="AF767" s="26" t="str">
        <f t="shared" si="915"/>
        <v/>
      </c>
      <c r="AG767" s="26" t="str">
        <f t="shared" si="915"/>
        <v/>
      </c>
      <c r="AH767" s="26" t="str">
        <f t="shared" si="915"/>
        <v/>
      </c>
      <c r="AI767" s="26" t="str">
        <f t="shared" si="915"/>
        <v/>
      </c>
      <c r="AJ767" s="26" t="str">
        <f t="shared" si="915"/>
        <v/>
      </c>
      <c r="AK767" s="26" t="str">
        <f t="shared" si="915"/>
        <v/>
      </c>
      <c r="AL767" s="26" t="str">
        <f t="shared" si="915"/>
        <v/>
      </c>
      <c r="AM767" s="26" t="str">
        <f t="shared" si="915"/>
        <v/>
      </c>
      <c r="AN767" s="26" t="str">
        <f t="shared" si="915"/>
        <v/>
      </c>
      <c r="AO767" s="26" t="str">
        <f t="shared" si="915"/>
        <v/>
      </c>
      <c r="AP767" s="26" t="str">
        <f t="shared" si="915"/>
        <v/>
      </c>
      <c r="AQ767" s="26" t="str">
        <f t="shared" si="915"/>
        <v/>
      </c>
      <c r="AR767" s="26" t="str">
        <f t="shared" si="915"/>
        <v/>
      </c>
      <c r="AS767" s="26" t="str">
        <f t="shared" si="915"/>
        <v/>
      </c>
      <c r="AT767" s="26" t="str">
        <f t="shared" si="915"/>
        <v/>
      </c>
      <c r="AU767" s="26" t="str">
        <f t="shared" si="915"/>
        <v/>
      </c>
      <c r="AV767" s="26" t="str">
        <f t="shared" si="915"/>
        <v/>
      </c>
      <c r="AW767" s="26" t="str">
        <f t="shared" si="915"/>
        <v/>
      </c>
      <c r="AX767" s="26" t="str">
        <f t="shared" si="915"/>
        <v/>
      </c>
      <c r="AY767" s="26" t="str">
        <f t="shared" si="915"/>
        <v/>
      </c>
      <c r="AZ767" s="26" t="str">
        <f t="shared" si="915"/>
        <v/>
      </c>
      <c r="BA767" s="26" t="str">
        <f t="shared" si="915"/>
        <v/>
      </c>
      <c r="BB767" s="26" t="str">
        <f t="shared" si="915"/>
        <v/>
      </c>
      <c r="BC767" s="26" t="str">
        <f t="shared" si="915"/>
        <v/>
      </c>
      <c r="BD767" s="26" t="str">
        <f t="shared" si="915"/>
        <v/>
      </c>
      <c r="BE767" s="26" t="str">
        <f t="shared" si="915"/>
        <v/>
      </c>
      <c r="BF767" s="26" t="str">
        <f t="shared" si="915"/>
        <v/>
      </c>
      <c r="BG767" s="26" t="str">
        <f t="shared" si="915"/>
        <v/>
      </c>
      <c r="BH767" s="26" t="str">
        <f t="shared" si="915"/>
        <v/>
      </c>
      <c r="BI767" s="26" t="str">
        <f t="shared" si="915"/>
        <v/>
      </c>
      <c r="BJ767" s="26" t="str">
        <f t="shared" si="915"/>
        <v/>
      </c>
      <c r="BK767" s="26" t="str">
        <f t="shared" si="915"/>
        <v/>
      </c>
      <c r="BL767" s="26" t="str">
        <f t="shared" si="915"/>
        <v/>
      </c>
      <c r="BM767" s="26" t="str">
        <f t="shared" si="915"/>
        <v/>
      </c>
      <c r="BN767" s="26" t="str">
        <f t="shared" si="915"/>
        <v/>
      </c>
      <c r="BO767" s="26" t="str">
        <f t="shared" si="915"/>
        <v/>
      </c>
      <c r="BP767" s="26" t="str">
        <f t="shared" si="915"/>
        <v/>
      </c>
      <c r="BQ767" s="26" t="str">
        <f t="shared" si="915"/>
        <v/>
      </c>
      <c r="BR767" s="26" t="str">
        <f t="shared" si="915"/>
        <v/>
      </c>
      <c r="BS767" s="26" t="str">
        <f t="shared" si="916" ref="BS767:ED767">IF(AND(BS768="",BS769=""),"",SUM(BS768,BS769))</f>
        <v/>
      </c>
      <c r="BT767" s="26" t="str">
        <f t="shared" si="916"/>
        <v/>
      </c>
      <c r="BU767" s="26" t="str">
        <f t="shared" si="916"/>
        <v/>
      </c>
      <c r="BV767" s="26" t="str">
        <f t="shared" si="916"/>
        <v/>
      </c>
      <c r="BW767" s="26" t="str">
        <f t="shared" si="916"/>
        <v/>
      </c>
      <c r="BX767" s="26" t="str">
        <f t="shared" si="916"/>
        <v/>
      </c>
      <c r="BY767" s="26" t="str">
        <f t="shared" si="916"/>
        <v/>
      </c>
      <c r="BZ767" s="26" t="str">
        <f t="shared" si="916"/>
        <v/>
      </c>
      <c r="CA767" s="26" t="str">
        <f t="shared" si="916"/>
        <v/>
      </c>
      <c r="CB767" s="26" t="str">
        <f t="shared" si="916"/>
        <v/>
      </c>
      <c r="CC767" s="26" t="str">
        <f t="shared" si="916"/>
        <v/>
      </c>
      <c r="CD767" s="26" t="str">
        <f t="shared" si="916"/>
        <v/>
      </c>
      <c r="CE767" s="26" t="str">
        <f t="shared" si="916"/>
        <v/>
      </c>
      <c r="CF767" s="26" t="str">
        <f t="shared" si="916"/>
        <v/>
      </c>
      <c r="CG767" s="26" t="str">
        <f t="shared" si="916"/>
        <v/>
      </c>
      <c r="CH767" s="26" t="str">
        <f t="shared" si="916"/>
        <v/>
      </c>
      <c r="CI767" s="26" t="str">
        <f t="shared" si="916"/>
        <v/>
      </c>
      <c r="CJ767" s="26" t="str">
        <f t="shared" si="916"/>
        <v/>
      </c>
      <c r="CK767" s="26" t="str">
        <f t="shared" si="916"/>
        <v/>
      </c>
      <c r="CL767" s="26" t="str">
        <f t="shared" si="916"/>
        <v/>
      </c>
      <c r="CM767" s="26" t="str">
        <f t="shared" si="916"/>
        <v/>
      </c>
      <c r="CN767" s="26" t="str">
        <f t="shared" si="916"/>
        <v/>
      </c>
      <c r="CO767" s="26" t="str">
        <f t="shared" si="916"/>
        <v/>
      </c>
      <c r="CP767" s="26" t="str">
        <f t="shared" si="916"/>
        <v/>
      </c>
      <c r="CQ767" s="26" t="str">
        <f t="shared" si="916"/>
        <v/>
      </c>
      <c r="CR767" s="26" t="str">
        <f t="shared" si="916"/>
        <v/>
      </c>
      <c r="CS767" s="26" t="str">
        <f t="shared" si="916"/>
        <v/>
      </c>
      <c r="CT767" s="26" t="str">
        <f t="shared" si="916"/>
        <v/>
      </c>
      <c r="CU767" s="26" t="str">
        <f t="shared" si="916"/>
        <v/>
      </c>
      <c r="CV767" s="26" t="str">
        <f t="shared" si="916"/>
        <v/>
      </c>
      <c r="CW767" s="26" t="str">
        <f t="shared" si="916"/>
        <v/>
      </c>
      <c r="CX767" s="26" t="str">
        <f t="shared" si="916"/>
        <v/>
      </c>
      <c r="CY767" s="26" t="str">
        <f t="shared" si="916"/>
        <v/>
      </c>
      <c r="CZ767" s="26" t="str">
        <f t="shared" si="916"/>
        <v/>
      </c>
      <c r="DA767" s="26" t="str">
        <f t="shared" si="916"/>
        <v/>
      </c>
      <c r="DB767" s="26" t="str">
        <f t="shared" si="916"/>
        <v/>
      </c>
      <c r="DC767" s="26" t="str">
        <f t="shared" si="916"/>
        <v/>
      </c>
      <c r="DD767" s="26" t="str">
        <f t="shared" si="916"/>
        <v/>
      </c>
      <c r="DE767" s="26" t="str">
        <f t="shared" si="916"/>
        <v/>
      </c>
      <c r="DF767" s="26" t="str">
        <f t="shared" si="916"/>
        <v/>
      </c>
      <c r="DG767" s="26" t="str">
        <f t="shared" si="916"/>
        <v/>
      </c>
      <c r="DH767" s="26" t="str">
        <f t="shared" si="916"/>
        <v/>
      </c>
      <c r="DI767" s="26" t="str">
        <f t="shared" si="916"/>
        <v/>
      </c>
      <c r="DJ767" s="26" t="str">
        <f t="shared" si="916"/>
        <v/>
      </c>
      <c r="DK767" s="26" t="str">
        <f t="shared" si="916"/>
        <v/>
      </c>
      <c r="DL767" s="26" t="str">
        <f t="shared" si="916"/>
        <v/>
      </c>
      <c r="DM767" s="26" t="str">
        <f t="shared" si="916"/>
        <v/>
      </c>
      <c r="DN767" s="26" t="str">
        <f t="shared" si="916"/>
        <v/>
      </c>
      <c r="DO767" s="26" t="str">
        <f t="shared" si="916"/>
        <v/>
      </c>
      <c r="DP767" s="26" t="str">
        <f t="shared" si="916"/>
        <v/>
      </c>
      <c r="DQ767" s="26" t="str">
        <f t="shared" si="916"/>
        <v/>
      </c>
      <c r="DR767" s="26" t="str">
        <f t="shared" si="916"/>
        <v/>
      </c>
      <c r="DS767" s="26" t="str">
        <f t="shared" si="916"/>
        <v/>
      </c>
      <c r="DT767" s="26" t="str">
        <f t="shared" si="916"/>
        <v/>
      </c>
      <c r="DU767" s="26" t="str">
        <f t="shared" si="916"/>
        <v/>
      </c>
      <c r="DV767" s="26" t="str">
        <f t="shared" si="916"/>
        <v/>
      </c>
      <c r="DW767" s="26" t="str">
        <f t="shared" si="916"/>
        <v/>
      </c>
      <c r="DX767" s="26" t="str">
        <f t="shared" si="916"/>
        <v/>
      </c>
      <c r="DY767" s="26" t="str">
        <f t="shared" si="916"/>
        <v/>
      </c>
      <c r="DZ767" s="26" t="str">
        <f t="shared" si="916"/>
        <v/>
      </c>
      <c r="EA767" s="26" t="str">
        <f t="shared" si="916"/>
        <v/>
      </c>
      <c r="EB767" s="26" t="str">
        <f t="shared" si="916"/>
        <v/>
      </c>
      <c r="EC767" s="26" t="str">
        <f t="shared" si="916"/>
        <v/>
      </c>
      <c r="ED767" s="26" t="str">
        <f t="shared" si="916"/>
        <v/>
      </c>
      <c r="EE767" s="26" t="str">
        <f t="shared" si="917" ref="EE767:FI767">IF(AND(EE768="",EE769=""),"",SUM(EE768,EE769))</f>
        <v/>
      </c>
      <c r="EF767" s="26" t="str">
        <f t="shared" si="917"/>
        <v/>
      </c>
      <c r="EG767" s="26" t="str">
        <f t="shared" si="917"/>
        <v/>
      </c>
      <c r="EH767" s="26" t="str">
        <f t="shared" si="917"/>
        <v/>
      </c>
      <c r="EI767" s="26" t="str">
        <f t="shared" si="917"/>
        <v/>
      </c>
      <c r="EJ767" s="26" t="str">
        <f t="shared" si="917"/>
        <v/>
      </c>
      <c r="EK767" s="26" t="str">
        <f t="shared" si="917"/>
        <v/>
      </c>
      <c r="EL767" s="26" t="str">
        <f t="shared" si="917"/>
        <v/>
      </c>
      <c r="EM767" s="26" t="str">
        <f t="shared" si="917"/>
        <v/>
      </c>
      <c r="EN767" s="26" t="str">
        <f t="shared" si="917"/>
        <v/>
      </c>
      <c r="EO767" s="26" t="str">
        <f t="shared" si="917"/>
        <v/>
      </c>
      <c r="EP767" s="26" t="str">
        <f t="shared" si="917"/>
        <v/>
      </c>
      <c r="EQ767" s="26" t="str">
        <f t="shared" si="917"/>
        <v/>
      </c>
      <c r="ER767" s="26" t="str">
        <f t="shared" si="917"/>
        <v/>
      </c>
      <c r="ES767" s="26" t="str">
        <f t="shared" si="917"/>
        <v/>
      </c>
      <c r="ET767" s="26" t="str">
        <f t="shared" si="917"/>
        <v/>
      </c>
      <c r="EU767" s="26" t="str">
        <f t="shared" si="917"/>
        <v/>
      </c>
      <c r="EV767" s="26" t="str">
        <f t="shared" si="917"/>
        <v/>
      </c>
      <c r="EW767" s="26" t="str">
        <f t="shared" si="917"/>
        <v/>
      </c>
      <c r="EX767" s="26" t="str">
        <f t="shared" si="917"/>
        <v/>
      </c>
      <c r="EY767" s="26" t="str">
        <f t="shared" si="917"/>
        <v/>
      </c>
      <c r="EZ767" s="26" t="str">
        <f t="shared" si="917"/>
        <v/>
      </c>
      <c r="FA767" s="26" t="str">
        <f t="shared" si="917"/>
        <v/>
      </c>
      <c r="FB767" s="26" t="str">
        <f t="shared" si="917"/>
        <v/>
      </c>
      <c r="FC767" s="26" t="str">
        <f t="shared" si="917"/>
        <v/>
      </c>
      <c r="FD767" s="26" t="str">
        <f t="shared" si="917"/>
        <v/>
      </c>
      <c r="FE767" s="26" t="str">
        <f t="shared" si="917"/>
        <v/>
      </c>
      <c r="FF767" s="26" t="str">
        <f t="shared" si="917"/>
        <v/>
      </c>
      <c r="FG767" s="26" t="str">
        <f t="shared" si="917"/>
        <v/>
      </c>
      <c r="FH767" s="26" t="str">
        <f t="shared" si="917"/>
        <v/>
      </c>
      <c r="FI767" s="26" t="str">
        <f t="shared" si="917"/>
        <v/>
      </c>
    </row>
    <row r="768" spans="1:165" s="8" customFormat="1" ht="15" customHeight="1">
      <c r="A768" s="8" t="str">
        <f t="shared" si="866"/>
        <v>BFOTAONF_S_BP6_XDC</v>
      </c>
      <c r="B768" s="12" t="s">
        <v>1484</v>
      </c>
      <c r="C768" s="13" t="s">
        <v>1808</v>
      </c>
      <c r="D768" s="13" t="s">
        <v>1809</v>
      </c>
      <c r="E768" s="18" t="str">
        <f>"BFOTAONF_S_BP6_"&amp;C3</f>
        <v>BFOTAONF_S_BP6_XDC</v>
      </c>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row>
    <row r="769" spans="1:165" s="8" customFormat="1" ht="15" customHeight="1">
      <c r="A769" s="8" t="str">
        <f t="shared" si="866"/>
        <v>BFOTAONF_L_BP6_XDC</v>
      </c>
      <c r="B769" s="12" t="s">
        <v>1487</v>
      </c>
      <c r="C769" s="13" t="s">
        <v>1810</v>
      </c>
      <c r="D769" s="13" t="s">
        <v>1811</v>
      </c>
      <c r="E769" s="18" t="str">
        <f>"BFOTAONF_L_BP6_"&amp;C3</f>
        <v>BFOTAONF_L_BP6_XDC</v>
      </c>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row>
    <row r="770" spans="1:165" s="8" customFormat="1" ht="15" customHeight="1">
      <c r="A770" s="8" t="str">
        <f t="shared" si="866"/>
        <v>BFOTL_BP6_XDC</v>
      </c>
      <c r="B770" s="19" t="s">
        <v>1647</v>
      </c>
      <c r="C770" s="13" t="s">
        <v>1812</v>
      </c>
      <c r="D770" s="13" t="s">
        <v>1813</v>
      </c>
      <c r="E770" s="18" t="str">
        <f>"BFOTL_BP6_"&amp;C3</f>
        <v>BFOTL_BP6_XDC</v>
      </c>
      <c r="F770" s="26" t="str">
        <f>IF(AND(F771="",AND(F777="",AND(F780="",F783=""))),"",SUM(F771,F777,F780,F783))</f>
        <v/>
      </c>
      <c r="G770" s="26" t="str">
        <f t="shared" si="918" ref="G770:BR770">IF(AND(G771="",AND(G777="",AND(G780="",G783=""))),"",SUM(G771,G777,G780,G783))</f>
        <v/>
      </c>
      <c r="H770" s="26" t="str">
        <f t="shared" si="918"/>
        <v/>
      </c>
      <c r="I770" s="26" t="str">
        <f t="shared" si="918"/>
        <v/>
      </c>
      <c r="J770" s="26" t="str">
        <f t="shared" si="918"/>
        <v/>
      </c>
      <c r="K770" s="26" t="str">
        <f t="shared" si="918"/>
        <v/>
      </c>
      <c r="L770" s="26" t="str">
        <f t="shared" si="918"/>
        <v/>
      </c>
      <c r="M770" s="26" t="str">
        <f t="shared" si="918"/>
        <v/>
      </c>
      <c r="N770" s="26" t="str">
        <f t="shared" si="918"/>
        <v/>
      </c>
      <c r="O770" s="26" t="str">
        <f t="shared" si="918"/>
        <v/>
      </c>
      <c r="P770" s="26" t="str">
        <f t="shared" si="918"/>
        <v/>
      </c>
      <c r="Q770" s="26" t="str">
        <f t="shared" si="918"/>
        <v/>
      </c>
      <c r="R770" s="26" t="str">
        <f t="shared" si="918"/>
        <v/>
      </c>
      <c r="S770" s="26" t="str">
        <f t="shared" si="918"/>
        <v/>
      </c>
      <c r="T770" s="26" t="str">
        <f t="shared" si="918"/>
        <v/>
      </c>
      <c r="U770" s="26" t="str">
        <f t="shared" si="918"/>
        <v/>
      </c>
      <c r="V770" s="26" t="str">
        <f t="shared" si="918"/>
        <v/>
      </c>
      <c r="W770" s="26" t="str">
        <f t="shared" si="918"/>
        <v/>
      </c>
      <c r="X770" s="26" t="str">
        <f t="shared" si="918"/>
        <v/>
      </c>
      <c r="Y770" s="26" t="str">
        <f t="shared" si="918"/>
        <v/>
      </c>
      <c r="Z770" s="26" t="str">
        <f t="shared" si="918"/>
        <v/>
      </c>
      <c r="AA770" s="26" t="str">
        <f t="shared" si="918"/>
        <v/>
      </c>
      <c r="AB770" s="26" t="str">
        <f t="shared" si="918"/>
        <v/>
      </c>
      <c r="AC770" s="26" t="str">
        <f t="shared" si="918"/>
        <v/>
      </c>
      <c r="AD770" s="26" t="str">
        <f t="shared" si="918"/>
        <v/>
      </c>
      <c r="AE770" s="26" t="str">
        <f t="shared" si="918"/>
        <v/>
      </c>
      <c r="AF770" s="26" t="str">
        <f t="shared" si="918"/>
        <v/>
      </c>
      <c r="AG770" s="26" t="str">
        <f t="shared" si="918"/>
        <v/>
      </c>
      <c r="AH770" s="26" t="str">
        <f t="shared" si="918"/>
        <v/>
      </c>
      <c r="AI770" s="26" t="str">
        <f t="shared" si="918"/>
        <v/>
      </c>
      <c r="AJ770" s="26" t="str">
        <f t="shared" si="918"/>
        <v/>
      </c>
      <c r="AK770" s="26" t="str">
        <f t="shared" si="918"/>
        <v/>
      </c>
      <c r="AL770" s="26" t="str">
        <f t="shared" si="918"/>
        <v/>
      </c>
      <c r="AM770" s="26" t="str">
        <f t="shared" si="918"/>
        <v/>
      </c>
      <c r="AN770" s="26" t="str">
        <f t="shared" si="918"/>
        <v/>
      </c>
      <c r="AO770" s="26" t="str">
        <f t="shared" si="918"/>
        <v/>
      </c>
      <c r="AP770" s="26" t="str">
        <f t="shared" si="918"/>
        <v/>
      </c>
      <c r="AQ770" s="26" t="str">
        <f t="shared" si="918"/>
        <v/>
      </c>
      <c r="AR770" s="26" t="str">
        <f t="shared" si="918"/>
        <v/>
      </c>
      <c r="AS770" s="26" t="str">
        <f t="shared" si="918"/>
        <v/>
      </c>
      <c r="AT770" s="26" t="str">
        <f t="shared" si="918"/>
        <v/>
      </c>
      <c r="AU770" s="26" t="str">
        <f t="shared" si="918"/>
        <v/>
      </c>
      <c r="AV770" s="26" t="str">
        <f t="shared" si="918"/>
        <v/>
      </c>
      <c r="AW770" s="26" t="str">
        <f t="shared" si="918"/>
        <v/>
      </c>
      <c r="AX770" s="26" t="str">
        <f t="shared" si="918"/>
        <v/>
      </c>
      <c r="AY770" s="26" t="str">
        <f t="shared" si="918"/>
        <v/>
      </c>
      <c r="AZ770" s="26" t="str">
        <f t="shared" si="918"/>
        <v/>
      </c>
      <c r="BA770" s="26" t="str">
        <f t="shared" si="918"/>
        <v/>
      </c>
      <c r="BB770" s="26" t="str">
        <f t="shared" si="918"/>
        <v/>
      </c>
      <c r="BC770" s="26" t="str">
        <f t="shared" si="918"/>
        <v/>
      </c>
      <c r="BD770" s="26" t="str">
        <f t="shared" si="918"/>
        <v/>
      </c>
      <c r="BE770" s="26" t="str">
        <f t="shared" si="918"/>
        <v/>
      </c>
      <c r="BF770" s="26" t="str">
        <f t="shared" si="918"/>
        <v/>
      </c>
      <c r="BG770" s="26" t="str">
        <f t="shared" si="918"/>
        <v/>
      </c>
      <c r="BH770" s="26" t="str">
        <f t="shared" si="918"/>
        <v/>
      </c>
      <c r="BI770" s="26" t="str">
        <f t="shared" si="918"/>
        <v/>
      </c>
      <c r="BJ770" s="26" t="str">
        <f t="shared" si="918"/>
        <v/>
      </c>
      <c r="BK770" s="26" t="str">
        <f t="shared" si="918"/>
        <v/>
      </c>
      <c r="BL770" s="26" t="str">
        <f t="shared" si="918"/>
        <v/>
      </c>
      <c r="BM770" s="26" t="str">
        <f t="shared" si="918"/>
        <v/>
      </c>
      <c r="BN770" s="26" t="str">
        <f t="shared" si="918"/>
        <v/>
      </c>
      <c r="BO770" s="26" t="str">
        <f t="shared" si="918"/>
        <v/>
      </c>
      <c r="BP770" s="26" t="str">
        <f t="shared" si="918"/>
        <v/>
      </c>
      <c r="BQ770" s="26" t="str">
        <f t="shared" si="918"/>
        <v/>
      </c>
      <c r="BR770" s="26" t="str">
        <f t="shared" si="918"/>
        <v/>
      </c>
      <c r="BS770" s="26" t="str">
        <f t="shared" si="919" ref="BS770:ED770">IF(AND(BS771="",AND(BS777="",AND(BS780="",BS783=""))),"",SUM(BS771,BS777,BS780,BS783))</f>
        <v/>
      </c>
      <c r="BT770" s="26" t="str">
        <f t="shared" si="919"/>
        <v/>
      </c>
      <c r="BU770" s="26" t="str">
        <f t="shared" si="919"/>
        <v/>
      </c>
      <c r="BV770" s="26" t="str">
        <f t="shared" si="919"/>
        <v/>
      </c>
      <c r="BW770" s="26" t="str">
        <f t="shared" si="919"/>
        <v/>
      </c>
      <c r="BX770" s="26" t="str">
        <f t="shared" si="919"/>
        <v/>
      </c>
      <c r="BY770" s="26" t="str">
        <f t="shared" si="919"/>
        <v/>
      </c>
      <c r="BZ770" s="26" t="str">
        <f t="shared" si="919"/>
        <v/>
      </c>
      <c r="CA770" s="26" t="str">
        <f t="shared" si="919"/>
        <v/>
      </c>
      <c r="CB770" s="26" t="str">
        <f t="shared" si="919"/>
        <v/>
      </c>
      <c r="CC770" s="26" t="str">
        <f t="shared" si="919"/>
        <v/>
      </c>
      <c r="CD770" s="26" t="str">
        <f t="shared" si="919"/>
        <v/>
      </c>
      <c r="CE770" s="26" t="str">
        <f t="shared" si="919"/>
        <v/>
      </c>
      <c r="CF770" s="26" t="str">
        <f t="shared" si="919"/>
        <v/>
      </c>
      <c r="CG770" s="26" t="str">
        <f t="shared" si="919"/>
        <v/>
      </c>
      <c r="CH770" s="26" t="str">
        <f t="shared" si="919"/>
        <v/>
      </c>
      <c r="CI770" s="26" t="str">
        <f t="shared" si="919"/>
        <v/>
      </c>
      <c r="CJ770" s="26" t="str">
        <f t="shared" si="919"/>
        <v/>
      </c>
      <c r="CK770" s="26" t="str">
        <f t="shared" si="919"/>
        <v/>
      </c>
      <c r="CL770" s="26" t="str">
        <f t="shared" si="919"/>
        <v/>
      </c>
      <c r="CM770" s="26" t="str">
        <f t="shared" si="919"/>
        <v/>
      </c>
      <c r="CN770" s="26" t="str">
        <f t="shared" si="919"/>
        <v/>
      </c>
      <c r="CO770" s="26" t="str">
        <f t="shared" si="919"/>
        <v/>
      </c>
      <c r="CP770" s="26" t="str">
        <f t="shared" si="919"/>
        <v/>
      </c>
      <c r="CQ770" s="26" t="str">
        <f t="shared" si="919"/>
        <v/>
      </c>
      <c r="CR770" s="26" t="str">
        <f t="shared" si="919"/>
        <v/>
      </c>
      <c r="CS770" s="26" t="str">
        <f t="shared" si="919"/>
        <v/>
      </c>
      <c r="CT770" s="26" t="str">
        <f t="shared" si="919"/>
        <v/>
      </c>
      <c r="CU770" s="26" t="str">
        <f t="shared" si="919"/>
        <v/>
      </c>
      <c r="CV770" s="26" t="str">
        <f t="shared" si="919"/>
        <v/>
      </c>
      <c r="CW770" s="26" t="str">
        <f t="shared" si="919"/>
        <v/>
      </c>
      <c r="CX770" s="26" t="str">
        <f t="shared" si="919"/>
        <v/>
      </c>
      <c r="CY770" s="26" t="str">
        <f t="shared" si="919"/>
        <v/>
      </c>
      <c r="CZ770" s="26" t="str">
        <f t="shared" si="919"/>
        <v/>
      </c>
      <c r="DA770" s="26" t="str">
        <f t="shared" si="919"/>
        <v/>
      </c>
      <c r="DB770" s="26" t="str">
        <f t="shared" si="919"/>
        <v/>
      </c>
      <c r="DC770" s="26" t="str">
        <f t="shared" si="919"/>
        <v/>
      </c>
      <c r="DD770" s="26" t="str">
        <f t="shared" si="919"/>
        <v/>
      </c>
      <c r="DE770" s="26" t="str">
        <f t="shared" si="919"/>
        <v/>
      </c>
      <c r="DF770" s="26" t="str">
        <f t="shared" si="919"/>
        <v/>
      </c>
      <c r="DG770" s="26" t="str">
        <f t="shared" si="919"/>
        <v/>
      </c>
      <c r="DH770" s="26" t="str">
        <f t="shared" si="919"/>
        <v/>
      </c>
      <c r="DI770" s="26" t="str">
        <f t="shared" si="919"/>
        <v/>
      </c>
      <c r="DJ770" s="26" t="str">
        <f t="shared" si="919"/>
        <v/>
      </c>
      <c r="DK770" s="26" t="str">
        <f t="shared" si="919"/>
        <v/>
      </c>
      <c r="DL770" s="26" t="str">
        <f t="shared" si="919"/>
        <v/>
      </c>
      <c r="DM770" s="26" t="str">
        <f t="shared" si="919"/>
        <v/>
      </c>
      <c r="DN770" s="26" t="str">
        <f t="shared" si="919"/>
        <v/>
      </c>
      <c r="DO770" s="26" t="str">
        <f t="shared" si="919"/>
        <v/>
      </c>
      <c r="DP770" s="26" t="str">
        <f t="shared" si="919"/>
        <v/>
      </c>
      <c r="DQ770" s="26" t="str">
        <f t="shared" si="919"/>
        <v/>
      </c>
      <c r="DR770" s="26" t="str">
        <f t="shared" si="919"/>
        <v/>
      </c>
      <c r="DS770" s="26" t="str">
        <f t="shared" si="919"/>
        <v/>
      </c>
      <c r="DT770" s="26" t="str">
        <f t="shared" si="919"/>
        <v/>
      </c>
      <c r="DU770" s="26" t="str">
        <f t="shared" si="919"/>
        <v/>
      </c>
      <c r="DV770" s="26" t="str">
        <f t="shared" si="919"/>
        <v/>
      </c>
      <c r="DW770" s="26" t="str">
        <f t="shared" si="919"/>
        <v/>
      </c>
      <c r="DX770" s="26" t="str">
        <f t="shared" si="919"/>
        <v/>
      </c>
      <c r="DY770" s="26" t="str">
        <f t="shared" si="919"/>
        <v/>
      </c>
      <c r="DZ770" s="26" t="str">
        <f t="shared" si="919"/>
        <v/>
      </c>
      <c r="EA770" s="26" t="str">
        <f t="shared" si="919"/>
        <v/>
      </c>
      <c r="EB770" s="26" t="str">
        <f t="shared" si="919"/>
        <v/>
      </c>
      <c r="EC770" s="26" t="str">
        <f t="shared" si="919"/>
        <v/>
      </c>
      <c r="ED770" s="26" t="str">
        <f t="shared" si="919"/>
        <v/>
      </c>
      <c r="EE770" s="26" t="str">
        <f t="shared" si="920" ref="EE770:FI770">IF(AND(EE771="",AND(EE777="",AND(EE780="",EE783=""))),"",SUM(EE771,EE777,EE780,EE783))</f>
        <v/>
      </c>
      <c r="EF770" s="26" t="str">
        <f t="shared" si="920"/>
        <v/>
      </c>
      <c r="EG770" s="26" t="str">
        <f t="shared" si="920"/>
        <v/>
      </c>
      <c r="EH770" s="26" t="str">
        <f t="shared" si="920"/>
        <v/>
      </c>
      <c r="EI770" s="26" t="str">
        <f t="shared" si="920"/>
        <v/>
      </c>
      <c r="EJ770" s="26" t="str">
        <f t="shared" si="920"/>
        <v/>
      </c>
      <c r="EK770" s="26" t="str">
        <f t="shared" si="920"/>
        <v/>
      </c>
      <c r="EL770" s="26" t="str">
        <f t="shared" si="920"/>
        <v/>
      </c>
      <c r="EM770" s="26" t="str">
        <f t="shared" si="920"/>
        <v/>
      </c>
      <c r="EN770" s="26" t="str">
        <f t="shared" si="920"/>
        <v/>
      </c>
      <c r="EO770" s="26" t="str">
        <f t="shared" si="920"/>
        <v/>
      </c>
      <c r="EP770" s="26" t="str">
        <f t="shared" si="920"/>
        <v/>
      </c>
      <c r="EQ770" s="26" t="str">
        <f t="shared" si="920"/>
        <v/>
      </c>
      <c r="ER770" s="26" t="str">
        <f t="shared" si="920"/>
        <v/>
      </c>
      <c r="ES770" s="26" t="str">
        <f t="shared" si="920"/>
        <v/>
      </c>
      <c r="ET770" s="26" t="str">
        <f t="shared" si="920"/>
        <v/>
      </c>
      <c r="EU770" s="26" t="str">
        <f t="shared" si="920"/>
        <v/>
      </c>
      <c r="EV770" s="26" t="str">
        <f t="shared" si="920"/>
        <v/>
      </c>
      <c r="EW770" s="26" t="str">
        <f t="shared" si="920"/>
        <v/>
      </c>
      <c r="EX770" s="26" t="str">
        <f t="shared" si="920"/>
        <v/>
      </c>
      <c r="EY770" s="26" t="str">
        <f t="shared" si="920"/>
        <v/>
      </c>
      <c r="EZ770" s="26" t="str">
        <f t="shared" si="920"/>
        <v/>
      </c>
      <c r="FA770" s="26" t="str">
        <f t="shared" si="920"/>
        <v/>
      </c>
      <c r="FB770" s="26" t="str">
        <f t="shared" si="920"/>
        <v/>
      </c>
      <c r="FC770" s="26" t="str">
        <f t="shared" si="920"/>
        <v/>
      </c>
      <c r="FD770" s="26" t="str">
        <f t="shared" si="920"/>
        <v/>
      </c>
      <c r="FE770" s="26" t="str">
        <f t="shared" si="920"/>
        <v/>
      </c>
      <c r="FF770" s="26" t="str">
        <f t="shared" si="920"/>
        <v/>
      </c>
      <c r="FG770" s="26" t="str">
        <f t="shared" si="920"/>
        <v/>
      </c>
      <c r="FH770" s="26" t="str">
        <f t="shared" si="920"/>
        <v/>
      </c>
      <c r="FI770" s="26" t="str">
        <f t="shared" si="920"/>
        <v/>
      </c>
    </row>
    <row r="771" spans="1:165" s="8" customFormat="1" ht="15" customHeight="1">
      <c r="A771" s="8" t="str">
        <f t="shared" si="866"/>
        <v>BFOTLCB_BP6_XDC</v>
      </c>
      <c r="B771" s="12" t="s">
        <v>1202</v>
      </c>
      <c r="C771" s="13" t="s">
        <v>1814</v>
      </c>
      <c r="D771" s="13" t="s">
        <v>1815</v>
      </c>
      <c r="E771" s="18" t="str">
        <f>"BFOTLCB_BP6_"&amp;C3</f>
        <v>BFOTLCB_BP6_XDC</v>
      </c>
      <c r="F771" s="26" t="str">
        <f>IF(AND(F772="",F773=""),"",SUM(F772,F773))</f>
        <v/>
      </c>
      <c r="G771" s="26" t="str">
        <f t="shared" si="921" ref="G771:BR771">IF(AND(G772="",G773=""),"",SUM(G772,G773))</f>
        <v/>
      </c>
      <c r="H771" s="26" t="str">
        <f t="shared" si="921"/>
        <v/>
      </c>
      <c r="I771" s="26" t="str">
        <f t="shared" si="921"/>
        <v/>
      </c>
      <c r="J771" s="26" t="str">
        <f t="shared" si="921"/>
        <v/>
      </c>
      <c r="K771" s="26" t="str">
        <f t="shared" si="921"/>
        <v/>
      </c>
      <c r="L771" s="26" t="str">
        <f t="shared" si="921"/>
        <v/>
      </c>
      <c r="M771" s="26" t="str">
        <f t="shared" si="921"/>
        <v/>
      </c>
      <c r="N771" s="26" t="str">
        <f t="shared" si="921"/>
        <v/>
      </c>
      <c r="O771" s="26" t="str">
        <f t="shared" si="921"/>
        <v/>
      </c>
      <c r="P771" s="26" t="str">
        <f t="shared" si="921"/>
        <v/>
      </c>
      <c r="Q771" s="26" t="str">
        <f t="shared" si="921"/>
        <v/>
      </c>
      <c r="R771" s="26" t="str">
        <f t="shared" si="921"/>
        <v/>
      </c>
      <c r="S771" s="26" t="str">
        <f t="shared" si="921"/>
        <v/>
      </c>
      <c r="T771" s="26" t="str">
        <f t="shared" si="921"/>
        <v/>
      </c>
      <c r="U771" s="26" t="str">
        <f t="shared" si="921"/>
        <v/>
      </c>
      <c r="V771" s="26" t="str">
        <f t="shared" si="921"/>
        <v/>
      </c>
      <c r="W771" s="26" t="str">
        <f t="shared" si="921"/>
        <v/>
      </c>
      <c r="X771" s="26" t="str">
        <f t="shared" si="921"/>
        <v/>
      </c>
      <c r="Y771" s="26" t="str">
        <f t="shared" si="921"/>
        <v/>
      </c>
      <c r="Z771" s="26" t="str">
        <f t="shared" si="921"/>
        <v/>
      </c>
      <c r="AA771" s="26" t="str">
        <f t="shared" si="921"/>
        <v/>
      </c>
      <c r="AB771" s="26" t="str">
        <f t="shared" si="921"/>
        <v/>
      </c>
      <c r="AC771" s="26" t="str">
        <f t="shared" si="921"/>
        <v/>
      </c>
      <c r="AD771" s="26" t="str">
        <f t="shared" si="921"/>
        <v/>
      </c>
      <c r="AE771" s="26" t="str">
        <f t="shared" si="921"/>
        <v/>
      </c>
      <c r="AF771" s="26" t="str">
        <f t="shared" si="921"/>
        <v/>
      </c>
      <c r="AG771" s="26" t="str">
        <f t="shared" si="921"/>
        <v/>
      </c>
      <c r="AH771" s="26" t="str">
        <f t="shared" si="921"/>
        <v/>
      </c>
      <c r="AI771" s="26" t="str">
        <f t="shared" si="921"/>
        <v/>
      </c>
      <c r="AJ771" s="26" t="str">
        <f t="shared" si="921"/>
        <v/>
      </c>
      <c r="AK771" s="26" t="str">
        <f t="shared" si="921"/>
        <v/>
      </c>
      <c r="AL771" s="26" t="str">
        <f t="shared" si="921"/>
        <v/>
      </c>
      <c r="AM771" s="26" t="str">
        <f t="shared" si="921"/>
        <v/>
      </c>
      <c r="AN771" s="26" t="str">
        <f t="shared" si="921"/>
        <v/>
      </c>
      <c r="AO771" s="26" t="str">
        <f t="shared" si="921"/>
        <v/>
      </c>
      <c r="AP771" s="26" t="str">
        <f t="shared" si="921"/>
        <v/>
      </c>
      <c r="AQ771" s="26" t="str">
        <f t="shared" si="921"/>
        <v/>
      </c>
      <c r="AR771" s="26" t="str">
        <f t="shared" si="921"/>
        <v/>
      </c>
      <c r="AS771" s="26" t="str">
        <f t="shared" si="921"/>
        <v/>
      </c>
      <c r="AT771" s="26" t="str">
        <f t="shared" si="921"/>
        <v/>
      </c>
      <c r="AU771" s="26" t="str">
        <f t="shared" si="921"/>
        <v/>
      </c>
      <c r="AV771" s="26" t="str">
        <f t="shared" si="921"/>
        <v/>
      </c>
      <c r="AW771" s="26" t="str">
        <f t="shared" si="921"/>
        <v/>
      </c>
      <c r="AX771" s="26" t="str">
        <f t="shared" si="921"/>
        <v/>
      </c>
      <c r="AY771" s="26" t="str">
        <f t="shared" si="921"/>
        <v/>
      </c>
      <c r="AZ771" s="26" t="str">
        <f t="shared" si="921"/>
        <v/>
      </c>
      <c r="BA771" s="26" t="str">
        <f t="shared" si="921"/>
        <v/>
      </c>
      <c r="BB771" s="26" t="str">
        <f t="shared" si="921"/>
        <v/>
      </c>
      <c r="BC771" s="26" t="str">
        <f t="shared" si="921"/>
        <v/>
      </c>
      <c r="BD771" s="26" t="str">
        <f t="shared" si="921"/>
        <v/>
      </c>
      <c r="BE771" s="26" t="str">
        <f t="shared" si="921"/>
        <v/>
      </c>
      <c r="BF771" s="26" t="str">
        <f t="shared" si="921"/>
        <v/>
      </c>
      <c r="BG771" s="26" t="str">
        <f t="shared" si="921"/>
        <v/>
      </c>
      <c r="BH771" s="26" t="str">
        <f t="shared" si="921"/>
        <v/>
      </c>
      <c r="BI771" s="26" t="str">
        <f t="shared" si="921"/>
        <v/>
      </c>
      <c r="BJ771" s="26" t="str">
        <f t="shared" si="921"/>
        <v/>
      </c>
      <c r="BK771" s="26" t="str">
        <f t="shared" si="921"/>
        <v/>
      </c>
      <c r="BL771" s="26" t="str">
        <f t="shared" si="921"/>
        <v/>
      </c>
      <c r="BM771" s="26" t="str">
        <f t="shared" si="921"/>
        <v/>
      </c>
      <c r="BN771" s="26" t="str">
        <f t="shared" si="921"/>
        <v/>
      </c>
      <c r="BO771" s="26" t="str">
        <f t="shared" si="921"/>
        <v/>
      </c>
      <c r="BP771" s="26" t="str">
        <f t="shared" si="921"/>
        <v/>
      </c>
      <c r="BQ771" s="26" t="str">
        <f t="shared" si="921"/>
        <v/>
      </c>
      <c r="BR771" s="26" t="str">
        <f t="shared" si="921"/>
        <v/>
      </c>
      <c r="BS771" s="26" t="str">
        <f t="shared" si="922" ref="BS771:ED771">IF(AND(BS772="",BS773=""),"",SUM(BS772,BS773))</f>
        <v/>
      </c>
      <c r="BT771" s="26" t="str">
        <f t="shared" si="922"/>
        <v/>
      </c>
      <c r="BU771" s="26" t="str">
        <f t="shared" si="922"/>
        <v/>
      </c>
      <c r="BV771" s="26" t="str">
        <f t="shared" si="922"/>
        <v/>
      </c>
      <c r="BW771" s="26" t="str">
        <f t="shared" si="922"/>
        <v/>
      </c>
      <c r="BX771" s="26" t="str">
        <f t="shared" si="922"/>
        <v/>
      </c>
      <c r="BY771" s="26" t="str">
        <f t="shared" si="922"/>
        <v/>
      </c>
      <c r="BZ771" s="26" t="str">
        <f t="shared" si="922"/>
        <v/>
      </c>
      <c r="CA771" s="26" t="str">
        <f t="shared" si="922"/>
        <v/>
      </c>
      <c r="CB771" s="26" t="str">
        <f t="shared" si="922"/>
        <v/>
      </c>
      <c r="CC771" s="26" t="str">
        <f t="shared" si="922"/>
        <v/>
      </c>
      <c r="CD771" s="26" t="str">
        <f t="shared" si="922"/>
        <v/>
      </c>
      <c r="CE771" s="26" t="str">
        <f t="shared" si="922"/>
        <v/>
      </c>
      <c r="CF771" s="26" t="str">
        <f t="shared" si="922"/>
        <v/>
      </c>
      <c r="CG771" s="26" t="str">
        <f t="shared" si="922"/>
        <v/>
      </c>
      <c r="CH771" s="26" t="str">
        <f t="shared" si="922"/>
        <v/>
      </c>
      <c r="CI771" s="26" t="str">
        <f t="shared" si="922"/>
        <v/>
      </c>
      <c r="CJ771" s="26" t="str">
        <f t="shared" si="922"/>
        <v/>
      </c>
      <c r="CK771" s="26" t="str">
        <f t="shared" si="922"/>
        <v/>
      </c>
      <c r="CL771" s="26" t="str">
        <f t="shared" si="922"/>
        <v/>
      </c>
      <c r="CM771" s="26" t="str">
        <f t="shared" si="922"/>
        <v/>
      </c>
      <c r="CN771" s="26" t="str">
        <f t="shared" si="922"/>
        <v/>
      </c>
      <c r="CO771" s="26" t="str">
        <f t="shared" si="922"/>
        <v/>
      </c>
      <c r="CP771" s="26" t="str">
        <f t="shared" si="922"/>
        <v/>
      </c>
      <c r="CQ771" s="26" t="str">
        <f t="shared" si="922"/>
        <v/>
      </c>
      <c r="CR771" s="26" t="str">
        <f t="shared" si="922"/>
        <v/>
      </c>
      <c r="CS771" s="26" t="str">
        <f t="shared" si="922"/>
        <v/>
      </c>
      <c r="CT771" s="26" t="str">
        <f t="shared" si="922"/>
        <v/>
      </c>
      <c r="CU771" s="26" t="str">
        <f t="shared" si="922"/>
        <v/>
      </c>
      <c r="CV771" s="26" t="str">
        <f t="shared" si="922"/>
        <v/>
      </c>
      <c r="CW771" s="26" t="str">
        <f t="shared" si="922"/>
        <v/>
      </c>
      <c r="CX771" s="26" t="str">
        <f t="shared" si="922"/>
        <v/>
      </c>
      <c r="CY771" s="26" t="str">
        <f t="shared" si="922"/>
        <v/>
      </c>
      <c r="CZ771" s="26" t="str">
        <f t="shared" si="922"/>
        <v/>
      </c>
      <c r="DA771" s="26" t="str">
        <f t="shared" si="922"/>
        <v/>
      </c>
      <c r="DB771" s="26" t="str">
        <f t="shared" si="922"/>
        <v/>
      </c>
      <c r="DC771" s="26" t="str">
        <f t="shared" si="922"/>
        <v/>
      </c>
      <c r="DD771" s="26" t="str">
        <f t="shared" si="922"/>
        <v/>
      </c>
      <c r="DE771" s="26" t="str">
        <f t="shared" si="922"/>
        <v/>
      </c>
      <c r="DF771" s="26" t="str">
        <f t="shared" si="922"/>
        <v/>
      </c>
      <c r="DG771" s="26" t="str">
        <f t="shared" si="922"/>
        <v/>
      </c>
      <c r="DH771" s="26" t="str">
        <f t="shared" si="922"/>
        <v/>
      </c>
      <c r="DI771" s="26" t="str">
        <f t="shared" si="922"/>
        <v/>
      </c>
      <c r="DJ771" s="26" t="str">
        <f t="shared" si="922"/>
        <v/>
      </c>
      <c r="DK771" s="26" t="str">
        <f t="shared" si="922"/>
        <v/>
      </c>
      <c r="DL771" s="26" t="str">
        <f t="shared" si="922"/>
        <v/>
      </c>
      <c r="DM771" s="26" t="str">
        <f t="shared" si="922"/>
        <v/>
      </c>
      <c r="DN771" s="26" t="str">
        <f t="shared" si="922"/>
        <v/>
      </c>
      <c r="DO771" s="26" t="str">
        <f t="shared" si="922"/>
        <v/>
      </c>
      <c r="DP771" s="26" t="str">
        <f t="shared" si="922"/>
        <v/>
      </c>
      <c r="DQ771" s="26" t="str">
        <f t="shared" si="922"/>
        <v/>
      </c>
      <c r="DR771" s="26" t="str">
        <f t="shared" si="922"/>
        <v/>
      </c>
      <c r="DS771" s="26" t="str">
        <f t="shared" si="922"/>
        <v/>
      </c>
      <c r="DT771" s="26" t="str">
        <f t="shared" si="922"/>
        <v/>
      </c>
      <c r="DU771" s="26" t="str">
        <f t="shared" si="922"/>
        <v/>
      </c>
      <c r="DV771" s="26" t="str">
        <f t="shared" si="922"/>
        <v/>
      </c>
      <c r="DW771" s="26" t="str">
        <f t="shared" si="922"/>
        <v/>
      </c>
      <c r="DX771" s="26" t="str">
        <f t="shared" si="922"/>
        <v/>
      </c>
      <c r="DY771" s="26" t="str">
        <f t="shared" si="922"/>
        <v/>
      </c>
      <c r="DZ771" s="26" t="str">
        <f t="shared" si="922"/>
        <v/>
      </c>
      <c r="EA771" s="26" t="str">
        <f t="shared" si="922"/>
        <v/>
      </c>
      <c r="EB771" s="26" t="str">
        <f t="shared" si="922"/>
        <v/>
      </c>
      <c r="EC771" s="26" t="str">
        <f t="shared" si="922"/>
        <v/>
      </c>
      <c r="ED771" s="26" t="str">
        <f t="shared" si="922"/>
        <v/>
      </c>
      <c r="EE771" s="26" t="str">
        <f t="shared" si="923" ref="EE771:FI771">IF(AND(EE772="",EE773=""),"",SUM(EE772,EE773))</f>
        <v/>
      </c>
      <c r="EF771" s="26" t="str">
        <f t="shared" si="923"/>
        <v/>
      </c>
      <c r="EG771" s="26" t="str">
        <f t="shared" si="923"/>
        <v/>
      </c>
      <c r="EH771" s="26" t="str">
        <f t="shared" si="923"/>
        <v/>
      </c>
      <c r="EI771" s="26" t="str">
        <f t="shared" si="923"/>
        <v/>
      </c>
      <c r="EJ771" s="26" t="str">
        <f t="shared" si="923"/>
        <v/>
      </c>
      <c r="EK771" s="26" t="str">
        <f t="shared" si="923"/>
        <v/>
      </c>
      <c r="EL771" s="26" t="str">
        <f t="shared" si="923"/>
        <v/>
      </c>
      <c r="EM771" s="26" t="str">
        <f t="shared" si="923"/>
        <v/>
      </c>
      <c r="EN771" s="26" t="str">
        <f t="shared" si="923"/>
        <v/>
      </c>
      <c r="EO771" s="26" t="str">
        <f t="shared" si="923"/>
        <v/>
      </c>
      <c r="EP771" s="26" t="str">
        <f t="shared" si="923"/>
        <v/>
      </c>
      <c r="EQ771" s="26" t="str">
        <f t="shared" si="923"/>
        <v/>
      </c>
      <c r="ER771" s="26" t="str">
        <f t="shared" si="923"/>
        <v/>
      </c>
      <c r="ES771" s="26" t="str">
        <f t="shared" si="923"/>
        <v/>
      </c>
      <c r="ET771" s="26" t="str">
        <f t="shared" si="923"/>
        <v/>
      </c>
      <c r="EU771" s="26" t="str">
        <f t="shared" si="923"/>
        <v/>
      </c>
      <c r="EV771" s="26" t="str">
        <f t="shared" si="923"/>
        <v/>
      </c>
      <c r="EW771" s="26" t="str">
        <f t="shared" si="923"/>
        <v/>
      </c>
      <c r="EX771" s="26" t="str">
        <f t="shared" si="923"/>
        <v/>
      </c>
      <c r="EY771" s="26" t="str">
        <f t="shared" si="923"/>
        <v/>
      </c>
      <c r="EZ771" s="26" t="str">
        <f t="shared" si="923"/>
        <v/>
      </c>
      <c r="FA771" s="26" t="str">
        <f t="shared" si="923"/>
        <v/>
      </c>
      <c r="FB771" s="26" t="str">
        <f t="shared" si="923"/>
        <v/>
      </c>
      <c r="FC771" s="26" t="str">
        <f t="shared" si="923"/>
        <v/>
      </c>
      <c r="FD771" s="26" t="str">
        <f t="shared" si="923"/>
        <v/>
      </c>
      <c r="FE771" s="26" t="str">
        <f t="shared" si="923"/>
        <v/>
      </c>
      <c r="FF771" s="26" t="str">
        <f t="shared" si="923"/>
        <v/>
      </c>
      <c r="FG771" s="26" t="str">
        <f t="shared" si="923"/>
        <v/>
      </c>
      <c r="FH771" s="26" t="str">
        <f t="shared" si="923"/>
        <v/>
      </c>
      <c r="FI771" s="26" t="str">
        <f t="shared" si="923"/>
        <v/>
      </c>
    </row>
    <row r="772" spans="1:165" s="8" customFormat="1" ht="15" customHeight="1">
      <c r="A772" s="8" t="str">
        <f t="shared" si="866"/>
        <v>BFOTLCB_S_BP6_XDC</v>
      </c>
      <c r="B772" s="12" t="s">
        <v>1245</v>
      </c>
      <c r="C772" s="13" t="s">
        <v>1816</v>
      </c>
      <c r="D772" s="13" t="s">
        <v>1817</v>
      </c>
      <c r="E772" s="18" t="str">
        <f>"BFOTLCB_S_BP6_"&amp;C3</f>
        <v>BFOTLCB_S_BP6_XDC</v>
      </c>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row>
    <row r="773" spans="1:165" s="8" customFormat="1" ht="15" customHeight="1">
      <c r="A773" s="8" t="str">
        <f t="shared" si="866"/>
        <v>BFOTLCB_L_BP6_XDC</v>
      </c>
      <c r="B773" s="12" t="s">
        <v>1248</v>
      </c>
      <c r="C773" s="13" t="s">
        <v>1818</v>
      </c>
      <c r="D773" s="13" t="s">
        <v>1819</v>
      </c>
      <c r="E773" s="18" t="str">
        <f>"BFOTLCB_L_BP6_"&amp;C3</f>
        <v>BFOTLCB_L_BP6_XDC</v>
      </c>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row>
    <row r="774" spans="1:165" s="8" customFormat="1" ht="15" customHeight="1">
      <c r="A774" s="8" t="str">
        <f t="shared" si="866"/>
        <v>BFOTLMA_BP6_XDC</v>
      </c>
      <c r="B774" s="15" t="s">
        <v>1205</v>
      </c>
      <c r="C774" s="13" t="s">
        <v>1820</v>
      </c>
      <c r="D774" s="13" t="s">
        <v>1821</v>
      </c>
      <c r="E774" s="18" t="str">
        <f>"BFOTLMA_BP6_"&amp;C3</f>
        <v>BFOTLMA_BP6_XDC</v>
      </c>
      <c r="F774" s="26" t="str">
        <f>IF(AND(F775="",F776=""),"",SUM(F775,F776))</f>
        <v/>
      </c>
      <c r="G774" s="26" t="str">
        <f t="shared" si="924" ref="G774:BR774">IF(AND(G775="",G776=""),"",SUM(G775,G776))</f>
        <v/>
      </c>
      <c r="H774" s="26" t="str">
        <f t="shared" si="924"/>
        <v/>
      </c>
      <c r="I774" s="26" t="str">
        <f t="shared" si="924"/>
        <v/>
      </c>
      <c r="J774" s="26" t="str">
        <f t="shared" si="924"/>
        <v/>
      </c>
      <c r="K774" s="26" t="str">
        <f t="shared" si="924"/>
        <v/>
      </c>
      <c r="L774" s="26" t="str">
        <f t="shared" si="924"/>
        <v/>
      </c>
      <c r="M774" s="26" t="str">
        <f t="shared" si="924"/>
        <v/>
      </c>
      <c r="N774" s="26" t="str">
        <f t="shared" si="924"/>
        <v/>
      </c>
      <c r="O774" s="26" t="str">
        <f t="shared" si="924"/>
        <v/>
      </c>
      <c r="P774" s="26" t="str">
        <f t="shared" si="924"/>
        <v/>
      </c>
      <c r="Q774" s="26" t="str">
        <f t="shared" si="924"/>
        <v/>
      </c>
      <c r="R774" s="26" t="str">
        <f t="shared" si="924"/>
        <v/>
      </c>
      <c r="S774" s="26" t="str">
        <f t="shared" si="924"/>
        <v/>
      </c>
      <c r="T774" s="26" t="str">
        <f t="shared" si="924"/>
        <v/>
      </c>
      <c r="U774" s="26" t="str">
        <f t="shared" si="924"/>
        <v/>
      </c>
      <c r="V774" s="26" t="str">
        <f t="shared" si="924"/>
        <v/>
      </c>
      <c r="W774" s="26" t="str">
        <f t="shared" si="924"/>
        <v/>
      </c>
      <c r="X774" s="26" t="str">
        <f t="shared" si="924"/>
        <v/>
      </c>
      <c r="Y774" s="26" t="str">
        <f t="shared" si="924"/>
        <v/>
      </c>
      <c r="Z774" s="26" t="str">
        <f t="shared" si="924"/>
        <v/>
      </c>
      <c r="AA774" s="26" t="str">
        <f t="shared" si="924"/>
        <v/>
      </c>
      <c r="AB774" s="26" t="str">
        <f t="shared" si="924"/>
        <v/>
      </c>
      <c r="AC774" s="26" t="str">
        <f t="shared" si="924"/>
        <v/>
      </c>
      <c r="AD774" s="26" t="str">
        <f t="shared" si="924"/>
        <v/>
      </c>
      <c r="AE774" s="26" t="str">
        <f t="shared" si="924"/>
        <v/>
      </c>
      <c r="AF774" s="26" t="str">
        <f t="shared" si="924"/>
        <v/>
      </c>
      <c r="AG774" s="26" t="str">
        <f t="shared" si="924"/>
        <v/>
      </c>
      <c r="AH774" s="26" t="str">
        <f t="shared" si="924"/>
        <v/>
      </c>
      <c r="AI774" s="26" t="str">
        <f t="shared" si="924"/>
        <v/>
      </c>
      <c r="AJ774" s="26" t="str">
        <f t="shared" si="924"/>
        <v/>
      </c>
      <c r="AK774" s="26" t="str">
        <f t="shared" si="924"/>
        <v/>
      </c>
      <c r="AL774" s="26" t="str">
        <f t="shared" si="924"/>
        <v/>
      </c>
      <c r="AM774" s="26" t="str">
        <f t="shared" si="924"/>
        <v/>
      </c>
      <c r="AN774" s="26" t="str">
        <f t="shared" si="924"/>
        <v/>
      </c>
      <c r="AO774" s="26" t="str">
        <f t="shared" si="924"/>
        <v/>
      </c>
      <c r="AP774" s="26" t="str">
        <f t="shared" si="924"/>
        <v/>
      </c>
      <c r="AQ774" s="26" t="str">
        <f t="shared" si="924"/>
        <v/>
      </c>
      <c r="AR774" s="26" t="str">
        <f t="shared" si="924"/>
        <v/>
      </c>
      <c r="AS774" s="26" t="str">
        <f t="shared" si="924"/>
        <v/>
      </c>
      <c r="AT774" s="26" t="str">
        <f t="shared" si="924"/>
        <v/>
      </c>
      <c r="AU774" s="26" t="str">
        <f t="shared" si="924"/>
        <v/>
      </c>
      <c r="AV774" s="26" t="str">
        <f t="shared" si="924"/>
        <v/>
      </c>
      <c r="AW774" s="26" t="str">
        <f t="shared" si="924"/>
        <v/>
      </c>
      <c r="AX774" s="26" t="str">
        <f t="shared" si="924"/>
        <v/>
      </c>
      <c r="AY774" s="26" t="str">
        <f t="shared" si="924"/>
        <v/>
      </c>
      <c r="AZ774" s="26" t="str">
        <f t="shared" si="924"/>
        <v/>
      </c>
      <c r="BA774" s="26" t="str">
        <f t="shared" si="924"/>
        <v/>
      </c>
      <c r="BB774" s="26" t="str">
        <f t="shared" si="924"/>
        <v/>
      </c>
      <c r="BC774" s="26" t="str">
        <f t="shared" si="924"/>
        <v/>
      </c>
      <c r="BD774" s="26" t="str">
        <f t="shared" si="924"/>
        <v/>
      </c>
      <c r="BE774" s="26" t="str">
        <f t="shared" si="924"/>
        <v/>
      </c>
      <c r="BF774" s="26" t="str">
        <f t="shared" si="924"/>
        <v/>
      </c>
      <c r="BG774" s="26" t="str">
        <f t="shared" si="924"/>
        <v/>
      </c>
      <c r="BH774" s="26" t="str">
        <f t="shared" si="924"/>
        <v/>
      </c>
      <c r="BI774" s="26" t="str">
        <f t="shared" si="924"/>
        <v/>
      </c>
      <c r="BJ774" s="26" t="str">
        <f t="shared" si="924"/>
        <v/>
      </c>
      <c r="BK774" s="26" t="str">
        <f t="shared" si="924"/>
        <v/>
      </c>
      <c r="BL774" s="26" t="str">
        <f t="shared" si="924"/>
        <v/>
      </c>
      <c r="BM774" s="26" t="str">
        <f t="shared" si="924"/>
        <v/>
      </c>
      <c r="BN774" s="26" t="str">
        <f t="shared" si="924"/>
        <v/>
      </c>
      <c r="BO774" s="26" t="str">
        <f t="shared" si="924"/>
        <v/>
      </c>
      <c r="BP774" s="26" t="str">
        <f t="shared" si="924"/>
        <v/>
      </c>
      <c r="BQ774" s="26" t="str">
        <f t="shared" si="924"/>
        <v/>
      </c>
      <c r="BR774" s="26" t="str">
        <f t="shared" si="924"/>
        <v/>
      </c>
      <c r="BS774" s="26" t="str">
        <f t="shared" si="925" ref="BS774:ED774">IF(AND(BS775="",BS776=""),"",SUM(BS775,BS776))</f>
        <v/>
      </c>
      <c r="BT774" s="26" t="str">
        <f t="shared" si="925"/>
        <v/>
      </c>
      <c r="BU774" s="26" t="str">
        <f t="shared" si="925"/>
        <v/>
      </c>
      <c r="BV774" s="26" t="str">
        <f t="shared" si="925"/>
        <v/>
      </c>
      <c r="BW774" s="26" t="str">
        <f t="shared" si="925"/>
        <v/>
      </c>
      <c r="BX774" s="26" t="str">
        <f t="shared" si="925"/>
        <v/>
      </c>
      <c r="BY774" s="26" t="str">
        <f t="shared" si="925"/>
        <v/>
      </c>
      <c r="BZ774" s="26" t="str">
        <f t="shared" si="925"/>
        <v/>
      </c>
      <c r="CA774" s="26" t="str">
        <f t="shared" si="925"/>
        <v/>
      </c>
      <c r="CB774" s="26" t="str">
        <f t="shared" si="925"/>
        <v/>
      </c>
      <c r="CC774" s="26" t="str">
        <f t="shared" si="925"/>
        <v/>
      </c>
      <c r="CD774" s="26" t="str">
        <f t="shared" si="925"/>
        <v/>
      </c>
      <c r="CE774" s="26" t="str">
        <f t="shared" si="925"/>
        <v/>
      </c>
      <c r="CF774" s="26" t="str">
        <f t="shared" si="925"/>
        <v/>
      </c>
      <c r="CG774" s="26" t="str">
        <f t="shared" si="925"/>
        <v/>
      </c>
      <c r="CH774" s="26" t="str">
        <f t="shared" si="925"/>
        <v/>
      </c>
      <c r="CI774" s="26" t="str">
        <f t="shared" si="925"/>
        <v/>
      </c>
      <c r="CJ774" s="26" t="str">
        <f t="shared" si="925"/>
        <v/>
      </c>
      <c r="CK774" s="26" t="str">
        <f t="shared" si="925"/>
        <v/>
      </c>
      <c r="CL774" s="26" t="str">
        <f t="shared" si="925"/>
        <v/>
      </c>
      <c r="CM774" s="26" t="str">
        <f t="shared" si="925"/>
        <v/>
      </c>
      <c r="CN774" s="26" t="str">
        <f t="shared" si="925"/>
        <v/>
      </c>
      <c r="CO774" s="26" t="str">
        <f t="shared" si="925"/>
        <v/>
      </c>
      <c r="CP774" s="26" t="str">
        <f t="shared" si="925"/>
        <v/>
      </c>
      <c r="CQ774" s="26" t="str">
        <f t="shared" si="925"/>
        <v/>
      </c>
      <c r="CR774" s="26" t="str">
        <f t="shared" si="925"/>
        <v/>
      </c>
      <c r="CS774" s="26" t="str">
        <f t="shared" si="925"/>
        <v/>
      </c>
      <c r="CT774" s="26" t="str">
        <f t="shared" si="925"/>
        <v/>
      </c>
      <c r="CU774" s="26" t="str">
        <f t="shared" si="925"/>
        <v/>
      </c>
      <c r="CV774" s="26" t="str">
        <f t="shared" si="925"/>
        <v/>
      </c>
      <c r="CW774" s="26" t="str">
        <f t="shared" si="925"/>
        <v/>
      </c>
      <c r="CX774" s="26" t="str">
        <f t="shared" si="925"/>
        <v/>
      </c>
      <c r="CY774" s="26" t="str">
        <f t="shared" si="925"/>
        <v/>
      </c>
      <c r="CZ774" s="26" t="str">
        <f t="shared" si="925"/>
        <v/>
      </c>
      <c r="DA774" s="26" t="str">
        <f t="shared" si="925"/>
        <v/>
      </c>
      <c r="DB774" s="26" t="str">
        <f t="shared" si="925"/>
        <v/>
      </c>
      <c r="DC774" s="26" t="str">
        <f t="shared" si="925"/>
        <v/>
      </c>
      <c r="DD774" s="26" t="str">
        <f t="shared" si="925"/>
        <v/>
      </c>
      <c r="DE774" s="26" t="str">
        <f t="shared" si="925"/>
        <v/>
      </c>
      <c r="DF774" s="26" t="str">
        <f t="shared" si="925"/>
        <v/>
      </c>
      <c r="DG774" s="26" t="str">
        <f t="shared" si="925"/>
        <v/>
      </c>
      <c r="DH774" s="26" t="str">
        <f t="shared" si="925"/>
        <v/>
      </c>
      <c r="DI774" s="26" t="str">
        <f t="shared" si="925"/>
        <v/>
      </c>
      <c r="DJ774" s="26" t="str">
        <f t="shared" si="925"/>
        <v/>
      </c>
      <c r="DK774" s="26" t="str">
        <f t="shared" si="925"/>
        <v/>
      </c>
      <c r="DL774" s="26" t="str">
        <f t="shared" si="925"/>
        <v/>
      </c>
      <c r="DM774" s="26" t="str">
        <f t="shared" si="925"/>
        <v/>
      </c>
      <c r="DN774" s="26" t="str">
        <f t="shared" si="925"/>
        <v/>
      </c>
      <c r="DO774" s="26" t="str">
        <f t="shared" si="925"/>
        <v/>
      </c>
      <c r="DP774" s="26" t="str">
        <f t="shared" si="925"/>
        <v/>
      </c>
      <c r="DQ774" s="26" t="str">
        <f t="shared" si="925"/>
        <v/>
      </c>
      <c r="DR774" s="26" t="str">
        <f t="shared" si="925"/>
        <v/>
      </c>
      <c r="DS774" s="26" t="str">
        <f t="shared" si="925"/>
        <v/>
      </c>
      <c r="DT774" s="26" t="str">
        <f t="shared" si="925"/>
        <v/>
      </c>
      <c r="DU774" s="26" t="str">
        <f t="shared" si="925"/>
        <v/>
      </c>
      <c r="DV774" s="26" t="str">
        <f t="shared" si="925"/>
        <v/>
      </c>
      <c r="DW774" s="26" t="str">
        <f t="shared" si="925"/>
        <v/>
      </c>
      <c r="DX774" s="26" t="str">
        <f t="shared" si="925"/>
        <v/>
      </c>
      <c r="DY774" s="26" t="str">
        <f t="shared" si="925"/>
        <v/>
      </c>
      <c r="DZ774" s="26" t="str">
        <f t="shared" si="925"/>
        <v/>
      </c>
      <c r="EA774" s="26" t="str">
        <f t="shared" si="925"/>
        <v/>
      </c>
      <c r="EB774" s="26" t="str">
        <f t="shared" si="925"/>
        <v/>
      </c>
      <c r="EC774" s="26" t="str">
        <f t="shared" si="925"/>
        <v/>
      </c>
      <c r="ED774" s="26" t="str">
        <f t="shared" si="925"/>
        <v/>
      </c>
      <c r="EE774" s="26" t="str">
        <f t="shared" si="926" ref="EE774:FI774">IF(AND(EE775="",EE776=""),"",SUM(EE775,EE776))</f>
        <v/>
      </c>
      <c r="EF774" s="26" t="str">
        <f t="shared" si="926"/>
        <v/>
      </c>
      <c r="EG774" s="26" t="str">
        <f t="shared" si="926"/>
        <v/>
      </c>
      <c r="EH774" s="26" t="str">
        <f t="shared" si="926"/>
        <v/>
      </c>
      <c r="EI774" s="26" t="str">
        <f t="shared" si="926"/>
        <v/>
      </c>
      <c r="EJ774" s="26" t="str">
        <f t="shared" si="926"/>
        <v/>
      </c>
      <c r="EK774" s="26" t="str">
        <f t="shared" si="926"/>
        <v/>
      </c>
      <c r="EL774" s="26" t="str">
        <f t="shared" si="926"/>
        <v/>
      </c>
      <c r="EM774" s="26" t="str">
        <f t="shared" si="926"/>
        <v/>
      </c>
      <c r="EN774" s="26" t="str">
        <f t="shared" si="926"/>
        <v/>
      </c>
      <c r="EO774" s="26" t="str">
        <f t="shared" si="926"/>
        <v/>
      </c>
      <c r="EP774" s="26" t="str">
        <f t="shared" si="926"/>
        <v/>
      </c>
      <c r="EQ774" s="26" t="str">
        <f t="shared" si="926"/>
        <v/>
      </c>
      <c r="ER774" s="26" t="str">
        <f t="shared" si="926"/>
        <v/>
      </c>
      <c r="ES774" s="26" t="str">
        <f t="shared" si="926"/>
        <v/>
      </c>
      <c r="ET774" s="26" t="str">
        <f t="shared" si="926"/>
        <v/>
      </c>
      <c r="EU774" s="26" t="str">
        <f t="shared" si="926"/>
        <v/>
      </c>
      <c r="EV774" s="26" t="str">
        <f t="shared" si="926"/>
        <v/>
      </c>
      <c r="EW774" s="26" t="str">
        <f t="shared" si="926"/>
        <v/>
      </c>
      <c r="EX774" s="26" t="str">
        <f t="shared" si="926"/>
        <v/>
      </c>
      <c r="EY774" s="26" t="str">
        <f t="shared" si="926"/>
        <v/>
      </c>
      <c r="EZ774" s="26" t="str">
        <f t="shared" si="926"/>
        <v/>
      </c>
      <c r="FA774" s="26" t="str">
        <f t="shared" si="926"/>
        <v/>
      </c>
      <c r="FB774" s="26" t="str">
        <f t="shared" si="926"/>
        <v/>
      </c>
      <c r="FC774" s="26" t="str">
        <f t="shared" si="926"/>
        <v/>
      </c>
      <c r="FD774" s="26" t="str">
        <f t="shared" si="926"/>
        <v/>
      </c>
      <c r="FE774" s="26" t="str">
        <f t="shared" si="926"/>
        <v/>
      </c>
      <c r="FF774" s="26" t="str">
        <f t="shared" si="926"/>
        <v/>
      </c>
      <c r="FG774" s="26" t="str">
        <f t="shared" si="926"/>
        <v/>
      </c>
      <c r="FH774" s="26" t="str">
        <f t="shared" si="926"/>
        <v/>
      </c>
      <c r="FI774" s="26" t="str">
        <f t="shared" si="926"/>
        <v/>
      </c>
    </row>
    <row r="775" spans="1:165" s="8" customFormat="1" ht="15" customHeight="1">
      <c r="A775" s="8" t="str">
        <f t="shared" si="866"/>
        <v>BFOTLMA_S_BP6_XDC</v>
      </c>
      <c r="B775" s="15" t="s">
        <v>1245</v>
      </c>
      <c r="C775" s="13" t="s">
        <v>1822</v>
      </c>
      <c r="D775" s="13" t="s">
        <v>1823</v>
      </c>
      <c r="E775" s="18" t="str">
        <f>"BFOTLMA_S_BP6_"&amp;C3</f>
        <v>BFOTLMA_S_BP6_XDC</v>
      </c>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row>
    <row r="776" spans="1:165" s="8" customFormat="1" ht="15" customHeight="1">
      <c r="A776" s="8" t="str">
        <f t="shared" si="866"/>
        <v>BFOTLMA_L_BP6_XDC</v>
      </c>
      <c r="B776" s="15" t="s">
        <v>1248</v>
      </c>
      <c r="C776" s="13" t="s">
        <v>1824</v>
      </c>
      <c r="D776" s="13" t="s">
        <v>1825</v>
      </c>
      <c r="E776" s="18" t="str">
        <f>"BFOTLMA_L_BP6_"&amp;C3</f>
        <v>BFOTLMA_L_BP6_XDC</v>
      </c>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row>
    <row r="777" spans="1:165" s="8" customFormat="1" ht="15" customHeight="1">
      <c r="A777" s="8" t="str">
        <f t="shared" si="866"/>
        <v>BFOTLDC_BP6_XDC</v>
      </c>
      <c r="B777" s="12" t="s">
        <v>1781</v>
      </c>
      <c r="C777" s="13" t="s">
        <v>1826</v>
      </c>
      <c r="D777" s="13" t="s">
        <v>1827</v>
      </c>
      <c r="E777" s="18" t="str">
        <f>"BFOTLDC_BP6_"&amp;C3</f>
        <v>BFOTLDC_BP6_XDC</v>
      </c>
      <c r="F777" s="26" t="str">
        <f>IF(AND(F778="",F779=""),"",SUM(F778,F779))</f>
        <v/>
      </c>
      <c r="G777" s="26" t="str">
        <f t="shared" si="927" ref="G777:BR777">IF(AND(G778="",G779=""),"",SUM(G778,G779))</f>
        <v/>
      </c>
      <c r="H777" s="26" t="str">
        <f t="shared" si="927"/>
        <v/>
      </c>
      <c r="I777" s="26" t="str">
        <f t="shared" si="927"/>
        <v/>
      </c>
      <c r="J777" s="26" t="str">
        <f t="shared" si="927"/>
        <v/>
      </c>
      <c r="K777" s="26" t="str">
        <f t="shared" si="927"/>
        <v/>
      </c>
      <c r="L777" s="26" t="str">
        <f t="shared" si="927"/>
        <v/>
      </c>
      <c r="M777" s="26" t="str">
        <f t="shared" si="927"/>
        <v/>
      </c>
      <c r="N777" s="26" t="str">
        <f t="shared" si="927"/>
        <v/>
      </c>
      <c r="O777" s="26" t="str">
        <f t="shared" si="927"/>
        <v/>
      </c>
      <c r="P777" s="26" t="str">
        <f t="shared" si="927"/>
        <v/>
      </c>
      <c r="Q777" s="26" t="str">
        <f t="shared" si="927"/>
        <v/>
      </c>
      <c r="R777" s="26" t="str">
        <f t="shared" si="927"/>
        <v/>
      </c>
      <c r="S777" s="26" t="str">
        <f t="shared" si="927"/>
        <v/>
      </c>
      <c r="T777" s="26" t="str">
        <f t="shared" si="927"/>
        <v/>
      </c>
      <c r="U777" s="26" t="str">
        <f t="shared" si="927"/>
        <v/>
      </c>
      <c r="V777" s="26" t="str">
        <f t="shared" si="927"/>
        <v/>
      </c>
      <c r="W777" s="26" t="str">
        <f t="shared" si="927"/>
        <v/>
      </c>
      <c r="X777" s="26" t="str">
        <f t="shared" si="927"/>
        <v/>
      </c>
      <c r="Y777" s="26" t="str">
        <f t="shared" si="927"/>
        <v/>
      </c>
      <c r="Z777" s="26" t="str">
        <f t="shared" si="927"/>
        <v/>
      </c>
      <c r="AA777" s="26" t="str">
        <f t="shared" si="927"/>
        <v/>
      </c>
      <c r="AB777" s="26" t="str">
        <f t="shared" si="927"/>
        <v/>
      </c>
      <c r="AC777" s="26" t="str">
        <f t="shared" si="927"/>
        <v/>
      </c>
      <c r="AD777" s="26" t="str">
        <f t="shared" si="927"/>
        <v/>
      </c>
      <c r="AE777" s="26" t="str">
        <f t="shared" si="927"/>
        <v/>
      </c>
      <c r="AF777" s="26" t="str">
        <f t="shared" si="927"/>
        <v/>
      </c>
      <c r="AG777" s="26" t="str">
        <f t="shared" si="927"/>
        <v/>
      </c>
      <c r="AH777" s="26" t="str">
        <f t="shared" si="927"/>
        <v/>
      </c>
      <c r="AI777" s="26" t="str">
        <f t="shared" si="927"/>
        <v/>
      </c>
      <c r="AJ777" s="26" t="str">
        <f t="shared" si="927"/>
        <v/>
      </c>
      <c r="AK777" s="26" t="str">
        <f t="shared" si="927"/>
        <v/>
      </c>
      <c r="AL777" s="26" t="str">
        <f t="shared" si="927"/>
        <v/>
      </c>
      <c r="AM777" s="26" t="str">
        <f t="shared" si="927"/>
        <v/>
      </c>
      <c r="AN777" s="26" t="str">
        <f t="shared" si="927"/>
        <v/>
      </c>
      <c r="AO777" s="26" t="str">
        <f t="shared" si="927"/>
        <v/>
      </c>
      <c r="AP777" s="26" t="str">
        <f t="shared" si="927"/>
        <v/>
      </c>
      <c r="AQ777" s="26" t="str">
        <f t="shared" si="927"/>
        <v/>
      </c>
      <c r="AR777" s="26" t="str">
        <f t="shared" si="927"/>
        <v/>
      </c>
      <c r="AS777" s="26" t="str">
        <f t="shared" si="927"/>
        <v/>
      </c>
      <c r="AT777" s="26" t="str">
        <f t="shared" si="927"/>
        <v/>
      </c>
      <c r="AU777" s="26" t="str">
        <f t="shared" si="927"/>
        <v/>
      </c>
      <c r="AV777" s="26" t="str">
        <f t="shared" si="927"/>
        <v/>
      </c>
      <c r="AW777" s="26" t="str">
        <f t="shared" si="927"/>
        <v/>
      </c>
      <c r="AX777" s="26" t="str">
        <f t="shared" si="927"/>
        <v/>
      </c>
      <c r="AY777" s="26" t="str">
        <f t="shared" si="927"/>
        <v/>
      </c>
      <c r="AZ777" s="26" t="str">
        <f t="shared" si="927"/>
        <v/>
      </c>
      <c r="BA777" s="26" t="str">
        <f t="shared" si="927"/>
        <v/>
      </c>
      <c r="BB777" s="26" t="str">
        <f t="shared" si="927"/>
        <v/>
      </c>
      <c r="BC777" s="26" t="str">
        <f t="shared" si="927"/>
        <v/>
      </c>
      <c r="BD777" s="26" t="str">
        <f t="shared" si="927"/>
        <v/>
      </c>
      <c r="BE777" s="26" t="str">
        <f t="shared" si="927"/>
        <v/>
      </c>
      <c r="BF777" s="26" t="str">
        <f t="shared" si="927"/>
        <v/>
      </c>
      <c r="BG777" s="26" t="str">
        <f t="shared" si="927"/>
        <v/>
      </c>
      <c r="BH777" s="26" t="str">
        <f t="shared" si="927"/>
        <v/>
      </c>
      <c r="BI777" s="26" t="str">
        <f t="shared" si="927"/>
        <v/>
      </c>
      <c r="BJ777" s="26" t="str">
        <f t="shared" si="927"/>
        <v/>
      </c>
      <c r="BK777" s="26" t="str">
        <f t="shared" si="927"/>
        <v/>
      </c>
      <c r="BL777" s="26" t="str">
        <f t="shared" si="927"/>
        <v/>
      </c>
      <c r="BM777" s="26" t="str">
        <f t="shared" si="927"/>
        <v/>
      </c>
      <c r="BN777" s="26" t="str">
        <f t="shared" si="927"/>
        <v/>
      </c>
      <c r="BO777" s="26" t="str">
        <f t="shared" si="927"/>
        <v/>
      </c>
      <c r="BP777" s="26" t="str">
        <f t="shared" si="927"/>
        <v/>
      </c>
      <c r="BQ777" s="26" t="str">
        <f t="shared" si="927"/>
        <v/>
      </c>
      <c r="BR777" s="26" t="str">
        <f t="shared" si="927"/>
        <v/>
      </c>
      <c r="BS777" s="26" t="str">
        <f t="shared" si="928" ref="BS777:ED777">IF(AND(BS778="",BS779=""),"",SUM(BS778,BS779))</f>
        <v/>
      </c>
      <c r="BT777" s="26" t="str">
        <f t="shared" si="928"/>
        <v/>
      </c>
      <c r="BU777" s="26" t="str">
        <f t="shared" si="928"/>
        <v/>
      </c>
      <c r="BV777" s="26" t="str">
        <f t="shared" si="928"/>
        <v/>
      </c>
      <c r="BW777" s="26" t="str">
        <f t="shared" si="928"/>
        <v/>
      </c>
      <c r="BX777" s="26" t="str">
        <f t="shared" si="928"/>
        <v/>
      </c>
      <c r="BY777" s="26" t="str">
        <f t="shared" si="928"/>
        <v/>
      </c>
      <c r="BZ777" s="26" t="str">
        <f t="shared" si="928"/>
        <v/>
      </c>
      <c r="CA777" s="26" t="str">
        <f t="shared" si="928"/>
        <v/>
      </c>
      <c r="CB777" s="26" t="str">
        <f t="shared" si="928"/>
        <v/>
      </c>
      <c r="CC777" s="26" t="str">
        <f t="shared" si="928"/>
        <v/>
      </c>
      <c r="CD777" s="26" t="str">
        <f t="shared" si="928"/>
        <v/>
      </c>
      <c r="CE777" s="26" t="str">
        <f t="shared" si="928"/>
        <v/>
      </c>
      <c r="CF777" s="26" t="str">
        <f t="shared" si="928"/>
        <v/>
      </c>
      <c r="CG777" s="26" t="str">
        <f t="shared" si="928"/>
        <v/>
      </c>
      <c r="CH777" s="26" t="str">
        <f t="shared" si="928"/>
        <v/>
      </c>
      <c r="CI777" s="26" t="str">
        <f t="shared" si="928"/>
        <v/>
      </c>
      <c r="CJ777" s="26" t="str">
        <f t="shared" si="928"/>
        <v/>
      </c>
      <c r="CK777" s="26" t="str">
        <f t="shared" si="928"/>
        <v/>
      </c>
      <c r="CL777" s="26" t="str">
        <f t="shared" si="928"/>
        <v/>
      </c>
      <c r="CM777" s="26" t="str">
        <f t="shared" si="928"/>
        <v/>
      </c>
      <c r="CN777" s="26" t="str">
        <f t="shared" si="928"/>
        <v/>
      </c>
      <c r="CO777" s="26" t="str">
        <f t="shared" si="928"/>
        <v/>
      </c>
      <c r="CP777" s="26" t="str">
        <f t="shared" si="928"/>
        <v/>
      </c>
      <c r="CQ777" s="26" t="str">
        <f t="shared" si="928"/>
        <v/>
      </c>
      <c r="CR777" s="26" t="str">
        <f t="shared" si="928"/>
        <v/>
      </c>
      <c r="CS777" s="26" t="str">
        <f t="shared" si="928"/>
        <v/>
      </c>
      <c r="CT777" s="26" t="str">
        <f t="shared" si="928"/>
        <v/>
      </c>
      <c r="CU777" s="26" t="str">
        <f t="shared" si="928"/>
        <v/>
      </c>
      <c r="CV777" s="26" t="str">
        <f t="shared" si="928"/>
        <v/>
      </c>
      <c r="CW777" s="26" t="str">
        <f t="shared" si="928"/>
        <v/>
      </c>
      <c r="CX777" s="26" t="str">
        <f t="shared" si="928"/>
        <v/>
      </c>
      <c r="CY777" s="26" t="str">
        <f t="shared" si="928"/>
        <v/>
      </c>
      <c r="CZ777" s="26" t="str">
        <f t="shared" si="928"/>
        <v/>
      </c>
      <c r="DA777" s="26" t="str">
        <f t="shared" si="928"/>
        <v/>
      </c>
      <c r="DB777" s="26" t="str">
        <f t="shared" si="928"/>
        <v/>
      </c>
      <c r="DC777" s="26" t="str">
        <f t="shared" si="928"/>
        <v/>
      </c>
      <c r="DD777" s="26" t="str">
        <f t="shared" si="928"/>
        <v/>
      </c>
      <c r="DE777" s="26" t="str">
        <f t="shared" si="928"/>
        <v/>
      </c>
      <c r="DF777" s="26" t="str">
        <f t="shared" si="928"/>
        <v/>
      </c>
      <c r="DG777" s="26" t="str">
        <f t="shared" si="928"/>
        <v/>
      </c>
      <c r="DH777" s="26" t="str">
        <f t="shared" si="928"/>
        <v/>
      </c>
      <c r="DI777" s="26" t="str">
        <f t="shared" si="928"/>
        <v/>
      </c>
      <c r="DJ777" s="26" t="str">
        <f t="shared" si="928"/>
        <v/>
      </c>
      <c r="DK777" s="26" t="str">
        <f t="shared" si="928"/>
        <v/>
      </c>
      <c r="DL777" s="26" t="str">
        <f t="shared" si="928"/>
        <v/>
      </c>
      <c r="DM777" s="26" t="str">
        <f t="shared" si="928"/>
        <v/>
      </c>
      <c r="DN777" s="26" t="str">
        <f t="shared" si="928"/>
        <v/>
      </c>
      <c r="DO777" s="26" t="str">
        <f t="shared" si="928"/>
        <v/>
      </c>
      <c r="DP777" s="26" t="str">
        <f t="shared" si="928"/>
        <v/>
      </c>
      <c r="DQ777" s="26" t="str">
        <f t="shared" si="928"/>
        <v/>
      </c>
      <c r="DR777" s="26" t="str">
        <f t="shared" si="928"/>
        <v/>
      </c>
      <c r="DS777" s="26" t="str">
        <f t="shared" si="928"/>
        <v/>
      </c>
      <c r="DT777" s="26" t="str">
        <f t="shared" si="928"/>
        <v/>
      </c>
      <c r="DU777" s="26" t="str">
        <f t="shared" si="928"/>
        <v/>
      </c>
      <c r="DV777" s="26" t="str">
        <f t="shared" si="928"/>
        <v/>
      </c>
      <c r="DW777" s="26" t="str">
        <f t="shared" si="928"/>
        <v/>
      </c>
      <c r="DX777" s="26" t="str">
        <f t="shared" si="928"/>
        <v/>
      </c>
      <c r="DY777" s="26" t="str">
        <f t="shared" si="928"/>
        <v/>
      </c>
      <c r="DZ777" s="26" t="str">
        <f t="shared" si="928"/>
        <v/>
      </c>
      <c r="EA777" s="26" t="str">
        <f t="shared" si="928"/>
        <v/>
      </c>
      <c r="EB777" s="26" t="str">
        <f t="shared" si="928"/>
        <v/>
      </c>
      <c r="EC777" s="26" t="str">
        <f t="shared" si="928"/>
        <v/>
      </c>
      <c r="ED777" s="26" t="str">
        <f t="shared" si="928"/>
        <v/>
      </c>
      <c r="EE777" s="26" t="str">
        <f t="shared" si="929" ref="EE777:FI777">IF(AND(EE778="",EE779=""),"",SUM(EE778,EE779))</f>
        <v/>
      </c>
      <c r="EF777" s="26" t="str">
        <f t="shared" si="929"/>
        <v/>
      </c>
      <c r="EG777" s="26" t="str">
        <f t="shared" si="929"/>
        <v/>
      </c>
      <c r="EH777" s="26" t="str">
        <f t="shared" si="929"/>
        <v/>
      </c>
      <c r="EI777" s="26" t="str">
        <f t="shared" si="929"/>
        <v/>
      </c>
      <c r="EJ777" s="26" t="str">
        <f t="shared" si="929"/>
        <v/>
      </c>
      <c r="EK777" s="26" t="str">
        <f t="shared" si="929"/>
        <v/>
      </c>
      <c r="EL777" s="26" t="str">
        <f t="shared" si="929"/>
        <v/>
      </c>
      <c r="EM777" s="26" t="str">
        <f t="shared" si="929"/>
        <v/>
      </c>
      <c r="EN777" s="26" t="str">
        <f t="shared" si="929"/>
        <v/>
      </c>
      <c r="EO777" s="26" t="str">
        <f t="shared" si="929"/>
        <v/>
      </c>
      <c r="EP777" s="26" t="str">
        <f t="shared" si="929"/>
        <v/>
      </c>
      <c r="EQ777" s="26" t="str">
        <f t="shared" si="929"/>
        <v/>
      </c>
      <c r="ER777" s="26" t="str">
        <f t="shared" si="929"/>
        <v/>
      </c>
      <c r="ES777" s="26" t="str">
        <f t="shared" si="929"/>
        <v/>
      </c>
      <c r="ET777" s="26" t="str">
        <f t="shared" si="929"/>
        <v/>
      </c>
      <c r="EU777" s="26" t="str">
        <f t="shared" si="929"/>
        <v/>
      </c>
      <c r="EV777" s="26" t="str">
        <f t="shared" si="929"/>
        <v/>
      </c>
      <c r="EW777" s="26" t="str">
        <f t="shared" si="929"/>
        <v/>
      </c>
      <c r="EX777" s="26" t="str">
        <f t="shared" si="929"/>
        <v/>
      </c>
      <c r="EY777" s="26" t="str">
        <f t="shared" si="929"/>
        <v/>
      </c>
      <c r="EZ777" s="26" t="str">
        <f t="shared" si="929"/>
        <v/>
      </c>
      <c r="FA777" s="26" t="str">
        <f t="shared" si="929"/>
        <v/>
      </c>
      <c r="FB777" s="26" t="str">
        <f t="shared" si="929"/>
        <v/>
      </c>
      <c r="FC777" s="26" t="str">
        <f t="shared" si="929"/>
        <v/>
      </c>
      <c r="FD777" s="26" t="str">
        <f t="shared" si="929"/>
        <v/>
      </c>
      <c r="FE777" s="26" t="str">
        <f t="shared" si="929"/>
        <v/>
      </c>
      <c r="FF777" s="26" t="str">
        <f t="shared" si="929"/>
        <v/>
      </c>
      <c r="FG777" s="26" t="str">
        <f t="shared" si="929"/>
        <v/>
      </c>
      <c r="FH777" s="26" t="str">
        <f t="shared" si="929"/>
        <v/>
      </c>
      <c r="FI777" s="26" t="str">
        <f t="shared" si="929"/>
        <v/>
      </c>
    </row>
    <row r="778" spans="1:165" s="8" customFormat="1" ht="15" customHeight="1">
      <c r="A778" s="8" t="str">
        <f t="shared" si="930" ref="A778:A841">E778</f>
        <v>BFOTLDC_S_BP6_XDC</v>
      </c>
      <c r="B778" s="12" t="s">
        <v>1245</v>
      </c>
      <c r="C778" s="13" t="s">
        <v>1828</v>
      </c>
      <c r="D778" s="13" t="s">
        <v>1829</v>
      </c>
      <c r="E778" s="18" t="str">
        <f>"BFOTLDC_S_BP6_"&amp;C3</f>
        <v>BFOTLDC_S_BP6_XDC</v>
      </c>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row>
    <row r="779" spans="1:165" s="8" customFormat="1" ht="15" customHeight="1">
      <c r="A779" s="8" t="str">
        <f t="shared" si="930"/>
        <v>BFOTLDC_L_BP6_XDC</v>
      </c>
      <c r="B779" s="12" t="s">
        <v>1248</v>
      </c>
      <c r="C779" s="13" t="s">
        <v>1830</v>
      </c>
      <c r="D779" s="13" t="s">
        <v>1831</v>
      </c>
      <c r="E779" s="18" t="str">
        <f>"BFOTLDC_L_BP6_"&amp;C3</f>
        <v>BFOTLDC_L_BP6_XDC</v>
      </c>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row>
    <row r="780" spans="1:165" s="8" customFormat="1" ht="15" customHeight="1">
      <c r="A780" s="8" t="str">
        <f t="shared" si="930"/>
        <v>BFOTLG_BP6_XDC</v>
      </c>
      <c r="B780" s="12" t="s">
        <v>1412</v>
      </c>
      <c r="C780" s="13" t="s">
        <v>1832</v>
      </c>
      <c r="D780" s="13" t="s">
        <v>1833</v>
      </c>
      <c r="E780" s="14" t="str">
        <f>"BFOTLG_BP6_"&amp;C3</f>
        <v>BFOTLG_BP6_XDC</v>
      </c>
      <c r="F780" s="26" t="str">
        <f>IF(AND(F781="",F782=""),"",SUM(F781,F782))</f>
        <v/>
      </c>
      <c r="G780" s="26" t="str">
        <f t="shared" si="931" ref="G780:BR780">IF(AND(G781="",G782=""),"",SUM(G781,G782))</f>
        <v/>
      </c>
      <c r="H780" s="26" t="str">
        <f t="shared" si="931"/>
        <v/>
      </c>
      <c r="I780" s="26" t="str">
        <f t="shared" si="931"/>
        <v/>
      </c>
      <c r="J780" s="26" t="str">
        <f t="shared" si="931"/>
        <v/>
      </c>
      <c r="K780" s="26" t="str">
        <f t="shared" si="931"/>
        <v/>
      </c>
      <c r="L780" s="26" t="str">
        <f t="shared" si="931"/>
        <v/>
      </c>
      <c r="M780" s="26" t="str">
        <f t="shared" si="931"/>
        <v/>
      </c>
      <c r="N780" s="26" t="str">
        <f t="shared" si="931"/>
        <v/>
      </c>
      <c r="O780" s="26" t="str">
        <f t="shared" si="931"/>
        <v/>
      </c>
      <c r="P780" s="26" t="str">
        <f t="shared" si="931"/>
        <v/>
      </c>
      <c r="Q780" s="26" t="str">
        <f t="shared" si="931"/>
        <v/>
      </c>
      <c r="R780" s="26" t="str">
        <f t="shared" si="931"/>
        <v/>
      </c>
      <c r="S780" s="26" t="str">
        <f t="shared" si="931"/>
        <v/>
      </c>
      <c r="T780" s="26" t="str">
        <f t="shared" si="931"/>
        <v/>
      </c>
      <c r="U780" s="26" t="str">
        <f t="shared" si="931"/>
        <v/>
      </c>
      <c r="V780" s="26" t="str">
        <f t="shared" si="931"/>
        <v/>
      </c>
      <c r="W780" s="26" t="str">
        <f t="shared" si="931"/>
        <v/>
      </c>
      <c r="X780" s="26" t="str">
        <f t="shared" si="931"/>
        <v/>
      </c>
      <c r="Y780" s="26" t="str">
        <f t="shared" si="931"/>
        <v/>
      </c>
      <c r="Z780" s="26" t="str">
        <f t="shared" si="931"/>
        <v/>
      </c>
      <c r="AA780" s="26" t="str">
        <f t="shared" si="931"/>
        <v/>
      </c>
      <c r="AB780" s="26" t="str">
        <f t="shared" si="931"/>
        <v/>
      </c>
      <c r="AC780" s="26" t="str">
        <f t="shared" si="931"/>
        <v/>
      </c>
      <c r="AD780" s="26" t="str">
        <f t="shared" si="931"/>
        <v/>
      </c>
      <c r="AE780" s="26" t="str">
        <f t="shared" si="931"/>
        <v/>
      </c>
      <c r="AF780" s="26" t="str">
        <f t="shared" si="931"/>
        <v/>
      </c>
      <c r="AG780" s="26" t="str">
        <f t="shared" si="931"/>
        <v/>
      </c>
      <c r="AH780" s="26" t="str">
        <f t="shared" si="931"/>
        <v/>
      </c>
      <c r="AI780" s="26" t="str">
        <f t="shared" si="931"/>
        <v/>
      </c>
      <c r="AJ780" s="26" t="str">
        <f t="shared" si="931"/>
        <v/>
      </c>
      <c r="AK780" s="26" t="str">
        <f t="shared" si="931"/>
        <v/>
      </c>
      <c r="AL780" s="26" t="str">
        <f t="shared" si="931"/>
        <v/>
      </c>
      <c r="AM780" s="26" t="str">
        <f t="shared" si="931"/>
        <v/>
      </c>
      <c r="AN780" s="26" t="str">
        <f t="shared" si="931"/>
        <v/>
      </c>
      <c r="AO780" s="26" t="str">
        <f t="shared" si="931"/>
        <v/>
      </c>
      <c r="AP780" s="26" t="str">
        <f t="shared" si="931"/>
        <v/>
      </c>
      <c r="AQ780" s="26" t="str">
        <f t="shared" si="931"/>
        <v/>
      </c>
      <c r="AR780" s="26" t="str">
        <f t="shared" si="931"/>
        <v/>
      </c>
      <c r="AS780" s="26" t="str">
        <f t="shared" si="931"/>
        <v/>
      </c>
      <c r="AT780" s="26" t="str">
        <f t="shared" si="931"/>
        <v/>
      </c>
      <c r="AU780" s="26" t="str">
        <f t="shared" si="931"/>
        <v/>
      </c>
      <c r="AV780" s="26" t="str">
        <f t="shared" si="931"/>
        <v/>
      </c>
      <c r="AW780" s="26" t="str">
        <f t="shared" si="931"/>
        <v/>
      </c>
      <c r="AX780" s="26" t="str">
        <f t="shared" si="931"/>
        <v/>
      </c>
      <c r="AY780" s="26" t="str">
        <f t="shared" si="931"/>
        <v/>
      </c>
      <c r="AZ780" s="26" t="str">
        <f t="shared" si="931"/>
        <v/>
      </c>
      <c r="BA780" s="26" t="str">
        <f t="shared" si="931"/>
        <v/>
      </c>
      <c r="BB780" s="26" t="str">
        <f t="shared" si="931"/>
        <v/>
      </c>
      <c r="BC780" s="26" t="str">
        <f t="shared" si="931"/>
        <v/>
      </c>
      <c r="BD780" s="26" t="str">
        <f t="shared" si="931"/>
        <v/>
      </c>
      <c r="BE780" s="26" t="str">
        <f t="shared" si="931"/>
        <v/>
      </c>
      <c r="BF780" s="26" t="str">
        <f t="shared" si="931"/>
        <v/>
      </c>
      <c r="BG780" s="26" t="str">
        <f t="shared" si="931"/>
        <v/>
      </c>
      <c r="BH780" s="26" t="str">
        <f t="shared" si="931"/>
        <v/>
      </c>
      <c r="BI780" s="26" t="str">
        <f t="shared" si="931"/>
        <v/>
      </c>
      <c r="BJ780" s="26" t="str">
        <f t="shared" si="931"/>
        <v/>
      </c>
      <c r="BK780" s="26" t="str">
        <f t="shared" si="931"/>
        <v/>
      </c>
      <c r="BL780" s="26" t="str">
        <f t="shared" si="931"/>
        <v/>
      </c>
      <c r="BM780" s="26" t="str">
        <f t="shared" si="931"/>
        <v/>
      </c>
      <c r="BN780" s="26" t="str">
        <f t="shared" si="931"/>
        <v/>
      </c>
      <c r="BO780" s="26" t="str">
        <f t="shared" si="931"/>
        <v/>
      </c>
      <c r="BP780" s="26" t="str">
        <f t="shared" si="931"/>
        <v/>
      </c>
      <c r="BQ780" s="26" t="str">
        <f t="shared" si="931"/>
        <v/>
      </c>
      <c r="BR780" s="26" t="str">
        <f t="shared" si="931"/>
        <v/>
      </c>
      <c r="BS780" s="26" t="str">
        <f t="shared" si="932" ref="BS780:ED780">IF(AND(BS781="",BS782=""),"",SUM(BS781,BS782))</f>
        <v/>
      </c>
      <c r="BT780" s="26" t="str">
        <f t="shared" si="932"/>
        <v/>
      </c>
      <c r="BU780" s="26" t="str">
        <f t="shared" si="932"/>
        <v/>
      </c>
      <c r="BV780" s="26" t="str">
        <f t="shared" si="932"/>
        <v/>
      </c>
      <c r="BW780" s="26" t="str">
        <f t="shared" si="932"/>
        <v/>
      </c>
      <c r="BX780" s="26" t="str">
        <f t="shared" si="932"/>
        <v/>
      </c>
      <c r="BY780" s="26" t="str">
        <f t="shared" si="932"/>
        <v/>
      </c>
      <c r="BZ780" s="26" t="str">
        <f t="shared" si="932"/>
        <v/>
      </c>
      <c r="CA780" s="26" t="str">
        <f t="shared" si="932"/>
        <v/>
      </c>
      <c r="CB780" s="26" t="str">
        <f t="shared" si="932"/>
        <v/>
      </c>
      <c r="CC780" s="26" t="str">
        <f t="shared" si="932"/>
        <v/>
      </c>
      <c r="CD780" s="26" t="str">
        <f t="shared" si="932"/>
        <v/>
      </c>
      <c r="CE780" s="26" t="str">
        <f t="shared" si="932"/>
        <v/>
      </c>
      <c r="CF780" s="26" t="str">
        <f t="shared" si="932"/>
        <v/>
      </c>
      <c r="CG780" s="26" t="str">
        <f t="shared" si="932"/>
        <v/>
      </c>
      <c r="CH780" s="26" t="str">
        <f t="shared" si="932"/>
        <v/>
      </c>
      <c r="CI780" s="26" t="str">
        <f t="shared" si="932"/>
        <v/>
      </c>
      <c r="CJ780" s="26" t="str">
        <f t="shared" si="932"/>
        <v/>
      </c>
      <c r="CK780" s="26" t="str">
        <f t="shared" si="932"/>
        <v/>
      </c>
      <c r="CL780" s="26" t="str">
        <f t="shared" si="932"/>
        <v/>
      </c>
      <c r="CM780" s="26" t="str">
        <f t="shared" si="932"/>
        <v/>
      </c>
      <c r="CN780" s="26" t="str">
        <f t="shared" si="932"/>
        <v/>
      </c>
      <c r="CO780" s="26" t="str">
        <f t="shared" si="932"/>
        <v/>
      </c>
      <c r="CP780" s="26" t="str">
        <f t="shared" si="932"/>
        <v/>
      </c>
      <c r="CQ780" s="26" t="str">
        <f t="shared" si="932"/>
        <v/>
      </c>
      <c r="CR780" s="26" t="str">
        <f t="shared" si="932"/>
        <v/>
      </c>
      <c r="CS780" s="26" t="str">
        <f t="shared" si="932"/>
        <v/>
      </c>
      <c r="CT780" s="26" t="str">
        <f t="shared" si="932"/>
        <v/>
      </c>
      <c r="CU780" s="26" t="str">
        <f t="shared" si="932"/>
        <v/>
      </c>
      <c r="CV780" s="26" t="str">
        <f t="shared" si="932"/>
        <v/>
      </c>
      <c r="CW780" s="26" t="str">
        <f t="shared" si="932"/>
        <v/>
      </c>
      <c r="CX780" s="26" t="str">
        <f t="shared" si="932"/>
        <v/>
      </c>
      <c r="CY780" s="26" t="str">
        <f t="shared" si="932"/>
        <v/>
      </c>
      <c r="CZ780" s="26" t="str">
        <f t="shared" si="932"/>
        <v/>
      </c>
      <c r="DA780" s="26" t="str">
        <f t="shared" si="932"/>
        <v/>
      </c>
      <c r="DB780" s="26" t="str">
        <f t="shared" si="932"/>
        <v/>
      </c>
      <c r="DC780" s="26" t="str">
        <f t="shared" si="932"/>
        <v/>
      </c>
      <c r="DD780" s="26" t="str">
        <f t="shared" si="932"/>
        <v/>
      </c>
      <c r="DE780" s="26" t="str">
        <f t="shared" si="932"/>
        <v/>
      </c>
      <c r="DF780" s="26" t="str">
        <f t="shared" si="932"/>
        <v/>
      </c>
      <c r="DG780" s="26" t="str">
        <f t="shared" si="932"/>
        <v/>
      </c>
      <c r="DH780" s="26" t="str">
        <f t="shared" si="932"/>
        <v/>
      </c>
      <c r="DI780" s="26" t="str">
        <f t="shared" si="932"/>
        <v/>
      </c>
      <c r="DJ780" s="26" t="str">
        <f t="shared" si="932"/>
        <v/>
      </c>
      <c r="DK780" s="26" t="str">
        <f t="shared" si="932"/>
        <v/>
      </c>
      <c r="DL780" s="26" t="str">
        <f t="shared" si="932"/>
        <v/>
      </c>
      <c r="DM780" s="26" t="str">
        <f t="shared" si="932"/>
        <v/>
      </c>
      <c r="DN780" s="26" t="str">
        <f t="shared" si="932"/>
        <v/>
      </c>
      <c r="DO780" s="26" t="str">
        <f t="shared" si="932"/>
        <v/>
      </c>
      <c r="DP780" s="26" t="str">
        <f t="shared" si="932"/>
        <v/>
      </c>
      <c r="DQ780" s="26" t="str">
        <f t="shared" si="932"/>
        <v/>
      </c>
      <c r="DR780" s="26" t="str">
        <f t="shared" si="932"/>
        <v/>
      </c>
      <c r="DS780" s="26" t="str">
        <f t="shared" si="932"/>
        <v/>
      </c>
      <c r="DT780" s="26" t="str">
        <f t="shared" si="932"/>
        <v/>
      </c>
      <c r="DU780" s="26" t="str">
        <f t="shared" si="932"/>
        <v/>
      </c>
      <c r="DV780" s="26" t="str">
        <f t="shared" si="932"/>
        <v/>
      </c>
      <c r="DW780" s="26" t="str">
        <f t="shared" si="932"/>
        <v/>
      </c>
      <c r="DX780" s="26" t="str">
        <f t="shared" si="932"/>
        <v/>
      </c>
      <c r="DY780" s="26" t="str">
        <f t="shared" si="932"/>
        <v/>
      </c>
      <c r="DZ780" s="26" t="str">
        <f t="shared" si="932"/>
        <v/>
      </c>
      <c r="EA780" s="26" t="str">
        <f t="shared" si="932"/>
        <v/>
      </c>
      <c r="EB780" s="26" t="str">
        <f t="shared" si="932"/>
        <v/>
      </c>
      <c r="EC780" s="26" t="str">
        <f t="shared" si="932"/>
        <v/>
      </c>
      <c r="ED780" s="26" t="str">
        <f t="shared" si="932"/>
        <v/>
      </c>
      <c r="EE780" s="26" t="str">
        <f t="shared" si="933" ref="EE780:FI780">IF(AND(EE781="",EE782=""),"",SUM(EE781,EE782))</f>
        <v/>
      </c>
      <c r="EF780" s="26" t="str">
        <f t="shared" si="933"/>
        <v/>
      </c>
      <c r="EG780" s="26" t="str">
        <f t="shared" si="933"/>
        <v/>
      </c>
      <c r="EH780" s="26" t="str">
        <f t="shared" si="933"/>
        <v/>
      </c>
      <c r="EI780" s="26" t="str">
        <f t="shared" si="933"/>
        <v/>
      </c>
      <c r="EJ780" s="26" t="str">
        <f t="shared" si="933"/>
        <v/>
      </c>
      <c r="EK780" s="26" t="str">
        <f t="shared" si="933"/>
        <v/>
      </c>
      <c r="EL780" s="26" t="str">
        <f t="shared" si="933"/>
        <v/>
      </c>
      <c r="EM780" s="26" t="str">
        <f t="shared" si="933"/>
        <v/>
      </c>
      <c r="EN780" s="26" t="str">
        <f t="shared" si="933"/>
        <v/>
      </c>
      <c r="EO780" s="26" t="str">
        <f t="shared" si="933"/>
        <v/>
      </c>
      <c r="EP780" s="26" t="str">
        <f t="shared" si="933"/>
        <v/>
      </c>
      <c r="EQ780" s="26" t="str">
        <f t="shared" si="933"/>
        <v/>
      </c>
      <c r="ER780" s="26" t="str">
        <f t="shared" si="933"/>
        <v/>
      </c>
      <c r="ES780" s="26" t="str">
        <f t="shared" si="933"/>
        <v/>
      </c>
      <c r="ET780" s="26" t="str">
        <f t="shared" si="933"/>
        <v/>
      </c>
      <c r="EU780" s="26" t="str">
        <f t="shared" si="933"/>
        <v/>
      </c>
      <c r="EV780" s="26" t="str">
        <f t="shared" si="933"/>
        <v/>
      </c>
      <c r="EW780" s="26" t="str">
        <f t="shared" si="933"/>
        <v/>
      </c>
      <c r="EX780" s="26" t="str">
        <f t="shared" si="933"/>
        <v/>
      </c>
      <c r="EY780" s="26" t="str">
        <f t="shared" si="933"/>
        <v/>
      </c>
      <c r="EZ780" s="26" t="str">
        <f t="shared" si="933"/>
        <v/>
      </c>
      <c r="FA780" s="26" t="str">
        <f t="shared" si="933"/>
        <v/>
      </c>
      <c r="FB780" s="26" t="str">
        <f t="shared" si="933"/>
        <v/>
      </c>
      <c r="FC780" s="26" t="str">
        <f t="shared" si="933"/>
        <v/>
      </c>
      <c r="FD780" s="26" t="str">
        <f t="shared" si="933"/>
        <v/>
      </c>
      <c r="FE780" s="26" t="str">
        <f t="shared" si="933"/>
        <v/>
      </c>
      <c r="FF780" s="26" t="str">
        <f t="shared" si="933"/>
        <v/>
      </c>
      <c r="FG780" s="26" t="str">
        <f t="shared" si="933"/>
        <v/>
      </c>
      <c r="FH780" s="26" t="str">
        <f t="shared" si="933"/>
        <v/>
      </c>
      <c r="FI780" s="26" t="str">
        <f t="shared" si="933"/>
        <v/>
      </c>
    </row>
    <row r="781" spans="1:165" s="8" customFormat="1" ht="15" customHeight="1">
      <c r="A781" s="8" t="str">
        <f t="shared" si="930"/>
        <v>BFOTLG_S_BP6_XDC</v>
      </c>
      <c r="B781" s="12" t="s">
        <v>1245</v>
      </c>
      <c r="C781" s="13" t="s">
        <v>1834</v>
      </c>
      <c r="D781" s="13" t="s">
        <v>1835</v>
      </c>
      <c r="E781" s="14" t="str">
        <f>"BFOTLG_S_BP6_"&amp;C3</f>
        <v>BFOTLG_S_BP6_XDC</v>
      </c>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row>
    <row r="782" spans="1:165" s="8" customFormat="1" ht="15" customHeight="1">
      <c r="A782" s="8" t="str">
        <f t="shared" si="930"/>
        <v>BFOTLG_L_BP6_XDC</v>
      </c>
      <c r="B782" s="12" t="s">
        <v>1248</v>
      </c>
      <c r="C782" s="13" t="s">
        <v>1836</v>
      </c>
      <c r="D782" s="13" t="s">
        <v>1837</v>
      </c>
      <c r="E782" s="14" t="str">
        <f>"BFOTLG_L_BP6_"&amp;C3</f>
        <v>BFOTLG_L_BP6_XDC</v>
      </c>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row>
    <row r="783" spans="1:165" s="8" customFormat="1" ht="15" customHeight="1">
      <c r="A783" s="8" t="str">
        <f t="shared" si="930"/>
        <v>BFOTLO_BP6_XDC</v>
      </c>
      <c r="B783" s="12" t="s">
        <v>1415</v>
      </c>
      <c r="C783" s="13" t="s">
        <v>1838</v>
      </c>
      <c r="D783" s="13" t="s">
        <v>1839</v>
      </c>
      <c r="E783" s="14" t="str">
        <f>"BFOTLO_BP6_"&amp;C3</f>
        <v>BFOTLO_BP6_XDC</v>
      </c>
      <c r="F783" s="26" t="str">
        <f>IF(AND(F784="",F785=""),"",SUM(F784,F785))</f>
        <v/>
      </c>
      <c r="G783" s="26" t="str">
        <f t="shared" si="934" ref="G783:BR783">IF(AND(G784="",G785=""),"",SUM(G784,G785))</f>
        <v/>
      </c>
      <c r="H783" s="26" t="str">
        <f t="shared" si="934"/>
        <v/>
      </c>
      <c r="I783" s="26" t="str">
        <f t="shared" si="934"/>
        <v/>
      </c>
      <c r="J783" s="26" t="str">
        <f t="shared" si="934"/>
        <v/>
      </c>
      <c r="K783" s="26" t="str">
        <f t="shared" si="934"/>
        <v/>
      </c>
      <c r="L783" s="26" t="str">
        <f t="shared" si="934"/>
        <v/>
      </c>
      <c r="M783" s="26" t="str">
        <f t="shared" si="934"/>
        <v/>
      </c>
      <c r="N783" s="26" t="str">
        <f t="shared" si="934"/>
        <v/>
      </c>
      <c r="O783" s="26" t="str">
        <f t="shared" si="934"/>
        <v/>
      </c>
      <c r="P783" s="26" t="str">
        <f t="shared" si="934"/>
        <v/>
      </c>
      <c r="Q783" s="26" t="str">
        <f t="shared" si="934"/>
        <v/>
      </c>
      <c r="R783" s="26" t="str">
        <f t="shared" si="934"/>
        <v/>
      </c>
      <c r="S783" s="26" t="str">
        <f t="shared" si="934"/>
        <v/>
      </c>
      <c r="T783" s="26" t="str">
        <f t="shared" si="934"/>
        <v/>
      </c>
      <c r="U783" s="26" t="str">
        <f t="shared" si="934"/>
        <v/>
      </c>
      <c r="V783" s="26" t="str">
        <f t="shared" si="934"/>
        <v/>
      </c>
      <c r="W783" s="26" t="str">
        <f t="shared" si="934"/>
        <v/>
      </c>
      <c r="X783" s="26" t="str">
        <f t="shared" si="934"/>
        <v/>
      </c>
      <c r="Y783" s="26" t="str">
        <f t="shared" si="934"/>
        <v/>
      </c>
      <c r="Z783" s="26" t="str">
        <f t="shared" si="934"/>
        <v/>
      </c>
      <c r="AA783" s="26" t="str">
        <f t="shared" si="934"/>
        <v/>
      </c>
      <c r="AB783" s="26" t="str">
        <f t="shared" si="934"/>
        <v/>
      </c>
      <c r="AC783" s="26" t="str">
        <f t="shared" si="934"/>
        <v/>
      </c>
      <c r="AD783" s="26" t="str">
        <f t="shared" si="934"/>
        <v/>
      </c>
      <c r="AE783" s="26" t="str">
        <f t="shared" si="934"/>
        <v/>
      </c>
      <c r="AF783" s="26" t="str">
        <f t="shared" si="934"/>
        <v/>
      </c>
      <c r="AG783" s="26" t="str">
        <f t="shared" si="934"/>
        <v/>
      </c>
      <c r="AH783" s="26" t="str">
        <f t="shared" si="934"/>
        <v/>
      </c>
      <c r="AI783" s="26" t="str">
        <f t="shared" si="934"/>
        <v/>
      </c>
      <c r="AJ783" s="26" t="str">
        <f t="shared" si="934"/>
        <v/>
      </c>
      <c r="AK783" s="26" t="str">
        <f t="shared" si="934"/>
        <v/>
      </c>
      <c r="AL783" s="26" t="str">
        <f t="shared" si="934"/>
        <v/>
      </c>
      <c r="AM783" s="26" t="str">
        <f t="shared" si="934"/>
        <v/>
      </c>
      <c r="AN783" s="26" t="str">
        <f t="shared" si="934"/>
        <v/>
      </c>
      <c r="AO783" s="26" t="str">
        <f t="shared" si="934"/>
        <v/>
      </c>
      <c r="AP783" s="26" t="str">
        <f t="shared" si="934"/>
        <v/>
      </c>
      <c r="AQ783" s="26" t="str">
        <f t="shared" si="934"/>
        <v/>
      </c>
      <c r="AR783" s="26" t="str">
        <f t="shared" si="934"/>
        <v/>
      </c>
      <c r="AS783" s="26" t="str">
        <f t="shared" si="934"/>
        <v/>
      </c>
      <c r="AT783" s="26" t="str">
        <f t="shared" si="934"/>
        <v/>
      </c>
      <c r="AU783" s="26" t="str">
        <f t="shared" si="934"/>
        <v/>
      </c>
      <c r="AV783" s="26" t="str">
        <f t="shared" si="934"/>
        <v/>
      </c>
      <c r="AW783" s="26" t="str">
        <f t="shared" si="934"/>
        <v/>
      </c>
      <c r="AX783" s="26" t="str">
        <f t="shared" si="934"/>
        <v/>
      </c>
      <c r="AY783" s="26" t="str">
        <f t="shared" si="934"/>
        <v/>
      </c>
      <c r="AZ783" s="26" t="str">
        <f t="shared" si="934"/>
        <v/>
      </c>
      <c r="BA783" s="26" t="str">
        <f t="shared" si="934"/>
        <v/>
      </c>
      <c r="BB783" s="26" t="str">
        <f t="shared" si="934"/>
        <v/>
      </c>
      <c r="BC783" s="26" t="str">
        <f t="shared" si="934"/>
        <v/>
      </c>
      <c r="BD783" s="26" t="str">
        <f t="shared" si="934"/>
        <v/>
      </c>
      <c r="BE783" s="26" t="str">
        <f t="shared" si="934"/>
        <v/>
      </c>
      <c r="BF783" s="26" t="str">
        <f t="shared" si="934"/>
        <v/>
      </c>
      <c r="BG783" s="26" t="str">
        <f t="shared" si="934"/>
        <v/>
      </c>
      <c r="BH783" s="26" t="str">
        <f t="shared" si="934"/>
        <v/>
      </c>
      <c r="BI783" s="26" t="str">
        <f t="shared" si="934"/>
        <v/>
      </c>
      <c r="BJ783" s="26" t="str">
        <f t="shared" si="934"/>
        <v/>
      </c>
      <c r="BK783" s="26" t="str">
        <f t="shared" si="934"/>
        <v/>
      </c>
      <c r="BL783" s="26" t="str">
        <f t="shared" si="934"/>
        <v/>
      </c>
      <c r="BM783" s="26" t="str">
        <f t="shared" si="934"/>
        <v/>
      </c>
      <c r="BN783" s="26" t="str">
        <f t="shared" si="934"/>
        <v/>
      </c>
      <c r="BO783" s="26" t="str">
        <f t="shared" si="934"/>
        <v/>
      </c>
      <c r="BP783" s="26" t="str">
        <f t="shared" si="934"/>
        <v/>
      </c>
      <c r="BQ783" s="26" t="str">
        <f t="shared" si="934"/>
        <v/>
      </c>
      <c r="BR783" s="26" t="str">
        <f t="shared" si="934"/>
        <v/>
      </c>
      <c r="BS783" s="26" t="str">
        <f t="shared" si="935" ref="BS783:ED783">IF(AND(BS784="",BS785=""),"",SUM(BS784,BS785))</f>
        <v/>
      </c>
      <c r="BT783" s="26" t="str">
        <f t="shared" si="935"/>
        <v/>
      </c>
      <c r="BU783" s="26" t="str">
        <f t="shared" si="935"/>
        <v/>
      </c>
      <c r="BV783" s="26" t="str">
        <f t="shared" si="935"/>
        <v/>
      </c>
      <c r="BW783" s="26" t="str">
        <f t="shared" si="935"/>
        <v/>
      </c>
      <c r="BX783" s="26" t="str">
        <f t="shared" si="935"/>
        <v/>
      </c>
      <c r="BY783" s="26" t="str">
        <f t="shared" si="935"/>
        <v/>
      </c>
      <c r="BZ783" s="26" t="str">
        <f t="shared" si="935"/>
        <v/>
      </c>
      <c r="CA783" s="26" t="str">
        <f t="shared" si="935"/>
        <v/>
      </c>
      <c r="CB783" s="26" t="str">
        <f t="shared" si="935"/>
        <v/>
      </c>
      <c r="CC783" s="26" t="str">
        <f t="shared" si="935"/>
        <v/>
      </c>
      <c r="CD783" s="26" t="str">
        <f t="shared" si="935"/>
        <v/>
      </c>
      <c r="CE783" s="26" t="str">
        <f t="shared" si="935"/>
        <v/>
      </c>
      <c r="CF783" s="26" t="str">
        <f t="shared" si="935"/>
        <v/>
      </c>
      <c r="CG783" s="26" t="str">
        <f t="shared" si="935"/>
        <v/>
      </c>
      <c r="CH783" s="26" t="str">
        <f t="shared" si="935"/>
        <v/>
      </c>
      <c r="CI783" s="26" t="str">
        <f t="shared" si="935"/>
        <v/>
      </c>
      <c r="CJ783" s="26" t="str">
        <f t="shared" si="935"/>
        <v/>
      </c>
      <c r="CK783" s="26" t="str">
        <f t="shared" si="935"/>
        <v/>
      </c>
      <c r="CL783" s="26" t="str">
        <f t="shared" si="935"/>
        <v/>
      </c>
      <c r="CM783" s="26" t="str">
        <f t="shared" si="935"/>
        <v/>
      </c>
      <c r="CN783" s="26" t="str">
        <f t="shared" si="935"/>
        <v/>
      </c>
      <c r="CO783" s="26" t="str">
        <f t="shared" si="935"/>
        <v/>
      </c>
      <c r="CP783" s="26" t="str">
        <f t="shared" si="935"/>
        <v/>
      </c>
      <c r="CQ783" s="26" t="str">
        <f t="shared" si="935"/>
        <v/>
      </c>
      <c r="CR783" s="26" t="str">
        <f t="shared" si="935"/>
        <v/>
      </c>
      <c r="CS783" s="26" t="str">
        <f t="shared" si="935"/>
        <v/>
      </c>
      <c r="CT783" s="26" t="str">
        <f t="shared" si="935"/>
        <v/>
      </c>
      <c r="CU783" s="26" t="str">
        <f t="shared" si="935"/>
        <v/>
      </c>
      <c r="CV783" s="26" t="str">
        <f t="shared" si="935"/>
        <v/>
      </c>
      <c r="CW783" s="26" t="str">
        <f t="shared" si="935"/>
        <v/>
      </c>
      <c r="CX783" s="26" t="str">
        <f t="shared" si="935"/>
        <v/>
      </c>
      <c r="CY783" s="26" t="str">
        <f t="shared" si="935"/>
        <v/>
      </c>
      <c r="CZ783" s="26" t="str">
        <f t="shared" si="935"/>
        <v/>
      </c>
      <c r="DA783" s="26" t="str">
        <f t="shared" si="935"/>
        <v/>
      </c>
      <c r="DB783" s="26" t="str">
        <f t="shared" si="935"/>
        <v/>
      </c>
      <c r="DC783" s="26" t="str">
        <f t="shared" si="935"/>
        <v/>
      </c>
      <c r="DD783" s="26" t="str">
        <f t="shared" si="935"/>
        <v/>
      </c>
      <c r="DE783" s="26" t="str">
        <f t="shared" si="935"/>
        <v/>
      </c>
      <c r="DF783" s="26" t="str">
        <f t="shared" si="935"/>
        <v/>
      </c>
      <c r="DG783" s="26" t="str">
        <f t="shared" si="935"/>
        <v/>
      </c>
      <c r="DH783" s="26" t="str">
        <f t="shared" si="935"/>
        <v/>
      </c>
      <c r="DI783" s="26" t="str">
        <f t="shared" si="935"/>
        <v/>
      </c>
      <c r="DJ783" s="26" t="str">
        <f t="shared" si="935"/>
        <v/>
      </c>
      <c r="DK783" s="26" t="str">
        <f t="shared" si="935"/>
        <v/>
      </c>
      <c r="DL783" s="26" t="str">
        <f t="shared" si="935"/>
        <v/>
      </c>
      <c r="DM783" s="26" t="str">
        <f t="shared" si="935"/>
        <v/>
      </c>
      <c r="DN783" s="26" t="str">
        <f t="shared" si="935"/>
        <v/>
      </c>
      <c r="DO783" s="26" t="str">
        <f t="shared" si="935"/>
        <v/>
      </c>
      <c r="DP783" s="26" t="str">
        <f t="shared" si="935"/>
        <v/>
      </c>
      <c r="DQ783" s="26" t="str">
        <f t="shared" si="935"/>
        <v/>
      </c>
      <c r="DR783" s="26" t="str">
        <f t="shared" si="935"/>
        <v/>
      </c>
      <c r="DS783" s="26" t="str">
        <f t="shared" si="935"/>
        <v/>
      </c>
      <c r="DT783" s="26" t="str">
        <f t="shared" si="935"/>
        <v/>
      </c>
      <c r="DU783" s="26" t="str">
        <f t="shared" si="935"/>
        <v/>
      </c>
      <c r="DV783" s="26" t="str">
        <f t="shared" si="935"/>
        <v/>
      </c>
      <c r="DW783" s="26" t="str">
        <f t="shared" si="935"/>
        <v/>
      </c>
      <c r="DX783" s="26" t="str">
        <f t="shared" si="935"/>
        <v/>
      </c>
      <c r="DY783" s="26" t="str">
        <f t="shared" si="935"/>
        <v/>
      </c>
      <c r="DZ783" s="26" t="str">
        <f t="shared" si="935"/>
        <v/>
      </c>
      <c r="EA783" s="26" t="str">
        <f t="shared" si="935"/>
        <v/>
      </c>
      <c r="EB783" s="26" t="str">
        <f t="shared" si="935"/>
        <v/>
      </c>
      <c r="EC783" s="26" t="str">
        <f t="shared" si="935"/>
        <v/>
      </c>
      <c r="ED783" s="26" t="str">
        <f t="shared" si="935"/>
        <v/>
      </c>
      <c r="EE783" s="26" t="str">
        <f t="shared" si="936" ref="EE783:FI783">IF(AND(EE784="",EE785=""),"",SUM(EE784,EE785))</f>
        <v/>
      </c>
      <c r="EF783" s="26" t="str">
        <f t="shared" si="936"/>
        <v/>
      </c>
      <c r="EG783" s="26" t="str">
        <f t="shared" si="936"/>
        <v/>
      </c>
      <c r="EH783" s="26" t="str">
        <f t="shared" si="936"/>
        <v/>
      </c>
      <c r="EI783" s="26" t="str">
        <f t="shared" si="936"/>
        <v/>
      </c>
      <c r="EJ783" s="26" t="str">
        <f t="shared" si="936"/>
        <v/>
      </c>
      <c r="EK783" s="26" t="str">
        <f t="shared" si="936"/>
        <v/>
      </c>
      <c r="EL783" s="26" t="str">
        <f t="shared" si="936"/>
        <v/>
      </c>
      <c r="EM783" s="26" t="str">
        <f t="shared" si="936"/>
        <v/>
      </c>
      <c r="EN783" s="26" t="str">
        <f t="shared" si="936"/>
        <v/>
      </c>
      <c r="EO783" s="26" t="str">
        <f t="shared" si="936"/>
        <v/>
      </c>
      <c r="EP783" s="26" t="str">
        <f t="shared" si="936"/>
        <v/>
      </c>
      <c r="EQ783" s="26" t="str">
        <f t="shared" si="936"/>
        <v/>
      </c>
      <c r="ER783" s="26" t="str">
        <f t="shared" si="936"/>
        <v/>
      </c>
      <c r="ES783" s="26" t="str">
        <f t="shared" si="936"/>
        <v/>
      </c>
      <c r="ET783" s="26" t="str">
        <f t="shared" si="936"/>
        <v/>
      </c>
      <c r="EU783" s="26" t="str">
        <f t="shared" si="936"/>
        <v/>
      </c>
      <c r="EV783" s="26" t="str">
        <f t="shared" si="936"/>
        <v/>
      </c>
      <c r="EW783" s="26" t="str">
        <f t="shared" si="936"/>
        <v/>
      </c>
      <c r="EX783" s="26" t="str">
        <f t="shared" si="936"/>
        <v/>
      </c>
      <c r="EY783" s="26" t="str">
        <f t="shared" si="936"/>
        <v/>
      </c>
      <c r="EZ783" s="26" t="str">
        <f t="shared" si="936"/>
        <v/>
      </c>
      <c r="FA783" s="26" t="str">
        <f t="shared" si="936"/>
        <v/>
      </c>
      <c r="FB783" s="26" t="str">
        <f t="shared" si="936"/>
        <v/>
      </c>
      <c r="FC783" s="26" t="str">
        <f t="shared" si="936"/>
        <v/>
      </c>
      <c r="FD783" s="26" t="str">
        <f t="shared" si="936"/>
        <v/>
      </c>
      <c r="FE783" s="26" t="str">
        <f t="shared" si="936"/>
        <v/>
      </c>
      <c r="FF783" s="26" t="str">
        <f t="shared" si="936"/>
        <v/>
      </c>
      <c r="FG783" s="26" t="str">
        <f t="shared" si="936"/>
        <v/>
      </c>
      <c r="FH783" s="26" t="str">
        <f t="shared" si="936"/>
        <v/>
      </c>
      <c r="FI783" s="26" t="str">
        <f t="shared" si="936"/>
        <v/>
      </c>
    </row>
    <row r="784" spans="1:165" s="8" customFormat="1" ht="15" customHeight="1">
      <c r="A784" s="8" t="str">
        <f t="shared" si="930"/>
        <v>BFOTLO_S_BP6_XDC</v>
      </c>
      <c r="B784" s="12" t="s">
        <v>1245</v>
      </c>
      <c r="C784" s="13" t="s">
        <v>1840</v>
      </c>
      <c r="D784" s="13" t="s">
        <v>1841</v>
      </c>
      <c r="E784" s="14" t="str">
        <f>"BFOTLO_S_BP6_"&amp;C3</f>
        <v>BFOTLO_S_BP6_XDC</v>
      </c>
      <c r="F784" s="26" t="str">
        <f>IF(AND(F787="",F790=""),"",SUM(F787,F790))</f>
        <v/>
      </c>
      <c r="G784" s="26" t="str">
        <f t="shared" si="937" ref="G784:BR784">IF(AND(G787="",G790=""),"",SUM(G787,G790))</f>
        <v/>
      </c>
      <c r="H784" s="26" t="str">
        <f t="shared" si="937"/>
        <v/>
      </c>
      <c r="I784" s="26" t="str">
        <f t="shared" si="937"/>
        <v/>
      </c>
      <c r="J784" s="26" t="str">
        <f t="shared" si="937"/>
        <v/>
      </c>
      <c r="K784" s="26" t="str">
        <f t="shared" si="937"/>
        <v/>
      </c>
      <c r="L784" s="26" t="str">
        <f t="shared" si="937"/>
        <v/>
      </c>
      <c r="M784" s="26" t="str">
        <f t="shared" si="937"/>
        <v/>
      </c>
      <c r="N784" s="26" t="str">
        <f t="shared" si="937"/>
        <v/>
      </c>
      <c r="O784" s="26" t="str">
        <f t="shared" si="937"/>
        <v/>
      </c>
      <c r="P784" s="26" t="str">
        <f t="shared" si="937"/>
        <v/>
      </c>
      <c r="Q784" s="26" t="str">
        <f t="shared" si="937"/>
        <v/>
      </c>
      <c r="R784" s="26" t="str">
        <f t="shared" si="937"/>
        <v/>
      </c>
      <c r="S784" s="26" t="str">
        <f t="shared" si="937"/>
        <v/>
      </c>
      <c r="T784" s="26" t="str">
        <f t="shared" si="937"/>
        <v/>
      </c>
      <c r="U784" s="26" t="str">
        <f t="shared" si="937"/>
        <v/>
      </c>
      <c r="V784" s="26" t="str">
        <f t="shared" si="937"/>
        <v/>
      </c>
      <c r="W784" s="26" t="str">
        <f t="shared" si="937"/>
        <v/>
      </c>
      <c r="X784" s="26" t="str">
        <f t="shared" si="937"/>
        <v/>
      </c>
      <c r="Y784" s="26" t="str">
        <f t="shared" si="937"/>
        <v/>
      </c>
      <c r="Z784" s="26" t="str">
        <f t="shared" si="937"/>
        <v/>
      </c>
      <c r="AA784" s="26" t="str">
        <f t="shared" si="937"/>
        <v/>
      </c>
      <c r="AB784" s="26" t="str">
        <f t="shared" si="937"/>
        <v/>
      </c>
      <c r="AC784" s="26" t="str">
        <f t="shared" si="937"/>
        <v/>
      </c>
      <c r="AD784" s="26" t="str">
        <f t="shared" si="937"/>
        <v/>
      </c>
      <c r="AE784" s="26" t="str">
        <f t="shared" si="937"/>
        <v/>
      </c>
      <c r="AF784" s="26" t="str">
        <f t="shared" si="937"/>
        <v/>
      </c>
      <c r="AG784" s="26" t="str">
        <f t="shared" si="937"/>
        <v/>
      </c>
      <c r="AH784" s="26" t="str">
        <f t="shared" si="937"/>
        <v/>
      </c>
      <c r="AI784" s="26" t="str">
        <f t="shared" si="937"/>
        <v/>
      </c>
      <c r="AJ784" s="26" t="str">
        <f t="shared" si="937"/>
        <v/>
      </c>
      <c r="AK784" s="26" t="str">
        <f t="shared" si="937"/>
        <v/>
      </c>
      <c r="AL784" s="26" t="str">
        <f t="shared" si="937"/>
        <v/>
      </c>
      <c r="AM784" s="26" t="str">
        <f t="shared" si="937"/>
        <v/>
      </c>
      <c r="AN784" s="26" t="str">
        <f t="shared" si="937"/>
        <v/>
      </c>
      <c r="AO784" s="26" t="str">
        <f t="shared" si="937"/>
        <v/>
      </c>
      <c r="AP784" s="26" t="str">
        <f t="shared" si="937"/>
        <v/>
      </c>
      <c r="AQ784" s="26" t="str">
        <f t="shared" si="937"/>
        <v/>
      </c>
      <c r="AR784" s="26" t="str">
        <f t="shared" si="937"/>
        <v/>
      </c>
      <c r="AS784" s="26" t="str">
        <f t="shared" si="937"/>
        <v/>
      </c>
      <c r="AT784" s="26" t="str">
        <f t="shared" si="937"/>
        <v/>
      </c>
      <c r="AU784" s="26" t="str">
        <f t="shared" si="937"/>
        <v/>
      </c>
      <c r="AV784" s="26" t="str">
        <f t="shared" si="937"/>
        <v/>
      </c>
      <c r="AW784" s="26" t="str">
        <f t="shared" si="937"/>
        <v/>
      </c>
      <c r="AX784" s="26" t="str">
        <f t="shared" si="937"/>
        <v/>
      </c>
      <c r="AY784" s="26" t="str">
        <f t="shared" si="937"/>
        <v/>
      </c>
      <c r="AZ784" s="26" t="str">
        <f t="shared" si="937"/>
        <v/>
      </c>
      <c r="BA784" s="26" t="str">
        <f t="shared" si="937"/>
        <v/>
      </c>
      <c r="BB784" s="26" t="str">
        <f t="shared" si="937"/>
        <v/>
      </c>
      <c r="BC784" s="26" t="str">
        <f t="shared" si="937"/>
        <v/>
      </c>
      <c r="BD784" s="26" t="str">
        <f t="shared" si="937"/>
        <v/>
      </c>
      <c r="BE784" s="26" t="str">
        <f t="shared" si="937"/>
        <v/>
      </c>
      <c r="BF784" s="26" t="str">
        <f t="shared" si="937"/>
        <v/>
      </c>
      <c r="BG784" s="26" t="str">
        <f t="shared" si="937"/>
        <v/>
      </c>
      <c r="BH784" s="26" t="str">
        <f t="shared" si="937"/>
        <v/>
      </c>
      <c r="BI784" s="26" t="str">
        <f t="shared" si="937"/>
        <v/>
      </c>
      <c r="BJ784" s="26" t="str">
        <f t="shared" si="937"/>
        <v/>
      </c>
      <c r="BK784" s="26" t="str">
        <f t="shared" si="937"/>
        <v/>
      </c>
      <c r="BL784" s="26" t="str">
        <f t="shared" si="937"/>
        <v/>
      </c>
      <c r="BM784" s="26" t="str">
        <f t="shared" si="937"/>
        <v/>
      </c>
      <c r="BN784" s="26" t="str">
        <f t="shared" si="937"/>
        <v/>
      </c>
      <c r="BO784" s="26" t="str">
        <f t="shared" si="937"/>
        <v/>
      </c>
      <c r="BP784" s="26" t="str">
        <f t="shared" si="937"/>
        <v/>
      </c>
      <c r="BQ784" s="26" t="str">
        <f t="shared" si="937"/>
        <v/>
      </c>
      <c r="BR784" s="26" t="str">
        <f t="shared" si="937"/>
        <v/>
      </c>
      <c r="BS784" s="26" t="str">
        <f t="shared" si="938" ref="BS784:ED784">IF(AND(BS787="",BS790=""),"",SUM(BS787,BS790))</f>
        <v/>
      </c>
      <c r="BT784" s="26" t="str">
        <f t="shared" si="938"/>
        <v/>
      </c>
      <c r="BU784" s="26" t="str">
        <f t="shared" si="938"/>
        <v/>
      </c>
      <c r="BV784" s="26" t="str">
        <f t="shared" si="938"/>
        <v/>
      </c>
      <c r="BW784" s="26" t="str">
        <f t="shared" si="938"/>
        <v/>
      </c>
      <c r="BX784" s="26" t="str">
        <f t="shared" si="938"/>
        <v/>
      </c>
      <c r="BY784" s="26" t="str">
        <f t="shared" si="938"/>
        <v/>
      </c>
      <c r="BZ784" s="26" t="str">
        <f t="shared" si="938"/>
        <v/>
      </c>
      <c r="CA784" s="26" t="str">
        <f t="shared" si="938"/>
        <v/>
      </c>
      <c r="CB784" s="26" t="str">
        <f t="shared" si="938"/>
        <v/>
      </c>
      <c r="CC784" s="26" t="str">
        <f t="shared" si="938"/>
        <v/>
      </c>
      <c r="CD784" s="26" t="str">
        <f t="shared" si="938"/>
        <v/>
      </c>
      <c r="CE784" s="26" t="str">
        <f t="shared" si="938"/>
        <v/>
      </c>
      <c r="CF784" s="26" t="str">
        <f t="shared" si="938"/>
        <v/>
      </c>
      <c r="CG784" s="26" t="str">
        <f t="shared" si="938"/>
        <v/>
      </c>
      <c r="CH784" s="26" t="str">
        <f t="shared" si="938"/>
        <v/>
      </c>
      <c r="CI784" s="26" t="str">
        <f t="shared" si="938"/>
        <v/>
      </c>
      <c r="CJ784" s="26" t="str">
        <f t="shared" si="938"/>
        <v/>
      </c>
      <c r="CK784" s="26" t="str">
        <f t="shared" si="938"/>
        <v/>
      </c>
      <c r="CL784" s="26" t="str">
        <f t="shared" si="938"/>
        <v/>
      </c>
      <c r="CM784" s="26" t="str">
        <f t="shared" si="938"/>
        <v/>
      </c>
      <c r="CN784" s="26" t="str">
        <f t="shared" si="938"/>
        <v/>
      </c>
      <c r="CO784" s="26" t="str">
        <f t="shared" si="938"/>
        <v/>
      </c>
      <c r="CP784" s="26" t="str">
        <f t="shared" si="938"/>
        <v/>
      </c>
      <c r="CQ784" s="26" t="str">
        <f t="shared" si="938"/>
        <v/>
      </c>
      <c r="CR784" s="26" t="str">
        <f t="shared" si="938"/>
        <v/>
      </c>
      <c r="CS784" s="26" t="str">
        <f t="shared" si="938"/>
        <v/>
      </c>
      <c r="CT784" s="26" t="str">
        <f t="shared" si="938"/>
        <v/>
      </c>
      <c r="CU784" s="26" t="str">
        <f t="shared" si="938"/>
        <v/>
      </c>
      <c r="CV784" s="26" t="str">
        <f t="shared" si="938"/>
        <v/>
      </c>
      <c r="CW784" s="26" t="str">
        <f t="shared" si="938"/>
        <v/>
      </c>
      <c r="CX784" s="26" t="str">
        <f t="shared" si="938"/>
        <v/>
      </c>
      <c r="CY784" s="26" t="str">
        <f t="shared" si="938"/>
        <v/>
      </c>
      <c r="CZ784" s="26" t="str">
        <f t="shared" si="938"/>
        <v/>
      </c>
      <c r="DA784" s="26" t="str">
        <f t="shared" si="938"/>
        <v/>
      </c>
      <c r="DB784" s="26" t="str">
        <f t="shared" si="938"/>
        <v/>
      </c>
      <c r="DC784" s="26" t="str">
        <f t="shared" si="938"/>
        <v/>
      </c>
      <c r="DD784" s="26" t="str">
        <f t="shared" si="938"/>
        <v/>
      </c>
      <c r="DE784" s="26" t="str">
        <f t="shared" si="938"/>
        <v/>
      </c>
      <c r="DF784" s="26" t="str">
        <f t="shared" si="938"/>
        <v/>
      </c>
      <c r="DG784" s="26" t="str">
        <f t="shared" si="938"/>
        <v/>
      </c>
      <c r="DH784" s="26" t="str">
        <f t="shared" si="938"/>
        <v/>
      </c>
      <c r="DI784" s="26" t="str">
        <f t="shared" si="938"/>
        <v/>
      </c>
      <c r="DJ784" s="26" t="str">
        <f t="shared" si="938"/>
        <v/>
      </c>
      <c r="DK784" s="26" t="str">
        <f t="shared" si="938"/>
        <v/>
      </c>
      <c r="DL784" s="26" t="str">
        <f t="shared" si="938"/>
        <v/>
      </c>
      <c r="DM784" s="26" t="str">
        <f t="shared" si="938"/>
        <v/>
      </c>
      <c r="DN784" s="26" t="str">
        <f t="shared" si="938"/>
        <v/>
      </c>
      <c r="DO784" s="26" t="str">
        <f t="shared" si="938"/>
        <v/>
      </c>
      <c r="DP784" s="26" t="str">
        <f t="shared" si="938"/>
        <v/>
      </c>
      <c r="DQ784" s="26" t="str">
        <f t="shared" si="938"/>
        <v/>
      </c>
      <c r="DR784" s="26" t="str">
        <f t="shared" si="938"/>
        <v/>
      </c>
      <c r="DS784" s="26" t="str">
        <f t="shared" si="938"/>
        <v/>
      </c>
      <c r="DT784" s="26" t="str">
        <f t="shared" si="938"/>
        <v/>
      </c>
      <c r="DU784" s="26" t="str">
        <f t="shared" si="938"/>
        <v/>
      </c>
      <c r="DV784" s="26" t="str">
        <f t="shared" si="938"/>
        <v/>
      </c>
      <c r="DW784" s="26" t="str">
        <f t="shared" si="938"/>
        <v/>
      </c>
      <c r="DX784" s="26" t="str">
        <f t="shared" si="938"/>
        <v/>
      </c>
      <c r="DY784" s="26" t="str">
        <f t="shared" si="938"/>
        <v/>
      </c>
      <c r="DZ784" s="26" t="str">
        <f t="shared" si="938"/>
        <v/>
      </c>
      <c r="EA784" s="26" t="str">
        <f t="shared" si="938"/>
        <v/>
      </c>
      <c r="EB784" s="26" t="str">
        <f t="shared" si="938"/>
        <v/>
      </c>
      <c r="EC784" s="26" t="str">
        <f t="shared" si="938"/>
        <v/>
      </c>
      <c r="ED784" s="26" t="str">
        <f t="shared" si="938"/>
        <v/>
      </c>
      <c r="EE784" s="26" t="str">
        <f t="shared" si="939" ref="EE784:FI784">IF(AND(EE787="",EE790=""),"",SUM(EE787,EE790))</f>
        <v/>
      </c>
      <c r="EF784" s="26" t="str">
        <f t="shared" si="939"/>
        <v/>
      </c>
      <c r="EG784" s="26" t="str">
        <f t="shared" si="939"/>
        <v/>
      </c>
      <c r="EH784" s="26" t="str">
        <f t="shared" si="939"/>
        <v/>
      </c>
      <c r="EI784" s="26" t="str">
        <f t="shared" si="939"/>
        <v/>
      </c>
      <c r="EJ784" s="26" t="str">
        <f t="shared" si="939"/>
        <v/>
      </c>
      <c r="EK784" s="26" t="str">
        <f t="shared" si="939"/>
        <v/>
      </c>
      <c r="EL784" s="26" t="str">
        <f t="shared" si="939"/>
        <v/>
      </c>
      <c r="EM784" s="26" t="str">
        <f t="shared" si="939"/>
        <v/>
      </c>
      <c r="EN784" s="26" t="str">
        <f t="shared" si="939"/>
        <v/>
      </c>
      <c r="EO784" s="26" t="str">
        <f t="shared" si="939"/>
        <v/>
      </c>
      <c r="EP784" s="26" t="str">
        <f t="shared" si="939"/>
        <v/>
      </c>
      <c r="EQ784" s="26" t="str">
        <f t="shared" si="939"/>
        <v/>
      </c>
      <c r="ER784" s="26" t="str">
        <f t="shared" si="939"/>
        <v/>
      </c>
      <c r="ES784" s="26" t="str">
        <f t="shared" si="939"/>
        <v/>
      </c>
      <c r="ET784" s="26" t="str">
        <f t="shared" si="939"/>
        <v/>
      </c>
      <c r="EU784" s="26" t="str">
        <f t="shared" si="939"/>
        <v/>
      </c>
      <c r="EV784" s="26" t="str">
        <f t="shared" si="939"/>
        <v/>
      </c>
      <c r="EW784" s="26" t="str">
        <f t="shared" si="939"/>
        <v/>
      </c>
      <c r="EX784" s="26" t="str">
        <f t="shared" si="939"/>
        <v/>
      </c>
      <c r="EY784" s="26" t="str">
        <f t="shared" si="939"/>
        <v/>
      </c>
      <c r="EZ784" s="26" t="str">
        <f t="shared" si="939"/>
        <v/>
      </c>
      <c r="FA784" s="26" t="str">
        <f t="shared" si="939"/>
        <v/>
      </c>
      <c r="FB784" s="26" t="str">
        <f t="shared" si="939"/>
        <v/>
      </c>
      <c r="FC784" s="26" t="str">
        <f t="shared" si="939"/>
        <v/>
      </c>
      <c r="FD784" s="26" t="str">
        <f t="shared" si="939"/>
        <v/>
      </c>
      <c r="FE784" s="26" t="str">
        <f t="shared" si="939"/>
        <v/>
      </c>
      <c r="FF784" s="26" t="str">
        <f t="shared" si="939"/>
        <v/>
      </c>
      <c r="FG784" s="26" t="str">
        <f t="shared" si="939"/>
        <v/>
      </c>
      <c r="FH784" s="26" t="str">
        <f t="shared" si="939"/>
        <v/>
      </c>
      <c r="FI784" s="26" t="str">
        <f t="shared" si="939"/>
        <v/>
      </c>
    </row>
    <row r="785" spans="1:165" s="8" customFormat="1" ht="15" customHeight="1">
      <c r="A785" s="8" t="str">
        <f t="shared" si="930"/>
        <v>BFOTLO_L_BP6_XDC</v>
      </c>
      <c r="B785" s="12" t="s">
        <v>1248</v>
      </c>
      <c r="C785" s="13" t="s">
        <v>1842</v>
      </c>
      <c r="D785" s="13" t="s">
        <v>1843</v>
      </c>
      <c r="E785" s="14" t="str">
        <f>"BFOTLO_L_BP6_"&amp;C3</f>
        <v>BFOTLO_L_BP6_XDC</v>
      </c>
      <c r="F785" s="26" t="str">
        <f>IF(AND(F788="",F791=""),"",SUM(F788,F791))</f>
        <v/>
      </c>
      <c r="G785" s="26" t="str">
        <f t="shared" si="940" ref="G785:BR785">IF(AND(G788="",G791=""),"",SUM(G788,G791))</f>
        <v/>
      </c>
      <c r="H785" s="26" t="str">
        <f t="shared" si="940"/>
        <v/>
      </c>
      <c r="I785" s="26" t="str">
        <f t="shared" si="940"/>
        <v/>
      </c>
      <c r="J785" s="26" t="str">
        <f t="shared" si="940"/>
        <v/>
      </c>
      <c r="K785" s="26" t="str">
        <f t="shared" si="940"/>
        <v/>
      </c>
      <c r="L785" s="26" t="str">
        <f t="shared" si="940"/>
        <v/>
      </c>
      <c r="M785" s="26" t="str">
        <f t="shared" si="940"/>
        <v/>
      </c>
      <c r="N785" s="26" t="str">
        <f t="shared" si="940"/>
        <v/>
      </c>
      <c r="O785" s="26" t="str">
        <f t="shared" si="940"/>
        <v/>
      </c>
      <c r="P785" s="26" t="str">
        <f t="shared" si="940"/>
        <v/>
      </c>
      <c r="Q785" s="26" t="str">
        <f t="shared" si="940"/>
        <v/>
      </c>
      <c r="R785" s="26" t="str">
        <f t="shared" si="940"/>
        <v/>
      </c>
      <c r="S785" s="26" t="str">
        <f t="shared" si="940"/>
        <v/>
      </c>
      <c r="T785" s="26" t="str">
        <f t="shared" si="940"/>
        <v/>
      </c>
      <c r="U785" s="26" t="str">
        <f t="shared" si="940"/>
        <v/>
      </c>
      <c r="V785" s="26" t="str">
        <f t="shared" si="940"/>
        <v/>
      </c>
      <c r="W785" s="26" t="str">
        <f t="shared" si="940"/>
        <v/>
      </c>
      <c r="X785" s="26" t="str">
        <f t="shared" si="940"/>
        <v/>
      </c>
      <c r="Y785" s="26" t="str">
        <f t="shared" si="940"/>
        <v/>
      </c>
      <c r="Z785" s="26" t="str">
        <f t="shared" si="940"/>
        <v/>
      </c>
      <c r="AA785" s="26" t="str">
        <f t="shared" si="940"/>
        <v/>
      </c>
      <c r="AB785" s="26" t="str">
        <f t="shared" si="940"/>
        <v/>
      </c>
      <c r="AC785" s="26" t="str">
        <f t="shared" si="940"/>
        <v/>
      </c>
      <c r="AD785" s="26" t="str">
        <f t="shared" si="940"/>
        <v/>
      </c>
      <c r="AE785" s="26" t="str">
        <f t="shared" si="940"/>
        <v/>
      </c>
      <c r="AF785" s="26" t="str">
        <f t="shared" si="940"/>
        <v/>
      </c>
      <c r="AG785" s="26" t="str">
        <f t="shared" si="940"/>
        <v/>
      </c>
      <c r="AH785" s="26" t="str">
        <f t="shared" si="940"/>
        <v/>
      </c>
      <c r="AI785" s="26" t="str">
        <f t="shared" si="940"/>
        <v/>
      </c>
      <c r="AJ785" s="26" t="str">
        <f t="shared" si="940"/>
        <v/>
      </c>
      <c r="AK785" s="26" t="str">
        <f t="shared" si="940"/>
        <v/>
      </c>
      <c r="AL785" s="26" t="str">
        <f t="shared" si="940"/>
        <v/>
      </c>
      <c r="AM785" s="26" t="str">
        <f t="shared" si="940"/>
        <v/>
      </c>
      <c r="AN785" s="26" t="str">
        <f t="shared" si="940"/>
        <v/>
      </c>
      <c r="AO785" s="26" t="str">
        <f t="shared" si="940"/>
        <v/>
      </c>
      <c r="AP785" s="26" t="str">
        <f t="shared" si="940"/>
        <v/>
      </c>
      <c r="AQ785" s="26" t="str">
        <f t="shared" si="940"/>
        <v/>
      </c>
      <c r="AR785" s="26" t="str">
        <f t="shared" si="940"/>
        <v/>
      </c>
      <c r="AS785" s="26" t="str">
        <f t="shared" si="940"/>
        <v/>
      </c>
      <c r="AT785" s="26" t="str">
        <f t="shared" si="940"/>
        <v/>
      </c>
      <c r="AU785" s="26" t="str">
        <f t="shared" si="940"/>
        <v/>
      </c>
      <c r="AV785" s="26" t="str">
        <f t="shared" si="940"/>
        <v/>
      </c>
      <c r="AW785" s="26" t="str">
        <f t="shared" si="940"/>
        <v/>
      </c>
      <c r="AX785" s="26" t="str">
        <f t="shared" si="940"/>
        <v/>
      </c>
      <c r="AY785" s="26" t="str">
        <f t="shared" si="940"/>
        <v/>
      </c>
      <c r="AZ785" s="26" t="str">
        <f t="shared" si="940"/>
        <v/>
      </c>
      <c r="BA785" s="26" t="str">
        <f t="shared" si="940"/>
        <v/>
      </c>
      <c r="BB785" s="26" t="str">
        <f t="shared" si="940"/>
        <v/>
      </c>
      <c r="BC785" s="26" t="str">
        <f t="shared" si="940"/>
        <v/>
      </c>
      <c r="BD785" s="26" t="str">
        <f t="shared" si="940"/>
        <v/>
      </c>
      <c r="BE785" s="26" t="str">
        <f t="shared" si="940"/>
        <v/>
      </c>
      <c r="BF785" s="26" t="str">
        <f t="shared" si="940"/>
        <v/>
      </c>
      <c r="BG785" s="26" t="str">
        <f t="shared" si="940"/>
        <v/>
      </c>
      <c r="BH785" s="26" t="str">
        <f t="shared" si="940"/>
        <v/>
      </c>
      <c r="BI785" s="26" t="str">
        <f t="shared" si="940"/>
        <v/>
      </c>
      <c r="BJ785" s="26" t="str">
        <f t="shared" si="940"/>
        <v/>
      </c>
      <c r="BK785" s="26" t="str">
        <f t="shared" si="940"/>
        <v/>
      </c>
      <c r="BL785" s="26" t="str">
        <f t="shared" si="940"/>
        <v/>
      </c>
      <c r="BM785" s="26" t="str">
        <f t="shared" si="940"/>
        <v/>
      </c>
      <c r="BN785" s="26" t="str">
        <f t="shared" si="940"/>
        <v/>
      </c>
      <c r="BO785" s="26" t="str">
        <f t="shared" si="940"/>
        <v/>
      </c>
      <c r="BP785" s="26" t="str">
        <f t="shared" si="940"/>
        <v/>
      </c>
      <c r="BQ785" s="26" t="str">
        <f t="shared" si="940"/>
        <v/>
      </c>
      <c r="BR785" s="26" t="str">
        <f t="shared" si="940"/>
        <v/>
      </c>
      <c r="BS785" s="26" t="str">
        <f t="shared" si="941" ref="BS785:ED785">IF(AND(BS788="",BS791=""),"",SUM(BS788,BS791))</f>
        <v/>
      </c>
      <c r="BT785" s="26" t="str">
        <f t="shared" si="941"/>
        <v/>
      </c>
      <c r="BU785" s="26" t="str">
        <f t="shared" si="941"/>
        <v/>
      </c>
      <c r="BV785" s="26" t="str">
        <f t="shared" si="941"/>
        <v/>
      </c>
      <c r="BW785" s="26" t="str">
        <f t="shared" si="941"/>
        <v/>
      </c>
      <c r="BX785" s="26" t="str">
        <f t="shared" si="941"/>
        <v/>
      </c>
      <c r="BY785" s="26" t="str">
        <f t="shared" si="941"/>
        <v/>
      </c>
      <c r="BZ785" s="26" t="str">
        <f t="shared" si="941"/>
        <v/>
      </c>
      <c r="CA785" s="26" t="str">
        <f t="shared" si="941"/>
        <v/>
      </c>
      <c r="CB785" s="26" t="str">
        <f t="shared" si="941"/>
        <v/>
      </c>
      <c r="CC785" s="26" t="str">
        <f t="shared" si="941"/>
        <v/>
      </c>
      <c r="CD785" s="26" t="str">
        <f t="shared" si="941"/>
        <v/>
      </c>
      <c r="CE785" s="26" t="str">
        <f t="shared" si="941"/>
        <v/>
      </c>
      <c r="CF785" s="26" t="str">
        <f t="shared" si="941"/>
        <v/>
      </c>
      <c r="CG785" s="26" t="str">
        <f t="shared" si="941"/>
        <v/>
      </c>
      <c r="CH785" s="26" t="str">
        <f t="shared" si="941"/>
        <v/>
      </c>
      <c r="CI785" s="26" t="str">
        <f t="shared" si="941"/>
        <v/>
      </c>
      <c r="CJ785" s="26" t="str">
        <f t="shared" si="941"/>
        <v/>
      </c>
      <c r="CK785" s="26" t="str">
        <f t="shared" si="941"/>
        <v/>
      </c>
      <c r="CL785" s="26" t="str">
        <f t="shared" si="941"/>
        <v/>
      </c>
      <c r="CM785" s="26" t="str">
        <f t="shared" si="941"/>
        <v/>
      </c>
      <c r="CN785" s="26" t="str">
        <f t="shared" si="941"/>
        <v/>
      </c>
      <c r="CO785" s="26" t="str">
        <f t="shared" si="941"/>
        <v/>
      </c>
      <c r="CP785" s="26" t="str">
        <f t="shared" si="941"/>
        <v/>
      </c>
      <c r="CQ785" s="26" t="str">
        <f t="shared" si="941"/>
        <v/>
      </c>
      <c r="CR785" s="26" t="str">
        <f t="shared" si="941"/>
        <v/>
      </c>
      <c r="CS785" s="26" t="str">
        <f t="shared" si="941"/>
        <v/>
      </c>
      <c r="CT785" s="26" t="str">
        <f t="shared" si="941"/>
        <v/>
      </c>
      <c r="CU785" s="26" t="str">
        <f t="shared" si="941"/>
        <v/>
      </c>
      <c r="CV785" s="26" t="str">
        <f t="shared" si="941"/>
        <v/>
      </c>
      <c r="CW785" s="26" t="str">
        <f t="shared" si="941"/>
        <v/>
      </c>
      <c r="CX785" s="26" t="str">
        <f t="shared" si="941"/>
        <v/>
      </c>
      <c r="CY785" s="26" t="str">
        <f t="shared" si="941"/>
        <v/>
      </c>
      <c r="CZ785" s="26" t="str">
        <f t="shared" si="941"/>
        <v/>
      </c>
      <c r="DA785" s="26" t="str">
        <f t="shared" si="941"/>
        <v/>
      </c>
      <c r="DB785" s="26" t="str">
        <f t="shared" si="941"/>
        <v/>
      </c>
      <c r="DC785" s="26" t="str">
        <f t="shared" si="941"/>
        <v/>
      </c>
      <c r="DD785" s="26" t="str">
        <f t="shared" si="941"/>
        <v/>
      </c>
      <c r="DE785" s="26" t="str">
        <f t="shared" si="941"/>
        <v/>
      </c>
      <c r="DF785" s="26" t="str">
        <f t="shared" si="941"/>
        <v/>
      </c>
      <c r="DG785" s="26" t="str">
        <f t="shared" si="941"/>
        <v/>
      </c>
      <c r="DH785" s="26" t="str">
        <f t="shared" si="941"/>
        <v/>
      </c>
      <c r="DI785" s="26" t="str">
        <f t="shared" si="941"/>
        <v/>
      </c>
      <c r="DJ785" s="26" t="str">
        <f t="shared" si="941"/>
        <v/>
      </c>
      <c r="DK785" s="26" t="str">
        <f t="shared" si="941"/>
        <v/>
      </c>
      <c r="DL785" s="26" t="str">
        <f t="shared" si="941"/>
        <v/>
      </c>
      <c r="DM785" s="26" t="str">
        <f t="shared" si="941"/>
        <v/>
      </c>
      <c r="DN785" s="26" t="str">
        <f t="shared" si="941"/>
        <v/>
      </c>
      <c r="DO785" s="26" t="str">
        <f t="shared" si="941"/>
        <v/>
      </c>
      <c r="DP785" s="26" t="str">
        <f t="shared" si="941"/>
        <v/>
      </c>
      <c r="DQ785" s="26" t="str">
        <f t="shared" si="941"/>
        <v/>
      </c>
      <c r="DR785" s="26" t="str">
        <f t="shared" si="941"/>
        <v/>
      </c>
      <c r="DS785" s="26" t="str">
        <f t="shared" si="941"/>
        <v/>
      </c>
      <c r="DT785" s="26" t="str">
        <f t="shared" si="941"/>
        <v/>
      </c>
      <c r="DU785" s="26" t="str">
        <f t="shared" si="941"/>
        <v/>
      </c>
      <c r="DV785" s="26" t="str">
        <f t="shared" si="941"/>
        <v/>
      </c>
      <c r="DW785" s="26" t="str">
        <f t="shared" si="941"/>
        <v/>
      </c>
      <c r="DX785" s="26" t="str">
        <f t="shared" si="941"/>
        <v/>
      </c>
      <c r="DY785" s="26" t="str">
        <f t="shared" si="941"/>
        <v/>
      </c>
      <c r="DZ785" s="26" t="str">
        <f t="shared" si="941"/>
        <v/>
      </c>
      <c r="EA785" s="26" t="str">
        <f t="shared" si="941"/>
        <v/>
      </c>
      <c r="EB785" s="26" t="str">
        <f t="shared" si="941"/>
        <v/>
      </c>
      <c r="EC785" s="26" t="str">
        <f t="shared" si="941"/>
        <v/>
      </c>
      <c r="ED785" s="26" t="str">
        <f t="shared" si="941"/>
        <v/>
      </c>
      <c r="EE785" s="26" t="str">
        <f t="shared" si="942" ref="EE785:FI785">IF(AND(EE788="",EE791=""),"",SUM(EE788,EE791))</f>
        <v/>
      </c>
      <c r="EF785" s="26" t="str">
        <f t="shared" si="942"/>
        <v/>
      </c>
      <c r="EG785" s="26" t="str">
        <f t="shared" si="942"/>
        <v/>
      </c>
      <c r="EH785" s="26" t="str">
        <f t="shared" si="942"/>
        <v/>
      </c>
      <c r="EI785" s="26" t="str">
        <f t="shared" si="942"/>
        <v/>
      </c>
      <c r="EJ785" s="26" t="str">
        <f t="shared" si="942"/>
        <v/>
      </c>
      <c r="EK785" s="26" t="str">
        <f t="shared" si="942"/>
        <v/>
      </c>
      <c r="EL785" s="26" t="str">
        <f t="shared" si="942"/>
        <v/>
      </c>
      <c r="EM785" s="26" t="str">
        <f t="shared" si="942"/>
        <v/>
      </c>
      <c r="EN785" s="26" t="str">
        <f t="shared" si="942"/>
        <v/>
      </c>
      <c r="EO785" s="26" t="str">
        <f t="shared" si="942"/>
        <v/>
      </c>
      <c r="EP785" s="26" t="str">
        <f t="shared" si="942"/>
        <v/>
      </c>
      <c r="EQ785" s="26" t="str">
        <f t="shared" si="942"/>
        <v/>
      </c>
      <c r="ER785" s="26" t="str">
        <f t="shared" si="942"/>
        <v/>
      </c>
      <c r="ES785" s="26" t="str">
        <f t="shared" si="942"/>
        <v/>
      </c>
      <c r="ET785" s="26" t="str">
        <f t="shared" si="942"/>
        <v/>
      </c>
      <c r="EU785" s="26" t="str">
        <f t="shared" si="942"/>
        <v/>
      </c>
      <c r="EV785" s="26" t="str">
        <f t="shared" si="942"/>
        <v/>
      </c>
      <c r="EW785" s="26" t="str">
        <f t="shared" si="942"/>
        <v/>
      </c>
      <c r="EX785" s="26" t="str">
        <f t="shared" si="942"/>
        <v/>
      </c>
      <c r="EY785" s="26" t="str">
        <f t="shared" si="942"/>
        <v/>
      </c>
      <c r="EZ785" s="26" t="str">
        <f t="shared" si="942"/>
        <v/>
      </c>
      <c r="FA785" s="26" t="str">
        <f t="shared" si="942"/>
        <v/>
      </c>
      <c r="FB785" s="26" t="str">
        <f t="shared" si="942"/>
        <v/>
      </c>
      <c r="FC785" s="26" t="str">
        <f t="shared" si="942"/>
        <v/>
      </c>
      <c r="FD785" s="26" t="str">
        <f t="shared" si="942"/>
        <v/>
      </c>
      <c r="FE785" s="26" t="str">
        <f t="shared" si="942"/>
        <v/>
      </c>
      <c r="FF785" s="26" t="str">
        <f t="shared" si="942"/>
        <v/>
      </c>
      <c r="FG785" s="26" t="str">
        <f t="shared" si="942"/>
        <v/>
      </c>
      <c r="FH785" s="26" t="str">
        <f t="shared" si="942"/>
        <v/>
      </c>
      <c r="FI785" s="26" t="str">
        <f t="shared" si="942"/>
        <v/>
      </c>
    </row>
    <row r="786" spans="1:165" s="8" customFormat="1" ht="15" customHeight="1">
      <c r="A786" s="8" t="str">
        <f t="shared" si="930"/>
        <v>BFOTLOF_BP6_XDC</v>
      </c>
      <c r="B786" s="12" t="s">
        <v>1216</v>
      </c>
      <c r="C786" s="13" t="s">
        <v>1844</v>
      </c>
      <c r="D786" s="13" t="s">
        <v>1845</v>
      </c>
      <c r="E786" s="14" t="str">
        <f>"BFOTLOF_BP6_"&amp;C3</f>
        <v>BFOTLOF_BP6_XDC</v>
      </c>
      <c r="F786" s="26" t="str">
        <f>IF(AND(F787="",F788=""),"",SUM(F787,F788))</f>
        <v/>
      </c>
      <c r="G786" s="26" t="str">
        <f t="shared" si="943" ref="G786:BR786">IF(AND(G787="",G788=""),"",SUM(G787,G788))</f>
        <v/>
      </c>
      <c r="H786" s="26" t="str">
        <f t="shared" si="943"/>
        <v/>
      </c>
      <c r="I786" s="26" t="str">
        <f t="shared" si="943"/>
        <v/>
      </c>
      <c r="J786" s="26" t="str">
        <f t="shared" si="943"/>
        <v/>
      </c>
      <c r="K786" s="26" t="str">
        <f t="shared" si="943"/>
        <v/>
      </c>
      <c r="L786" s="26" t="str">
        <f t="shared" si="943"/>
        <v/>
      </c>
      <c r="M786" s="26" t="str">
        <f t="shared" si="943"/>
        <v/>
      </c>
      <c r="N786" s="26" t="str">
        <f t="shared" si="943"/>
        <v/>
      </c>
      <c r="O786" s="26" t="str">
        <f t="shared" si="943"/>
        <v/>
      </c>
      <c r="P786" s="26" t="str">
        <f t="shared" si="943"/>
        <v/>
      </c>
      <c r="Q786" s="26" t="str">
        <f t="shared" si="943"/>
        <v/>
      </c>
      <c r="R786" s="26" t="str">
        <f t="shared" si="943"/>
        <v/>
      </c>
      <c r="S786" s="26" t="str">
        <f t="shared" si="943"/>
        <v/>
      </c>
      <c r="T786" s="26" t="str">
        <f t="shared" si="943"/>
        <v/>
      </c>
      <c r="U786" s="26" t="str">
        <f t="shared" si="943"/>
        <v/>
      </c>
      <c r="V786" s="26" t="str">
        <f t="shared" si="943"/>
        <v/>
      </c>
      <c r="W786" s="26" t="str">
        <f t="shared" si="943"/>
        <v/>
      </c>
      <c r="X786" s="26" t="str">
        <f t="shared" si="943"/>
        <v/>
      </c>
      <c r="Y786" s="26" t="str">
        <f t="shared" si="943"/>
        <v/>
      </c>
      <c r="Z786" s="26" t="str">
        <f t="shared" si="943"/>
        <v/>
      </c>
      <c r="AA786" s="26" t="str">
        <f t="shared" si="943"/>
        <v/>
      </c>
      <c r="AB786" s="26" t="str">
        <f t="shared" si="943"/>
        <v/>
      </c>
      <c r="AC786" s="26" t="str">
        <f t="shared" si="943"/>
        <v/>
      </c>
      <c r="AD786" s="26" t="str">
        <f t="shared" si="943"/>
        <v/>
      </c>
      <c r="AE786" s="26" t="str">
        <f t="shared" si="943"/>
        <v/>
      </c>
      <c r="AF786" s="26" t="str">
        <f t="shared" si="943"/>
        <v/>
      </c>
      <c r="AG786" s="26" t="str">
        <f t="shared" si="943"/>
        <v/>
      </c>
      <c r="AH786" s="26" t="str">
        <f t="shared" si="943"/>
        <v/>
      </c>
      <c r="AI786" s="26" t="str">
        <f t="shared" si="943"/>
        <v/>
      </c>
      <c r="AJ786" s="26" t="str">
        <f t="shared" si="943"/>
        <v/>
      </c>
      <c r="AK786" s="26" t="str">
        <f t="shared" si="943"/>
        <v/>
      </c>
      <c r="AL786" s="26" t="str">
        <f t="shared" si="943"/>
        <v/>
      </c>
      <c r="AM786" s="26" t="str">
        <f t="shared" si="943"/>
        <v/>
      </c>
      <c r="AN786" s="26" t="str">
        <f t="shared" si="943"/>
        <v/>
      </c>
      <c r="AO786" s="26" t="str">
        <f t="shared" si="943"/>
        <v/>
      </c>
      <c r="AP786" s="26" t="str">
        <f t="shared" si="943"/>
        <v/>
      </c>
      <c r="AQ786" s="26" t="str">
        <f t="shared" si="943"/>
        <v/>
      </c>
      <c r="AR786" s="26" t="str">
        <f t="shared" si="943"/>
        <v/>
      </c>
      <c r="AS786" s="26" t="str">
        <f t="shared" si="943"/>
        <v/>
      </c>
      <c r="AT786" s="26" t="str">
        <f t="shared" si="943"/>
        <v/>
      </c>
      <c r="AU786" s="26" t="str">
        <f t="shared" si="943"/>
        <v/>
      </c>
      <c r="AV786" s="26" t="str">
        <f t="shared" si="943"/>
        <v/>
      </c>
      <c r="AW786" s="26" t="str">
        <f t="shared" si="943"/>
        <v/>
      </c>
      <c r="AX786" s="26" t="str">
        <f t="shared" si="943"/>
        <v/>
      </c>
      <c r="AY786" s="26" t="str">
        <f t="shared" si="943"/>
        <v/>
      </c>
      <c r="AZ786" s="26" t="str">
        <f t="shared" si="943"/>
        <v/>
      </c>
      <c r="BA786" s="26" t="str">
        <f t="shared" si="943"/>
        <v/>
      </c>
      <c r="BB786" s="26" t="str">
        <f t="shared" si="943"/>
        <v/>
      </c>
      <c r="BC786" s="26" t="str">
        <f t="shared" si="943"/>
        <v/>
      </c>
      <c r="BD786" s="26" t="str">
        <f t="shared" si="943"/>
        <v/>
      </c>
      <c r="BE786" s="26" t="str">
        <f t="shared" si="943"/>
        <v/>
      </c>
      <c r="BF786" s="26" t="str">
        <f t="shared" si="943"/>
        <v/>
      </c>
      <c r="BG786" s="26" t="str">
        <f t="shared" si="943"/>
        <v/>
      </c>
      <c r="BH786" s="26" t="str">
        <f t="shared" si="943"/>
        <v/>
      </c>
      <c r="BI786" s="26" t="str">
        <f t="shared" si="943"/>
        <v/>
      </c>
      <c r="BJ786" s="26" t="str">
        <f t="shared" si="943"/>
        <v/>
      </c>
      <c r="BK786" s="26" t="str">
        <f t="shared" si="943"/>
        <v/>
      </c>
      <c r="BL786" s="26" t="str">
        <f t="shared" si="943"/>
        <v/>
      </c>
      <c r="BM786" s="26" t="str">
        <f t="shared" si="943"/>
        <v/>
      </c>
      <c r="BN786" s="26" t="str">
        <f t="shared" si="943"/>
        <v/>
      </c>
      <c r="BO786" s="26" t="str">
        <f t="shared" si="943"/>
        <v/>
      </c>
      <c r="BP786" s="26" t="str">
        <f t="shared" si="943"/>
        <v/>
      </c>
      <c r="BQ786" s="26" t="str">
        <f t="shared" si="943"/>
        <v/>
      </c>
      <c r="BR786" s="26" t="str">
        <f t="shared" si="943"/>
        <v/>
      </c>
      <c r="BS786" s="26" t="str">
        <f t="shared" si="944" ref="BS786:ED786">IF(AND(BS787="",BS788=""),"",SUM(BS787,BS788))</f>
        <v/>
      </c>
      <c r="BT786" s="26" t="str">
        <f t="shared" si="944"/>
        <v/>
      </c>
      <c r="BU786" s="26" t="str">
        <f t="shared" si="944"/>
        <v/>
      </c>
      <c r="BV786" s="26" t="str">
        <f t="shared" si="944"/>
        <v/>
      </c>
      <c r="BW786" s="26" t="str">
        <f t="shared" si="944"/>
        <v/>
      </c>
      <c r="BX786" s="26" t="str">
        <f t="shared" si="944"/>
        <v/>
      </c>
      <c r="BY786" s="26" t="str">
        <f t="shared" si="944"/>
        <v/>
      </c>
      <c r="BZ786" s="26" t="str">
        <f t="shared" si="944"/>
        <v/>
      </c>
      <c r="CA786" s="26" t="str">
        <f t="shared" si="944"/>
        <v/>
      </c>
      <c r="CB786" s="26" t="str">
        <f t="shared" si="944"/>
        <v/>
      </c>
      <c r="CC786" s="26" t="str">
        <f t="shared" si="944"/>
        <v/>
      </c>
      <c r="CD786" s="26" t="str">
        <f t="shared" si="944"/>
        <v/>
      </c>
      <c r="CE786" s="26" t="str">
        <f t="shared" si="944"/>
        <v/>
      </c>
      <c r="CF786" s="26" t="str">
        <f t="shared" si="944"/>
        <v/>
      </c>
      <c r="CG786" s="26" t="str">
        <f t="shared" si="944"/>
        <v/>
      </c>
      <c r="CH786" s="26" t="str">
        <f t="shared" si="944"/>
        <v/>
      </c>
      <c r="CI786" s="26" t="str">
        <f t="shared" si="944"/>
        <v/>
      </c>
      <c r="CJ786" s="26" t="str">
        <f t="shared" si="944"/>
        <v/>
      </c>
      <c r="CK786" s="26" t="str">
        <f t="shared" si="944"/>
        <v/>
      </c>
      <c r="CL786" s="26" t="str">
        <f t="shared" si="944"/>
        <v/>
      </c>
      <c r="CM786" s="26" t="str">
        <f t="shared" si="944"/>
        <v/>
      </c>
      <c r="CN786" s="26" t="str">
        <f t="shared" si="944"/>
        <v/>
      </c>
      <c r="CO786" s="26" t="str">
        <f t="shared" si="944"/>
        <v/>
      </c>
      <c r="CP786" s="26" t="str">
        <f t="shared" si="944"/>
        <v/>
      </c>
      <c r="CQ786" s="26" t="str">
        <f t="shared" si="944"/>
        <v/>
      </c>
      <c r="CR786" s="26" t="str">
        <f t="shared" si="944"/>
        <v/>
      </c>
      <c r="CS786" s="26" t="str">
        <f t="shared" si="944"/>
        <v/>
      </c>
      <c r="CT786" s="26" t="str">
        <f t="shared" si="944"/>
        <v/>
      </c>
      <c r="CU786" s="26" t="str">
        <f t="shared" si="944"/>
        <v/>
      </c>
      <c r="CV786" s="26" t="str">
        <f t="shared" si="944"/>
        <v/>
      </c>
      <c r="CW786" s="26" t="str">
        <f t="shared" si="944"/>
        <v/>
      </c>
      <c r="CX786" s="26" t="str">
        <f t="shared" si="944"/>
        <v/>
      </c>
      <c r="CY786" s="26" t="str">
        <f t="shared" si="944"/>
        <v/>
      </c>
      <c r="CZ786" s="26" t="str">
        <f t="shared" si="944"/>
        <v/>
      </c>
      <c r="DA786" s="26" t="str">
        <f t="shared" si="944"/>
        <v/>
      </c>
      <c r="DB786" s="26" t="str">
        <f t="shared" si="944"/>
        <v/>
      </c>
      <c r="DC786" s="26" t="str">
        <f t="shared" si="944"/>
        <v/>
      </c>
      <c r="DD786" s="26" t="str">
        <f t="shared" si="944"/>
        <v/>
      </c>
      <c r="DE786" s="26" t="str">
        <f t="shared" si="944"/>
        <v/>
      </c>
      <c r="DF786" s="26" t="str">
        <f t="shared" si="944"/>
        <v/>
      </c>
      <c r="DG786" s="26" t="str">
        <f t="shared" si="944"/>
        <v/>
      </c>
      <c r="DH786" s="26" t="str">
        <f t="shared" si="944"/>
        <v/>
      </c>
      <c r="DI786" s="26" t="str">
        <f t="shared" si="944"/>
        <v/>
      </c>
      <c r="DJ786" s="26" t="str">
        <f t="shared" si="944"/>
        <v/>
      </c>
      <c r="DK786" s="26" t="str">
        <f t="shared" si="944"/>
        <v/>
      </c>
      <c r="DL786" s="26" t="str">
        <f t="shared" si="944"/>
        <v/>
      </c>
      <c r="DM786" s="26" t="str">
        <f t="shared" si="944"/>
        <v/>
      </c>
      <c r="DN786" s="26" t="str">
        <f t="shared" si="944"/>
        <v/>
      </c>
      <c r="DO786" s="26" t="str">
        <f t="shared" si="944"/>
        <v/>
      </c>
      <c r="DP786" s="26" t="str">
        <f t="shared" si="944"/>
        <v/>
      </c>
      <c r="DQ786" s="26" t="str">
        <f t="shared" si="944"/>
        <v/>
      </c>
      <c r="DR786" s="26" t="str">
        <f t="shared" si="944"/>
        <v/>
      </c>
      <c r="DS786" s="26" t="str">
        <f t="shared" si="944"/>
        <v/>
      </c>
      <c r="DT786" s="26" t="str">
        <f t="shared" si="944"/>
        <v/>
      </c>
      <c r="DU786" s="26" t="str">
        <f t="shared" si="944"/>
        <v/>
      </c>
      <c r="DV786" s="26" t="str">
        <f t="shared" si="944"/>
        <v/>
      </c>
      <c r="DW786" s="26" t="str">
        <f t="shared" si="944"/>
        <v/>
      </c>
      <c r="DX786" s="26" t="str">
        <f t="shared" si="944"/>
        <v/>
      </c>
      <c r="DY786" s="26" t="str">
        <f t="shared" si="944"/>
        <v/>
      </c>
      <c r="DZ786" s="26" t="str">
        <f t="shared" si="944"/>
        <v/>
      </c>
      <c r="EA786" s="26" t="str">
        <f t="shared" si="944"/>
        <v/>
      </c>
      <c r="EB786" s="26" t="str">
        <f t="shared" si="944"/>
        <v/>
      </c>
      <c r="EC786" s="26" t="str">
        <f t="shared" si="944"/>
        <v/>
      </c>
      <c r="ED786" s="26" t="str">
        <f t="shared" si="944"/>
        <v/>
      </c>
      <c r="EE786" s="26" t="str">
        <f t="shared" si="945" ref="EE786:FI786">IF(AND(EE787="",EE788=""),"",SUM(EE787,EE788))</f>
        <v/>
      </c>
      <c r="EF786" s="26" t="str">
        <f t="shared" si="945"/>
        <v/>
      </c>
      <c r="EG786" s="26" t="str">
        <f t="shared" si="945"/>
        <v/>
      </c>
      <c r="EH786" s="26" t="str">
        <f t="shared" si="945"/>
        <v/>
      </c>
      <c r="EI786" s="26" t="str">
        <f t="shared" si="945"/>
        <v/>
      </c>
      <c r="EJ786" s="26" t="str">
        <f t="shared" si="945"/>
        <v/>
      </c>
      <c r="EK786" s="26" t="str">
        <f t="shared" si="945"/>
        <v/>
      </c>
      <c r="EL786" s="26" t="str">
        <f t="shared" si="945"/>
        <v/>
      </c>
      <c r="EM786" s="26" t="str">
        <f t="shared" si="945"/>
        <v/>
      </c>
      <c r="EN786" s="26" t="str">
        <f t="shared" si="945"/>
        <v/>
      </c>
      <c r="EO786" s="26" t="str">
        <f t="shared" si="945"/>
        <v/>
      </c>
      <c r="EP786" s="26" t="str">
        <f t="shared" si="945"/>
        <v/>
      </c>
      <c r="EQ786" s="26" t="str">
        <f t="shared" si="945"/>
        <v/>
      </c>
      <c r="ER786" s="26" t="str">
        <f t="shared" si="945"/>
        <v/>
      </c>
      <c r="ES786" s="26" t="str">
        <f t="shared" si="945"/>
        <v/>
      </c>
      <c r="ET786" s="26" t="str">
        <f t="shared" si="945"/>
        <v/>
      </c>
      <c r="EU786" s="26" t="str">
        <f t="shared" si="945"/>
        <v/>
      </c>
      <c r="EV786" s="26" t="str">
        <f t="shared" si="945"/>
        <v/>
      </c>
      <c r="EW786" s="26" t="str">
        <f t="shared" si="945"/>
        <v/>
      </c>
      <c r="EX786" s="26" t="str">
        <f t="shared" si="945"/>
        <v/>
      </c>
      <c r="EY786" s="26" t="str">
        <f t="shared" si="945"/>
        <v/>
      </c>
      <c r="EZ786" s="26" t="str">
        <f t="shared" si="945"/>
        <v/>
      </c>
      <c r="FA786" s="26" t="str">
        <f t="shared" si="945"/>
        <v/>
      </c>
      <c r="FB786" s="26" t="str">
        <f t="shared" si="945"/>
        <v/>
      </c>
      <c r="FC786" s="26" t="str">
        <f t="shared" si="945"/>
        <v/>
      </c>
      <c r="FD786" s="26" t="str">
        <f t="shared" si="945"/>
        <v/>
      </c>
      <c r="FE786" s="26" t="str">
        <f t="shared" si="945"/>
        <v/>
      </c>
      <c r="FF786" s="26" t="str">
        <f t="shared" si="945"/>
        <v/>
      </c>
      <c r="FG786" s="26" t="str">
        <f t="shared" si="945"/>
        <v/>
      </c>
      <c r="FH786" s="26" t="str">
        <f t="shared" si="945"/>
        <v/>
      </c>
      <c r="FI786" s="26" t="str">
        <f t="shared" si="945"/>
        <v/>
      </c>
    </row>
    <row r="787" spans="1:165" s="8" customFormat="1" ht="15" customHeight="1">
      <c r="A787" s="8" t="str">
        <f t="shared" si="930"/>
        <v>BFOTLOF_S_BP6_XDC</v>
      </c>
      <c r="B787" s="12" t="s">
        <v>1484</v>
      </c>
      <c r="C787" s="13" t="s">
        <v>1846</v>
      </c>
      <c r="D787" s="13" t="s">
        <v>1847</v>
      </c>
      <c r="E787" s="14" t="str">
        <f>"BFOTLOF_S_BP6_"&amp;C3</f>
        <v>BFOTLOF_S_BP6_XDC</v>
      </c>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row>
    <row r="788" spans="1:165" s="8" customFormat="1" ht="15" customHeight="1">
      <c r="A788" s="8" t="str">
        <f t="shared" si="930"/>
        <v>BFOTLOF_L_BP6_XDC</v>
      </c>
      <c r="B788" s="12" t="s">
        <v>1487</v>
      </c>
      <c r="C788" s="13" t="s">
        <v>1848</v>
      </c>
      <c r="D788" s="13" t="s">
        <v>1849</v>
      </c>
      <c r="E788" s="14" t="str">
        <f>"BFOTLOF_L_BP6_"&amp;C3</f>
        <v>BFOTLOF_L_BP6_XDC</v>
      </c>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row>
    <row r="789" spans="1:165" s="8" customFormat="1" ht="15" customHeight="1">
      <c r="A789" s="8" t="str">
        <f t="shared" si="930"/>
        <v>BFOTLONF_BP6_XDC</v>
      </c>
      <c r="B789" s="12" t="s">
        <v>1219</v>
      </c>
      <c r="C789" s="13" t="s">
        <v>1850</v>
      </c>
      <c r="D789" s="13" t="s">
        <v>1851</v>
      </c>
      <c r="E789" s="14" t="str">
        <f>"BFOTLONF_BP6_"&amp;C3</f>
        <v>BFOTLONF_BP6_XDC</v>
      </c>
      <c r="F789" s="26" t="str">
        <f>IF(AND(F790="",F791=""),"",SUM(F790,F791))</f>
        <v/>
      </c>
      <c r="G789" s="26" t="str">
        <f t="shared" si="946" ref="G789:BR789">IF(AND(G790="",G791=""),"",SUM(G790,G791))</f>
        <v/>
      </c>
      <c r="H789" s="26" t="str">
        <f t="shared" si="946"/>
        <v/>
      </c>
      <c r="I789" s="26" t="str">
        <f t="shared" si="946"/>
        <v/>
      </c>
      <c r="J789" s="26" t="str">
        <f t="shared" si="946"/>
        <v/>
      </c>
      <c r="K789" s="26" t="str">
        <f t="shared" si="946"/>
        <v/>
      </c>
      <c r="L789" s="26" t="str">
        <f t="shared" si="946"/>
        <v/>
      </c>
      <c r="M789" s="26" t="str">
        <f t="shared" si="946"/>
        <v/>
      </c>
      <c r="N789" s="26" t="str">
        <f t="shared" si="946"/>
        <v/>
      </c>
      <c r="O789" s="26" t="str">
        <f t="shared" si="946"/>
        <v/>
      </c>
      <c r="P789" s="26" t="str">
        <f t="shared" si="946"/>
        <v/>
      </c>
      <c r="Q789" s="26" t="str">
        <f t="shared" si="946"/>
        <v/>
      </c>
      <c r="R789" s="26" t="str">
        <f t="shared" si="946"/>
        <v/>
      </c>
      <c r="S789" s="26" t="str">
        <f t="shared" si="946"/>
        <v/>
      </c>
      <c r="T789" s="26" t="str">
        <f t="shared" si="946"/>
        <v/>
      </c>
      <c r="U789" s="26" t="str">
        <f t="shared" si="946"/>
        <v/>
      </c>
      <c r="V789" s="26" t="str">
        <f t="shared" si="946"/>
        <v/>
      </c>
      <c r="W789" s="26" t="str">
        <f t="shared" si="946"/>
        <v/>
      </c>
      <c r="X789" s="26" t="str">
        <f t="shared" si="946"/>
        <v/>
      </c>
      <c r="Y789" s="26" t="str">
        <f t="shared" si="946"/>
        <v/>
      </c>
      <c r="Z789" s="26" t="str">
        <f t="shared" si="946"/>
        <v/>
      </c>
      <c r="AA789" s="26" t="str">
        <f t="shared" si="946"/>
        <v/>
      </c>
      <c r="AB789" s="26" t="str">
        <f t="shared" si="946"/>
        <v/>
      </c>
      <c r="AC789" s="26" t="str">
        <f t="shared" si="946"/>
        <v/>
      </c>
      <c r="AD789" s="26" t="str">
        <f t="shared" si="946"/>
        <v/>
      </c>
      <c r="AE789" s="26" t="str">
        <f t="shared" si="946"/>
        <v/>
      </c>
      <c r="AF789" s="26" t="str">
        <f t="shared" si="946"/>
        <v/>
      </c>
      <c r="AG789" s="26" t="str">
        <f t="shared" si="946"/>
        <v/>
      </c>
      <c r="AH789" s="26" t="str">
        <f t="shared" si="946"/>
        <v/>
      </c>
      <c r="AI789" s="26" t="str">
        <f t="shared" si="946"/>
        <v/>
      </c>
      <c r="AJ789" s="26" t="str">
        <f t="shared" si="946"/>
        <v/>
      </c>
      <c r="AK789" s="26" t="str">
        <f t="shared" si="946"/>
        <v/>
      </c>
      <c r="AL789" s="26" t="str">
        <f t="shared" si="946"/>
        <v/>
      </c>
      <c r="AM789" s="26" t="str">
        <f t="shared" si="946"/>
        <v/>
      </c>
      <c r="AN789" s="26" t="str">
        <f t="shared" si="946"/>
        <v/>
      </c>
      <c r="AO789" s="26" t="str">
        <f t="shared" si="946"/>
        <v/>
      </c>
      <c r="AP789" s="26" t="str">
        <f t="shared" si="946"/>
        <v/>
      </c>
      <c r="AQ789" s="26" t="str">
        <f t="shared" si="946"/>
        <v/>
      </c>
      <c r="AR789" s="26" t="str">
        <f t="shared" si="946"/>
        <v/>
      </c>
      <c r="AS789" s="26" t="str">
        <f t="shared" si="946"/>
        <v/>
      </c>
      <c r="AT789" s="26" t="str">
        <f t="shared" si="946"/>
        <v/>
      </c>
      <c r="AU789" s="26" t="str">
        <f t="shared" si="946"/>
        <v/>
      </c>
      <c r="AV789" s="26" t="str">
        <f t="shared" si="946"/>
        <v/>
      </c>
      <c r="AW789" s="26" t="str">
        <f t="shared" si="946"/>
        <v/>
      </c>
      <c r="AX789" s="26" t="str">
        <f t="shared" si="946"/>
        <v/>
      </c>
      <c r="AY789" s="26" t="str">
        <f t="shared" si="946"/>
        <v/>
      </c>
      <c r="AZ789" s="26" t="str">
        <f t="shared" si="946"/>
        <v/>
      </c>
      <c r="BA789" s="26" t="str">
        <f t="shared" si="946"/>
        <v/>
      </c>
      <c r="BB789" s="26" t="str">
        <f t="shared" si="946"/>
        <v/>
      </c>
      <c r="BC789" s="26" t="str">
        <f t="shared" si="946"/>
        <v/>
      </c>
      <c r="BD789" s="26" t="str">
        <f t="shared" si="946"/>
        <v/>
      </c>
      <c r="BE789" s="26" t="str">
        <f t="shared" si="946"/>
        <v/>
      </c>
      <c r="BF789" s="26" t="str">
        <f t="shared" si="946"/>
        <v/>
      </c>
      <c r="BG789" s="26" t="str">
        <f t="shared" si="946"/>
        <v/>
      </c>
      <c r="BH789" s="26" t="str">
        <f t="shared" si="946"/>
        <v/>
      </c>
      <c r="BI789" s="26" t="str">
        <f t="shared" si="946"/>
        <v/>
      </c>
      <c r="BJ789" s="26" t="str">
        <f t="shared" si="946"/>
        <v/>
      </c>
      <c r="BK789" s="26" t="str">
        <f t="shared" si="946"/>
        <v/>
      </c>
      <c r="BL789" s="26" t="str">
        <f t="shared" si="946"/>
        <v/>
      </c>
      <c r="BM789" s="26" t="str">
        <f t="shared" si="946"/>
        <v/>
      </c>
      <c r="BN789" s="26" t="str">
        <f t="shared" si="946"/>
        <v/>
      </c>
      <c r="BO789" s="26" t="str">
        <f t="shared" si="946"/>
        <v/>
      </c>
      <c r="BP789" s="26" t="str">
        <f t="shared" si="946"/>
        <v/>
      </c>
      <c r="BQ789" s="26" t="str">
        <f t="shared" si="946"/>
        <v/>
      </c>
      <c r="BR789" s="26" t="str">
        <f t="shared" si="946"/>
        <v/>
      </c>
      <c r="BS789" s="26" t="str">
        <f t="shared" si="947" ref="BS789:ED789">IF(AND(BS790="",BS791=""),"",SUM(BS790,BS791))</f>
        <v/>
      </c>
      <c r="BT789" s="26" t="str">
        <f t="shared" si="947"/>
        <v/>
      </c>
      <c r="BU789" s="26" t="str">
        <f t="shared" si="947"/>
        <v/>
      </c>
      <c r="BV789" s="26" t="str">
        <f t="shared" si="947"/>
        <v/>
      </c>
      <c r="BW789" s="26" t="str">
        <f t="shared" si="947"/>
        <v/>
      </c>
      <c r="BX789" s="26" t="str">
        <f t="shared" si="947"/>
        <v/>
      </c>
      <c r="BY789" s="26" t="str">
        <f t="shared" si="947"/>
        <v/>
      </c>
      <c r="BZ789" s="26" t="str">
        <f t="shared" si="947"/>
        <v/>
      </c>
      <c r="CA789" s="26" t="str">
        <f t="shared" si="947"/>
        <v/>
      </c>
      <c r="CB789" s="26" t="str">
        <f t="shared" si="947"/>
        <v/>
      </c>
      <c r="CC789" s="26" t="str">
        <f t="shared" si="947"/>
        <v/>
      </c>
      <c r="CD789" s="26" t="str">
        <f t="shared" si="947"/>
        <v/>
      </c>
      <c r="CE789" s="26" t="str">
        <f t="shared" si="947"/>
        <v/>
      </c>
      <c r="CF789" s="26" t="str">
        <f t="shared" si="947"/>
        <v/>
      </c>
      <c r="CG789" s="26" t="str">
        <f t="shared" si="947"/>
        <v/>
      </c>
      <c r="CH789" s="26" t="str">
        <f t="shared" si="947"/>
        <v/>
      </c>
      <c r="CI789" s="26" t="str">
        <f t="shared" si="947"/>
        <v/>
      </c>
      <c r="CJ789" s="26" t="str">
        <f t="shared" si="947"/>
        <v/>
      </c>
      <c r="CK789" s="26" t="str">
        <f t="shared" si="947"/>
        <v/>
      </c>
      <c r="CL789" s="26" t="str">
        <f t="shared" si="947"/>
        <v/>
      </c>
      <c r="CM789" s="26" t="str">
        <f t="shared" si="947"/>
        <v/>
      </c>
      <c r="CN789" s="26" t="str">
        <f t="shared" si="947"/>
        <v/>
      </c>
      <c r="CO789" s="26" t="str">
        <f t="shared" si="947"/>
        <v/>
      </c>
      <c r="CP789" s="26" t="str">
        <f t="shared" si="947"/>
        <v/>
      </c>
      <c r="CQ789" s="26" t="str">
        <f t="shared" si="947"/>
        <v/>
      </c>
      <c r="CR789" s="26" t="str">
        <f t="shared" si="947"/>
        <v/>
      </c>
      <c r="CS789" s="26" t="str">
        <f t="shared" si="947"/>
        <v/>
      </c>
      <c r="CT789" s="26" t="str">
        <f t="shared" si="947"/>
        <v/>
      </c>
      <c r="CU789" s="26" t="str">
        <f t="shared" si="947"/>
        <v/>
      </c>
      <c r="CV789" s="26" t="str">
        <f t="shared" si="947"/>
        <v/>
      </c>
      <c r="CW789" s="26" t="str">
        <f t="shared" si="947"/>
        <v/>
      </c>
      <c r="CX789" s="26" t="str">
        <f t="shared" si="947"/>
        <v/>
      </c>
      <c r="CY789" s="26" t="str">
        <f t="shared" si="947"/>
        <v/>
      </c>
      <c r="CZ789" s="26" t="str">
        <f t="shared" si="947"/>
        <v/>
      </c>
      <c r="DA789" s="26" t="str">
        <f t="shared" si="947"/>
        <v/>
      </c>
      <c r="DB789" s="26" t="str">
        <f t="shared" si="947"/>
        <v/>
      </c>
      <c r="DC789" s="26" t="str">
        <f t="shared" si="947"/>
        <v/>
      </c>
      <c r="DD789" s="26" t="str">
        <f t="shared" si="947"/>
        <v/>
      </c>
      <c r="DE789" s="26" t="str">
        <f t="shared" si="947"/>
        <v/>
      </c>
      <c r="DF789" s="26" t="str">
        <f t="shared" si="947"/>
        <v/>
      </c>
      <c r="DG789" s="26" t="str">
        <f t="shared" si="947"/>
        <v/>
      </c>
      <c r="DH789" s="26" t="str">
        <f t="shared" si="947"/>
        <v/>
      </c>
      <c r="DI789" s="26" t="str">
        <f t="shared" si="947"/>
        <v/>
      </c>
      <c r="DJ789" s="26" t="str">
        <f t="shared" si="947"/>
        <v/>
      </c>
      <c r="DK789" s="26" t="str">
        <f t="shared" si="947"/>
        <v/>
      </c>
      <c r="DL789" s="26" t="str">
        <f t="shared" si="947"/>
        <v/>
      </c>
      <c r="DM789" s="26" t="str">
        <f t="shared" si="947"/>
        <v/>
      </c>
      <c r="DN789" s="26" t="str">
        <f t="shared" si="947"/>
        <v/>
      </c>
      <c r="DO789" s="26" t="str">
        <f t="shared" si="947"/>
        <v/>
      </c>
      <c r="DP789" s="26" t="str">
        <f t="shared" si="947"/>
        <v/>
      </c>
      <c r="DQ789" s="26" t="str">
        <f t="shared" si="947"/>
        <v/>
      </c>
      <c r="DR789" s="26" t="str">
        <f t="shared" si="947"/>
        <v/>
      </c>
      <c r="DS789" s="26" t="str">
        <f t="shared" si="947"/>
        <v/>
      </c>
      <c r="DT789" s="26" t="str">
        <f t="shared" si="947"/>
        <v/>
      </c>
      <c r="DU789" s="26" t="str">
        <f t="shared" si="947"/>
        <v/>
      </c>
      <c r="DV789" s="26" t="str">
        <f t="shared" si="947"/>
        <v/>
      </c>
      <c r="DW789" s="26" t="str">
        <f t="shared" si="947"/>
        <v/>
      </c>
      <c r="DX789" s="26" t="str">
        <f t="shared" si="947"/>
        <v/>
      </c>
      <c r="DY789" s="26" t="str">
        <f t="shared" si="947"/>
        <v/>
      </c>
      <c r="DZ789" s="26" t="str">
        <f t="shared" si="947"/>
        <v/>
      </c>
      <c r="EA789" s="26" t="str">
        <f t="shared" si="947"/>
        <v/>
      </c>
      <c r="EB789" s="26" t="str">
        <f t="shared" si="947"/>
        <v/>
      </c>
      <c r="EC789" s="26" t="str">
        <f t="shared" si="947"/>
        <v/>
      </c>
      <c r="ED789" s="26" t="str">
        <f t="shared" si="947"/>
        <v/>
      </c>
      <c r="EE789" s="26" t="str">
        <f t="shared" si="948" ref="EE789:FI789">IF(AND(EE790="",EE791=""),"",SUM(EE790,EE791))</f>
        <v/>
      </c>
      <c r="EF789" s="26" t="str">
        <f t="shared" si="948"/>
        <v/>
      </c>
      <c r="EG789" s="26" t="str">
        <f t="shared" si="948"/>
        <v/>
      </c>
      <c r="EH789" s="26" t="str">
        <f t="shared" si="948"/>
        <v/>
      </c>
      <c r="EI789" s="26" t="str">
        <f t="shared" si="948"/>
        <v/>
      </c>
      <c r="EJ789" s="26" t="str">
        <f t="shared" si="948"/>
        <v/>
      </c>
      <c r="EK789" s="26" t="str">
        <f t="shared" si="948"/>
        <v/>
      </c>
      <c r="EL789" s="26" t="str">
        <f t="shared" si="948"/>
        <v/>
      </c>
      <c r="EM789" s="26" t="str">
        <f t="shared" si="948"/>
        <v/>
      </c>
      <c r="EN789" s="26" t="str">
        <f t="shared" si="948"/>
        <v/>
      </c>
      <c r="EO789" s="26" t="str">
        <f t="shared" si="948"/>
        <v/>
      </c>
      <c r="EP789" s="26" t="str">
        <f t="shared" si="948"/>
        <v/>
      </c>
      <c r="EQ789" s="26" t="str">
        <f t="shared" si="948"/>
        <v/>
      </c>
      <c r="ER789" s="26" t="str">
        <f t="shared" si="948"/>
        <v/>
      </c>
      <c r="ES789" s="26" t="str">
        <f t="shared" si="948"/>
        <v/>
      </c>
      <c r="ET789" s="26" t="str">
        <f t="shared" si="948"/>
        <v/>
      </c>
      <c r="EU789" s="26" t="str">
        <f t="shared" si="948"/>
        <v/>
      </c>
      <c r="EV789" s="26" t="str">
        <f t="shared" si="948"/>
        <v/>
      </c>
      <c r="EW789" s="26" t="str">
        <f t="shared" si="948"/>
        <v/>
      </c>
      <c r="EX789" s="26" t="str">
        <f t="shared" si="948"/>
        <v/>
      </c>
      <c r="EY789" s="26" t="str">
        <f t="shared" si="948"/>
        <v/>
      </c>
      <c r="EZ789" s="26" t="str">
        <f t="shared" si="948"/>
        <v/>
      </c>
      <c r="FA789" s="26" t="str">
        <f t="shared" si="948"/>
        <v/>
      </c>
      <c r="FB789" s="26" t="str">
        <f t="shared" si="948"/>
        <v/>
      </c>
      <c r="FC789" s="26" t="str">
        <f t="shared" si="948"/>
        <v/>
      </c>
      <c r="FD789" s="26" t="str">
        <f t="shared" si="948"/>
        <v/>
      </c>
      <c r="FE789" s="26" t="str">
        <f t="shared" si="948"/>
        <v/>
      </c>
      <c r="FF789" s="26" t="str">
        <f t="shared" si="948"/>
        <v/>
      </c>
      <c r="FG789" s="26" t="str">
        <f t="shared" si="948"/>
        <v/>
      </c>
      <c r="FH789" s="26" t="str">
        <f t="shared" si="948"/>
        <v/>
      </c>
      <c r="FI789" s="26" t="str">
        <f t="shared" si="948"/>
        <v/>
      </c>
    </row>
    <row r="790" spans="1:165" s="8" customFormat="1" ht="15" customHeight="1">
      <c r="A790" s="8" t="str">
        <f t="shared" si="930"/>
        <v>BFOTLONF_S_BP6_XDC</v>
      </c>
      <c r="B790" s="12" t="s">
        <v>1484</v>
      </c>
      <c r="C790" s="13" t="s">
        <v>1852</v>
      </c>
      <c r="D790" s="13" t="s">
        <v>1853</v>
      </c>
      <c r="E790" s="14" t="str">
        <f>"BFOTLONF_S_BP6_"&amp;C3</f>
        <v>BFOTLONF_S_BP6_XDC</v>
      </c>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row>
    <row r="791" spans="1:165" s="8" customFormat="1" ht="15" customHeight="1">
      <c r="A791" s="8" t="str">
        <f t="shared" si="930"/>
        <v>BFOTLONF_L_BP6_XDC</v>
      </c>
      <c r="B791" s="12" t="s">
        <v>1487</v>
      </c>
      <c r="C791" s="13" t="s">
        <v>1854</v>
      </c>
      <c r="D791" s="13" t="s">
        <v>1855</v>
      </c>
      <c r="E791" s="14" t="str">
        <f>"BFOTLONF_L_BP6_"&amp;C3</f>
        <v>BFOTLONF_L_BP6_XDC</v>
      </c>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row>
    <row r="792" spans="1:165" s="8" customFormat="1" ht="15" customHeight="1">
      <c r="A792" s="8" t="str">
        <f t="shared" si="930"/>
        <v>BFOR_BP6_XDC</v>
      </c>
      <c r="B792" s="19" t="s">
        <v>1856</v>
      </c>
      <c r="C792" s="13" t="s">
        <v>1857</v>
      </c>
      <c r="D792" s="13" t="s">
        <v>1858</v>
      </c>
      <c r="E792" s="14" t="str">
        <f>"BFOR_BP6_"&amp;C3</f>
        <v>BFOR_BP6_XDC</v>
      </c>
      <c r="F792" s="26" t="str">
        <f>IF(AND(F793="",F815=""),"",SUM(F793)-SUM(F815))</f>
        <v/>
      </c>
      <c r="G792" s="26" t="str">
        <f t="shared" si="949" ref="G792:BR792">IF(AND(G793="",G815=""),"",SUM(G793)-SUM(G815))</f>
        <v/>
      </c>
      <c r="H792" s="26">
        <v>0.67900000000000005</v>
      </c>
      <c r="I792" s="26">
        <v>-0.295</v>
      </c>
      <c r="J792" s="26">
        <v>0.38400000000000001</v>
      </c>
      <c r="K792" s="26">
        <v>-0.06</v>
      </c>
      <c r="L792" s="26">
        <v>0.28</v>
      </c>
      <c r="M792" s="26">
        <v>-0.42599999999999999</v>
      </c>
      <c r="N792" s="26">
        <v>0.865</v>
      </c>
      <c r="O792" s="26">
        <v>0.65900000000000003</v>
      </c>
      <c r="P792" s="26">
        <v>0.60399999999999998</v>
      </c>
      <c r="Q792" s="26">
        <v>0.93400000000000005</v>
      </c>
      <c r="R792" s="26">
        <v>-0.95299999999999996</v>
      </c>
      <c r="S792" s="26">
        <v>-0.14599999999999999</v>
      </c>
      <c r="T792" s="26">
        <v>0.439</v>
      </c>
      <c r="U792" s="26">
        <v>1.1890000000000001</v>
      </c>
      <c r="V792" s="26">
        <v>-2.3239999999999998</v>
      </c>
      <c r="W792" s="26">
        <v>1.11</v>
      </c>
      <c r="X792" s="26">
        <v>-0.248</v>
      </c>
      <c r="Y792" s="26">
        <v>-0.27300000000000002</v>
      </c>
      <c r="Z792" s="26">
        <v>2.1629999999999998</v>
      </c>
      <c r="AA792" s="26">
        <v>2.18</v>
      </c>
      <c r="AB792" s="26">
        <v>-4.532</v>
      </c>
      <c r="AC792" s="26">
        <v>1.86</v>
      </c>
      <c r="AD792" s="26">
        <v>1.671</v>
      </c>
      <c r="AE792" s="26">
        <v>0.13300000000000001</v>
      </c>
      <c r="AF792" s="26">
        <v>-0.81200000000000006</v>
      </c>
      <c r="AG792" s="26">
        <v>-1.387</v>
      </c>
      <c r="AH792" s="26">
        <v>1.776</v>
      </c>
      <c r="AI792" s="26">
        <v>-0.29</v>
      </c>
      <c r="AJ792" s="26">
        <v>0.25700000000000001</v>
      </c>
      <c r="AK792" s="26">
        <v>-1.3260000000000001</v>
      </c>
      <c r="AL792" s="26">
        <v>0.46300000000000002</v>
      </c>
      <c r="AM792" s="26">
        <v>3.1280000000000001</v>
      </c>
      <c r="AN792" s="26">
        <v>2.5219999999999998</v>
      </c>
      <c r="AO792" s="26" t="str">
        <f t="shared" si="949"/>
        <v/>
      </c>
      <c r="AP792" s="26" t="str">
        <f t="shared" si="949"/>
        <v/>
      </c>
      <c r="AQ792" s="26" t="str">
        <f t="shared" si="949"/>
        <v/>
      </c>
      <c r="AR792" s="26" t="str">
        <f t="shared" si="949"/>
        <v/>
      </c>
      <c r="AS792" s="26" t="str">
        <f t="shared" si="949"/>
        <v/>
      </c>
      <c r="AT792" s="26" t="str">
        <f t="shared" si="949"/>
        <v/>
      </c>
      <c r="AU792" s="26" t="str">
        <f t="shared" si="949"/>
        <v/>
      </c>
      <c r="AV792" s="26" t="str">
        <f t="shared" si="949"/>
        <v/>
      </c>
      <c r="AW792" s="26" t="str">
        <f t="shared" si="949"/>
        <v/>
      </c>
      <c r="AX792" s="26" t="str">
        <f t="shared" si="949"/>
        <v/>
      </c>
      <c r="AY792" s="26" t="str">
        <f t="shared" si="949"/>
        <v/>
      </c>
      <c r="AZ792" s="26" t="str">
        <f t="shared" si="949"/>
        <v/>
      </c>
      <c r="BA792" s="26" t="str">
        <f t="shared" si="949"/>
        <v/>
      </c>
      <c r="BB792" s="26" t="str">
        <f t="shared" si="949"/>
        <v/>
      </c>
      <c r="BC792" s="26" t="str">
        <f t="shared" si="949"/>
        <v/>
      </c>
      <c r="BD792" s="26" t="str">
        <f t="shared" si="949"/>
        <v/>
      </c>
      <c r="BE792" s="26" t="str">
        <f t="shared" si="949"/>
        <v/>
      </c>
      <c r="BF792" s="26" t="str">
        <f t="shared" si="949"/>
        <v/>
      </c>
      <c r="BG792" s="26" t="str">
        <f t="shared" si="949"/>
        <v/>
      </c>
      <c r="BH792" s="26" t="str">
        <f t="shared" si="949"/>
        <v/>
      </c>
      <c r="BI792" s="26" t="str">
        <f t="shared" si="949"/>
        <v/>
      </c>
      <c r="BJ792" s="26" t="str">
        <f t="shared" si="949"/>
        <v/>
      </c>
      <c r="BK792" s="26" t="str">
        <f t="shared" si="949"/>
        <v/>
      </c>
      <c r="BL792" s="26" t="str">
        <f t="shared" si="949"/>
        <v/>
      </c>
      <c r="BM792" s="26" t="str">
        <f t="shared" si="949"/>
        <v/>
      </c>
      <c r="BN792" s="26" t="str">
        <f t="shared" si="949"/>
        <v/>
      </c>
      <c r="BO792" s="26" t="str">
        <f t="shared" si="949"/>
        <v/>
      </c>
      <c r="BP792" s="26" t="str">
        <f t="shared" si="949"/>
        <v/>
      </c>
      <c r="BQ792" s="26" t="str">
        <f t="shared" si="949"/>
        <v/>
      </c>
      <c r="BR792" s="26" t="str">
        <f t="shared" si="949"/>
        <v/>
      </c>
      <c r="BS792" s="26" t="str">
        <f t="shared" si="950" ref="BS792:ED792">IF(AND(BS793="",BS815=""),"",SUM(BS793)-SUM(BS815))</f>
        <v/>
      </c>
      <c r="BT792" s="26" t="str">
        <f t="shared" si="950"/>
        <v/>
      </c>
      <c r="BU792" s="26" t="str">
        <f t="shared" si="950"/>
        <v/>
      </c>
      <c r="BV792" s="26" t="str">
        <f t="shared" si="950"/>
        <v/>
      </c>
      <c r="BW792" s="26" t="str">
        <f t="shared" si="950"/>
        <v/>
      </c>
      <c r="BX792" s="26" t="str">
        <f t="shared" si="950"/>
        <v/>
      </c>
      <c r="BY792" s="26" t="str">
        <f t="shared" si="950"/>
        <v/>
      </c>
      <c r="BZ792" s="26" t="str">
        <f t="shared" si="950"/>
        <v/>
      </c>
      <c r="CA792" s="26" t="str">
        <f t="shared" si="950"/>
        <v/>
      </c>
      <c r="CB792" s="26" t="str">
        <f t="shared" si="950"/>
        <v/>
      </c>
      <c r="CC792" s="26" t="str">
        <f t="shared" si="950"/>
        <v/>
      </c>
      <c r="CD792" s="26" t="str">
        <f t="shared" si="950"/>
        <v/>
      </c>
      <c r="CE792" s="26" t="str">
        <f t="shared" si="950"/>
        <v/>
      </c>
      <c r="CF792" s="26" t="str">
        <f t="shared" si="950"/>
        <v/>
      </c>
      <c r="CG792" s="26" t="str">
        <f t="shared" si="950"/>
        <v/>
      </c>
      <c r="CH792" s="26" t="str">
        <f t="shared" si="950"/>
        <v/>
      </c>
      <c r="CI792" s="26" t="str">
        <f t="shared" si="950"/>
        <v/>
      </c>
      <c r="CJ792" s="26" t="str">
        <f t="shared" si="950"/>
        <v/>
      </c>
      <c r="CK792" s="26" t="str">
        <f t="shared" si="950"/>
        <v/>
      </c>
      <c r="CL792" s="26" t="str">
        <f t="shared" si="950"/>
        <v/>
      </c>
      <c r="CM792" s="26" t="str">
        <f t="shared" si="950"/>
        <v/>
      </c>
      <c r="CN792" s="26" t="str">
        <f t="shared" si="950"/>
        <v/>
      </c>
      <c r="CO792" s="26" t="str">
        <f t="shared" si="950"/>
        <v/>
      </c>
      <c r="CP792" s="26" t="str">
        <f t="shared" si="950"/>
        <v/>
      </c>
      <c r="CQ792" s="26" t="str">
        <f t="shared" si="950"/>
        <v/>
      </c>
      <c r="CR792" s="26" t="str">
        <f t="shared" si="950"/>
        <v/>
      </c>
      <c r="CS792" s="26" t="str">
        <f t="shared" si="950"/>
        <v/>
      </c>
      <c r="CT792" s="26" t="str">
        <f t="shared" si="950"/>
        <v/>
      </c>
      <c r="CU792" s="26" t="str">
        <f t="shared" si="950"/>
        <v/>
      </c>
      <c r="CV792" s="26" t="str">
        <f t="shared" si="950"/>
        <v/>
      </c>
      <c r="CW792" s="26" t="str">
        <f t="shared" si="950"/>
        <v/>
      </c>
      <c r="CX792" s="26" t="str">
        <f t="shared" si="950"/>
        <v/>
      </c>
      <c r="CY792" s="26" t="str">
        <f t="shared" si="950"/>
        <v/>
      </c>
      <c r="CZ792" s="26" t="str">
        <f t="shared" si="950"/>
        <v/>
      </c>
      <c r="DA792" s="26" t="str">
        <f t="shared" si="950"/>
        <v/>
      </c>
      <c r="DB792" s="26" t="str">
        <f t="shared" si="950"/>
        <v/>
      </c>
      <c r="DC792" s="26" t="str">
        <f t="shared" si="950"/>
        <v/>
      </c>
      <c r="DD792" s="26" t="str">
        <f t="shared" si="950"/>
        <v/>
      </c>
      <c r="DE792" s="26" t="str">
        <f t="shared" si="950"/>
        <v/>
      </c>
      <c r="DF792" s="26" t="str">
        <f t="shared" si="950"/>
        <v/>
      </c>
      <c r="DG792" s="26" t="str">
        <f t="shared" si="950"/>
        <v/>
      </c>
      <c r="DH792" s="26" t="str">
        <f t="shared" si="950"/>
        <v/>
      </c>
      <c r="DI792" s="26" t="str">
        <f t="shared" si="950"/>
        <v/>
      </c>
      <c r="DJ792" s="26" t="str">
        <f t="shared" si="950"/>
        <v/>
      </c>
      <c r="DK792" s="26" t="str">
        <f t="shared" si="950"/>
        <v/>
      </c>
      <c r="DL792" s="26" t="str">
        <f t="shared" si="950"/>
        <v/>
      </c>
      <c r="DM792" s="26" t="str">
        <f t="shared" si="950"/>
        <v/>
      </c>
      <c r="DN792" s="26" t="str">
        <f t="shared" si="950"/>
        <v/>
      </c>
      <c r="DO792" s="26" t="str">
        <f t="shared" si="950"/>
        <v/>
      </c>
      <c r="DP792" s="26" t="str">
        <f t="shared" si="950"/>
        <v/>
      </c>
      <c r="DQ792" s="26" t="str">
        <f t="shared" si="950"/>
        <v/>
      </c>
      <c r="DR792" s="26" t="str">
        <f t="shared" si="950"/>
        <v/>
      </c>
      <c r="DS792" s="26" t="str">
        <f t="shared" si="950"/>
        <v/>
      </c>
      <c r="DT792" s="26" t="str">
        <f t="shared" si="950"/>
        <v/>
      </c>
      <c r="DU792" s="26" t="str">
        <f t="shared" si="950"/>
        <v/>
      </c>
      <c r="DV792" s="26" t="str">
        <f t="shared" si="950"/>
        <v/>
      </c>
      <c r="DW792" s="26" t="str">
        <f t="shared" si="950"/>
        <v/>
      </c>
      <c r="DX792" s="26" t="str">
        <f t="shared" si="950"/>
        <v/>
      </c>
      <c r="DY792" s="26" t="str">
        <f t="shared" si="950"/>
        <v/>
      </c>
      <c r="DZ792" s="26" t="str">
        <f t="shared" si="950"/>
        <v/>
      </c>
      <c r="EA792" s="26" t="str">
        <f t="shared" si="950"/>
        <v/>
      </c>
      <c r="EB792" s="26" t="str">
        <f t="shared" si="950"/>
        <v/>
      </c>
      <c r="EC792" s="26" t="str">
        <f t="shared" si="950"/>
        <v/>
      </c>
      <c r="ED792" s="26" t="str">
        <f t="shared" si="950"/>
        <v/>
      </c>
      <c r="EE792" s="26" t="str">
        <f t="shared" si="951" ref="EE792:FI792">IF(AND(EE793="",EE815=""),"",SUM(EE793)-SUM(EE815))</f>
        <v/>
      </c>
      <c r="EF792" s="26" t="str">
        <f t="shared" si="951"/>
        <v/>
      </c>
      <c r="EG792" s="26" t="str">
        <f t="shared" si="951"/>
        <v/>
      </c>
      <c r="EH792" s="26" t="str">
        <f t="shared" si="951"/>
        <v/>
      </c>
      <c r="EI792" s="26" t="str">
        <f t="shared" si="951"/>
        <v/>
      </c>
      <c r="EJ792" s="26" t="str">
        <f t="shared" si="951"/>
        <v/>
      </c>
      <c r="EK792" s="26" t="str">
        <f t="shared" si="951"/>
        <v/>
      </c>
      <c r="EL792" s="26" t="str">
        <f t="shared" si="951"/>
        <v/>
      </c>
      <c r="EM792" s="26" t="str">
        <f t="shared" si="951"/>
        <v/>
      </c>
      <c r="EN792" s="26" t="str">
        <f t="shared" si="951"/>
        <v/>
      </c>
      <c r="EO792" s="26" t="str">
        <f t="shared" si="951"/>
        <v/>
      </c>
      <c r="EP792" s="26" t="str">
        <f t="shared" si="951"/>
        <v/>
      </c>
      <c r="EQ792" s="26" t="str">
        <f t="shared" si="951"/>
        <v/>
      </c>
      <c r="ER792" s="26" t="str">
        <f t="shared" si="951"/>
        <v/>
      </c>
      <c r="ES792" s="26" t="str">
        <f t="shared" si="951"/>
        <v/>
      </c>
      <c r="ET792" s="26" t="str">
        <f t="shared" si="951"/>
        <v/>
      </c>
      <c r="EU792" s="26" t="str">
        <f t="shared" si="951"/>
        <v/>
      </c>
      <c r="EV792" s="26" t="str">
        <f t="shared" si="951"/>
        <v/>
      </c>
      <c r="EW792" s="26" t="str">
        <f t="shared" si="951"/>
        <v/>
      </c>
      <c r="EX792" s="26" t="str">
        <f t="shared" si="951"/>
        <v/>
      </c>
      <c r="EY792" s="26" t="str">
        <f t="shared" si="951"/>
        <v/>
      </c>
      <c r="EZ792" s="26" t="str">
        <f t="shared" si="951"/>
        <v/>
      </c>
      <c r="FA792" s="26" t="str">
        <f t="shared" si="951"/>
        <v/>
      </c>
      <c r="FB792" s="26" t="str">
        <f t="shared" si="951"/>
        <v/>
      </c>
      <c r="FC792" s="26" t="str">
        <f t="shared" si="951"/>
        <v/>
      </c>
      <c r="FD792" s="26" t="str">
        <f t="shared" si="951"/>
        <v/>
      </c>
      <c r="FE792" s="26" t="str">
        <f t="shared" si="951"/>
        <v/>
      </c>
      <c r="FF792" s="26" t="str">
        <f t="shared" si="951"/>
        <v/>
      </c>
      <c r="FG792" s="26" t="str">
        <f t="shared" si="951"/>
        <v/>
      </c>
      <c r="FH792" s="26" t="str">
        <f t="shared" si="951"/>
        <v/>
      </c>
      <c r="FI792" s="26" t="str">
        <f t="shared" si="951"/>
        <v/>
      </c>
    </row>
    <row r="793" spans="1:165" s="8" customFormat="1" ht="15" customHeight="1">
      <c r="A793" s="8" t="str">
        <f t="shared" si="930"/>
        <v>BFORA_BP6_XDC</v>
      </c>
      <c r="B793" s="19" t="s">
        <v>1585</v>
      </c>
      <c r="C793" s="13" t="s">
        <v>1859</v>
      </c>
      <c r="D793" s="13" t="s">
        <v>1860</v>
      </c>
      <c r="E793" s="14" t="str">
        <f>"BFORA_BP6_"&amp;C3</f>
        <v>BFORA_BP6_XDC</v>
      </c>
      <c r="F793" s="26" t="str">
        <f>IF(AND(F794="",AND(F800="",AND(F803="",F806=""))),"",SUM(F794,F800,F803,F806))</f>
        <v/>
      </c>
      <c r="G793" s="26" t="str">
        <f t="shared" si="952" ref="G793:BR793">IF(AND(G794="",AND(G800="",AND(G803="",G806=""))),"",SUM(G794,G800,G803,G806))</f>
        <v/>
      </c>
      <c r="H793" s="26">
        <v>0.67900000000000005</v>
      </c>
      <c r="I793" s="26">
        <v>-0.295</v>
      </c>
      <c r="J793" s="26">
        <v>0.38400000000000001</v>
      </c>
      <c r="K793" s="26">
        <v>-0.06</v>
      </c>
      <c r="L793" s="26">
        <v>0.28</v>
      </c>
      <c r="M793" s="26">
        <v>-0.42599999999999999</v>
      </c>
      <c r="N793" s="26">
        <v>0.865</v>
      </c>
      <c r="O793" s="26">
        <v>0.65900000000000003</v>
      </c>
      <c r="P793" s="26">
        <v>0.60399999999999998</v>
      </c>
      <c r="Q793" s="26">
        <v>0.93400000000000005</v>
      </c>
      <c r="R793" s="26">
        <v>-0.95299999999999996</v>
      </c>
      <c r="S793" s="26">
        <v>-0.14599999999999999</v>
      </c>
      <c r="T793" s="26">
        <v>0.439</v>
      </c>
      <c r="U793" s="26">
        <v>1.1890000000000001</v>
      </c>
      <c r="V793" s="26">
        <v>-2.3239999999999998</v>
      </c>
      <c r="W793" s="26">
        <v>1.11</v>
      </c>
      <c r="X793" s="26">
        <v>-0.248</v>
      </c>
      <c r="Y793" s="26">
        <v>-0.27300000000000002</v>
      </c>
      <c r="Z793" s="26">
        <v>2.1629999999999998</v>
      </c>
      <c r="AA793" s="26">
        <v>2.18</v>
      </c>
      <c r="AB793" s="26">
        <v>-4.532</v>
      </c>
      <c r="AC793" s="26">
        <v>1.86</v>
      </c>
      <c r="AD793" s="26">
        <v>1.671</v>
      </c>
      <c r="AE793" s="26">
        <v>0.13300000000000001</v>
      </c>
      <c r="AF793" s="26">
        <v>-0.81200000000000006</v>
      </c>
      <c r="AG793" s="26">
        <v>-1.387</v>
      </c>
      <c r="AH793" s="26">
        <v>1.776</v>
      </c>
      <c r="AI793" s="26">
        <v>-0.29</v>
      </c>
      <c r="AJ793" s="26">
        <v>0.25700000000000001</v>
      </c>
      <c r="AK793" s="26">
        <v>-1.3260000000000001</v>
      </c>
      <c r="AL793" s="26">
        <v>0.46300000000000002</v>
      </c>
      <c r="AM793" s="26">
        <v>3.1280000000000001</v>
      </c>
      <c r="AN793" s="26">
        <v>2.5219999999999998</v>
      </c>
      <c r="AO793" s="26" t="str">
        <f t="shared" si="952"/>
        <v/>
      </c>
      <c r="AP793" s="26" t="str">
        <f t="shared" si="952"/>
        <v/>
      </c>
      <c r="AQ793" s="26" t="str">
        <f t="shared" si="952"/>
        <v/>
      </c>
      <c r="AR793" s="26" t="str">
        <f t="shared" si="952"/>
        <v/>
      </c>
      <c r="AS793" s="26" t="str">
        <f t="shared" si="952"/>
        <v/>
      </c>
      <c r="AT793" s="26" t="str">
        <f t="shared" si="952"/>
        <v/>
      </c>
      <c r="AU793" s="26" t="str">
        <f t="shared" si="952"/>
        <v/>
      </c>
      <c r="AV793" s="26" t="str">
        <f t="shared" si="952"/>
        <v/>
      </c>
      <c r="AW793" s="26" t="str">
        <f t="shared" si="952"/>
        <v/>
      </c>
      <c r="AX793" s="26" t="str">
        <f t="shared" si="952"/>
        <v/>
      </c>
      <c r="AY793" s="26" t="str">
        <f t="shared" si="952"/>
        <v/>
      </c>
      <c r="AZ793" s="26" t="str">
        <f t="shared" si="952"/>
        <v/>
      </c>
      <c r="BA793" s="26" t="str">
        <f t="shared" si="952"/>
        <v/>
      </c>
      <c r="BB793" s="26" t="str">
        <f t="shared" si="952"/>
        <v/>
      </c>
      <c r="BC793" s="26" t="str">
        <f t="shared" si="952"/>
        <v/>
      </c>
      <c r="BD793" s="26" t="str">
        <f t="shared" si="952"/>
        <v/>
      </c>
      <c r="BE793" s="26" t="str">
        <f t="shared" si="952"/>
        <v/>
      </c>
      <c r="BF793" s="26" t="str">
        <f t="shared" si="952"/>
        <v/>
      </c>
      <c r="BG793" s="26" t="str">
        <f t="shared" si="952"/>
        <v/>
      </c>
      <c r="BH793" s="26" t="str">
        <f t="shared" si="952"/>
        <v/>
      </c>
      <c r="BI793" s="26" t="str">
        <f t="shared" si="952"/>
        <v/>
      </c>
      <c r="BJ793" s="26" t="str">
        <f t="shared" si="952"/>
        <v/>
      </c>
      <c r="BK793" s="26" t="str">
        <f t="shared" si="952"/>
        <v/>
      </c>
      <c r="BL793" s="26" t="str">
        <f t="shared" si="952"/>
        <v/>
      </c>
      <c r="BM793" s="26" t="str">
        <f t="shared" si="952"/>
        <v/>
      </c>
      <c r="BN793" s="26" t="str">
        <f t="shared" si="952"/>
        <v/>
      </c>
      <c r="BO793" s="26" t="str">
        <f t="shared" si="952"/>
        <v/>
      </c>
      <c r="BP793" s="26" t="str">
        <f t="shared" si="952"/>
        <v/>
      </c>
      <c r="BQ793" s="26" t="str">
        <f t="shared" si="952"/>
        <v/>
      </c>
      <c r="BR793" s="26" t="str">
        <f t="shared" si="952"/>
        <v/>
      </c>
      <c r="BS793" s="26" t="str">
        <f t="shared" si="953" ref="BS793:ED793">IF(AND(BS794="",AND(BS800="",AND(BS803="",BS806=""))),"",SUM(BS794,BS800,BS803,BS806))</f>
        <v/>
      </c>
      <c r="BT793" s="26" t="str">
        <f t="shared" si="953"/>
        <v/>
      </c>
      <c r="BU793" s="26" t="str">
        <f t="shared" si="953"/>
        <v/>
      </c>
      <c r="BV793" s="26" t="str">
        <f t="shared" si="953"/>
        <v/>
      </c>
      <c r="BW793" s="26" t="str">
        <f t="shared" si="953"/>
        <v/>
      </c>
      <c r="BX793" s="26" t="str">
        <f t="shared" si="953"/>
        <v/>
      </c>
      <c r="BY793" s="26" t="str">
        <f t="shared" si="953"/>
        <v/>
      </c>
      <c r="BZ793" s="26" t="str">
        <f t="shared" si="953"/>
        <v/>
      </c>
      <c r="CA793" s="26" t="str">
        <f t="shared" si="953"/>
        <v/>
      </c>
      <c r="CB793" s="26" t="str">
        <f t="shared" si="953"/>
        <v/>
      </c>
      <c r="CC793" s="26" t="str">
        <f t="shared" si="953"/>
        <v/>
      </c>
      <c r="CD793" s="26" t="str">
        <f t="shared" si="953"/>
        <v/>
      </c>
      <c r="CE793" s="26" t="str">
        <f t="shared" si="953"/>
        <v/>
      </c>
      <c r="CF793" s="26" t="str">
        <f t="shared" si="953"/>
        <v/>
      </c>
      <c r="CG793" s="26" t="str">
        <f t="shared" si="953"/>
        <v/>
      </c>
      <c r="CH793" s="26" t="str">
        <f t="shared" si="953"/>
        <v/>
      </c>
      <c r="CI793" s="26" t="str">
        <f t="shared" si="953"/>
        <v/>
      </c>
      <c r="CJ793" s="26" t="str">
        <f t="shared" si="953"/>
        <v/>
      </c>
      <c r="CK793" s="26" t="str">
        <f t="shared" si="953"/>
        <v/>
      </c>
      <c r="CL793" s="26" t="str">
        <f t="shared" si="953"/>
        <v/>
      </c>
      <c r="CM793" s="26" t="str">
        <f t="shared" si="953"/>
        <v/>
      </c>
      <c r="CN793" s="26" t="str">
        <f t="shared" si="953"/>
        <v/>
      </c>
      <c r="CO793" s="26" t="str">
        <f t="shared" si="953"/>
        <v/>
      </c>
      <c r="CP793" s="26" t="str">
        <f t="shared" si="953"/>
        <v/>
      </c>
      <c r="CQ793" s="26" t="str">
        <f t="shared" si="953"/>
        <v/>
      </c>
      <c r="CR793" s="26" t="str">
        <f t="shared" si="953"/>
        <v/>
      </c>
      <c r="CS793" s="26" t="str">
        <f t="shared" si="953"/>
        <v/>
      </c>
      <c r="CT793" s="26" t="str">
        <f t="shared" si="953"/>
        <v/>
      </c>
      <c r="CU793" s="26" t="str">
        <f t="shared" si="953"/>
        <v/>
      </c>
      <c r="CV793" s="26" t="str">
        <f t="shared" si="953"/>
        <v/>
      </c>
      <c r="CW793" s="26" t="str">
        <f t="shared" si="953"/>
        <v/>
      </c>
      <c r="CX793" s="26" t="str">
        <f t="shared" si="953"/>
        <v/>
      </c>
      <c r="CY793" s="26" t="str">
        <f t="shared" si="953"/>
        <v/>
      </c>
      <c r="CZ793" s="26" t="str">
        <f t="shared" si="953"/>
        <v/>
      </c>
      <c r="DA793" s="26" t="str">
        <f t="shared" si="953"/>
        <v/>
      </c>
      <c r="DB793" s="26" t="str">
        <f t="shared" si="953"/>
        <v/>
      </c>
      <c r="DC793" s="26" t="str">
        <f t="shared" si="953"/>
        <v/>
      </c>
      <c r="DD793" s="26" t="str">
        <f t="shared" si="953"/>
        <v/>
      </c>
      <c r="DE793" s="26" t="str">
        <f t="shared" si="953"/>
        <v/>
      </c>
      <c r="DF793" s="26" t="str">
        <f t="shared" si="953"/>
        <v/>
      </c>
      <c r="DG793" s="26" t="str">
        <f t="shared" si="953"/>
        <v/>
      </c>
      <c r="DH793" s="26" t="str">
        <f t="shared" si="953"/>
        <v/>
      </c>
      <c r="DI793" s="26" t="str">
        <f t="shared" si="953"/>
        <v/>
      </c>
      <c r="DJ793" s="26" t="str">
        <f t="shared" si="953"/>
        <v/>
      </c>
      <c r="DK793" s="26" t="str">
        <f t="shared" si="953"/>
        <v/>
      </c>
      <c r="DL793" s="26" t="str">
        <f t="shared" si="953"/>
        <v/>
      </c>
      <c r="DM793" s="26" t="str">
        <f t="shared" si="953"/>
        <v/>
      </c>
      <c r="DN793" s="26" t="str">
        <f t="shared" si="953"/>
        <v/>
      </c>
      <c r="DO793" s="26" t="str">
        <f t="shared" si="953"/>
        <v/>
      </c>
      <c r="DP793" s="26" t="str">
        <f t="shared" si="953"/>
        <v/>
      </c>
      <c r="DQ793" s="26" t="str">
        <f t="shared" si="953"/>
        <v/>
      </c>
      <c r="DR793" s="26" t="str">
        <f t="shared" si="953"/>
        <v/>
      </c>
      <c r="DS793" s="26" t="str">
        <f t="shared" si="953"/>
        <v/>
      </c>
      <c r="DT793" s="26" t="str">
        <f t="shared" si="953"/>
        <v/>
      </c>
      <c r="DU793" s="26" t="str">
        <f t="shared" si="953"/>
        <v/>
      </c>
      <c r="DV793" s="26" t="str">
        <f t="shared" si="953"/>
        <v/>
      </c>
      <c r="DW793" s="26" t="str">
        <f t="shared" si="953"/>
        <v/>
      </c>
      <c r="DX793" s="26" t="str">
        <f t="shared" si="953"/>
        <v/>
      </c>
      <c r="DY793" s="26" t="str">
        <f t="shared" si="953"/>
        <v/>
      </c>
      <c r="DZ793" s="26" t="str">
        <f t="shared" si="953"/>
        <v/>
      </c>
      <c r="EA793" s="26" t="str">
        <f t="shared" si="953"/>
        <v/>
      </c>
      <c r="EB793" s="26" t="str">
        <f t="shared" si="953"/>
        <v/>
      </c>
      <c r="EC793" s="26" t="str">
        <f t="shared" si="953"/>
        <v/>
      </c>
      <c r="ED793" s="26" t="str">
        <f t="shared" si="953"/>
        <v/>
      </c>
      <c r="EE793" s="26" t="str">
        <f t="shared" si="954" ref="EE793:FI793">IF(AND(EE794="",AND(EE800="",AND(EE803="",EE806=""))),"",SUM(EE794,EE800,EE803,EE806))</f>
        <v/>
      </c>
      <c r="EF793" s="26" t="str">
        <f t="shared" si="954"/>
        <v/>
      </c>
      <c r="EG793" s="26" t="str">
        <f t="shared" si="954"/>
        <v/>
      </c>
      <c r="EH793" s="26" t="str">
        <f t="shared" si="954"/>
        <v/>
      </c>
      <c r="EI793" s="26" t="str">
        <f t="shared" si="954"/>
        <v/>
      </c>
      <c r="EJ793" s="26" t="str">
        <f t="shared" si="954"/>
        <v/>
      </c>
      <c r="EK793" s="26" t="str">
        <f t="shared" si="954"/>
        <v/>
      </c>
      <c r="EL793" s="26" t="str">
        <f t="shared" si="954"/>
        <v/>
      </c>
      <c r="EM793" s="26" t="str">
        <f t="shared" si="954"/>
        <v/>
      </c>
      <c r="EN793" s="26" t="str">
        <f t="shared" si="954"/>
        <v/>
      </c>
      <c r="EO793" s="26" t="str">
        <f t="shared" si="954"/>
        <v/>
      </c>
      <c r="EP793" s="26" t="str">
        <f t="shared" si="954"/>
        <v/>
      </c>
      <c r="EQ793" s="26" t="str">
        <f t="shared" si="954"/>
        <v/>
      </c>
      <c r="ER793" s="26" t="str">
        <f t="shared" si="954"/>
        <v/>
      </c>
      <c r="ES793" s="26" t="str">
        <f t="shared" si="954"/>
        <v/>
      </c>
      <c r="ET793" s="26" t="str">
        <f t="shared" si="954"/>
        <v/>
      </c>
      <c r="EU793" s="26" t="str">
        <f t="shared" si="954"/>
        <v/>
      </c>
      <c r="EV793" s="26" t="str">
        <f t="shared" si="954"/>
        <v/>
      </c>
      <c r="EW793" s="26" t="str">
        <f t="shared" si="954"/>
        <v/>
      </c>
      <c r="EX793" s="26" t="str">
        <f t="shared" si="954"/>
        <v/>
      </c>
      <c r="EY793" s="26" t="str">
        <f t="shared" si="954"/>
        <v/>
      </c>
      <c r="EZ793" s="26" t="str">
        <f t="shared" si="954"/>
        <v/>
      </c>
      <c r="FA793" s="26" t="str">
        <f t="shared" si="954"/>
        <v/>
      </c>
      <c r="FB793" s="26" t="str">
        <f t="shared" si="954"/>
        <v/>
      </c>
      <c r="FC793" s="26" t="str">
        <f t="shared" si="954"/>
        <v/>
      </c>
      <c r="FD793" s="26" t="str">
        <f t="shared" si="954"/>
        <v/>
      </c>
      <c r="FE793" s="26" t="str">
        <f t="shared" si="954"/>
        <v/>
      </c>
      <c r="FF793" s="26" t="str">
        <f t="shared" si="954"/>
        <v/>
      </c>
      <c r="FG793" s="26" t="str">
        <f t="shared" si="954"/>
        <v/>
      </c>
      <c r="FH793" s="26" t="str">
        <f t="shared" si="954"/>
        <v/>
      </c>
      <c r="FI793" s="26" t="str">
        <f t="shared" si="954"/>
        <v/>
      </c>
    </row>
    <row r="794" spans="1:165" s="8" customFormat="1" ht="15" customHeight="1">
      <c r="A794" s="8" t="str">
        <f t="shared" si="930"/>
        <v>BFORACB_BP6_XDC</v>
      </c>
      <c r="B794" s="12" t="s">
        <v>1202</v>
      </c>
      <c r="C794" s="13" t="s">
        <v>1861</v>
      </c>
      <c r="D794" s="13" t="s">
        <v>1862</v>
      </c>
      <c r="E794" s="14" t="str">
        <f>"BFORACB_BP6_"&amp;C3</f>
        <v>BFORACB_BP6_XDC</v>
      </c>
      <c r="F794" s="26" t="str">
        <f>IF(AND(F795="",F796=""),"",SUM(F795,F796))</f>
        <v/>
      </c>
      <c r="G794" s="26" t="str">
        <f t="shared" si="955" ref="G794:BR794">IF(AND(G795="",G796=""),"",SUM(G795,G796))</f>
        <v/>
      </c>
      <c r="H794" s="26" t="str">
        <f t="shared" si="955"/>
        <v/>
      </c>
      <c r="I794" s="26" t="str">
        <f t="shared" si="955"/>
        <v/>
      </c>
      <c r="J794" s="26" t="str">
        <f t="shared" si="955"/>
        <v/>
      </c>
      <c r="K794" s="26" t="str">
        <f t="shared" si="955"/>
        <v/>
      </c>
      <c r="L794" s="26" t="str">
        <f t="shared" si="955"/>
        <v/>
      </c>
      <c r="M794" s="26" t="str">
        <f t="shared" si="955"/>
        <v/>
      </c>
      <c r="N794" s="26" t="str">
        <f t="shared" si="955"/>
        <v/>
      </c>
      <c r="O794" s="26" t="str">
        <f t="shared" si="955"/>
        <v/>
      </c>
      <c r="P794" s="26" t="str">
        <f t="shared" si="955"/>
        <v/>
      </c>
      <c r="Q794" s="26" t="str">
        <f t="shared" si="955"/>
        <v/>
      </c>
      <c r="R794" s="26" t="str">
        <f t="shared" si="955"/>
        <v/>
      </c>
      <c r="S794" s="26" t="str">
        <f t="shared" si="955"/>
        <v/>
      </c>
      <c r="T794" s="26" t="str">
        <f t="shared" si="955"/>
        <v/>
      </c>
      <c r="U794" s="26" t="str">
        <f t="shared" si="955"/>
        <v/>
      </c>
      <c r="V794" s="26" t="str">
        <f t="shared" si="955"/>
        <v/>
      </c>
      <c r="W794" s="26" t="str">
        <f t="shared" si="955"/>
        <v/>
      </c>
      <c r="X794" s="26" t="str">
        <f t="shared" si="955"/>
        <v/>
      </c>
      <c r="Y794" s="26" t="str">
        <f t="shared" si="955"/>
        <v/>
      </c>
      <c r="Z794" s="26" t="str">
        <f t="shared" si="955"/>
        <v/>
      </c>
      <c r="AA794" s="26" t="str">
        <f t="shared" si="955"/>
        <v/>
      </c>
      <c r="AB794" s="26" t="str">
        <f t="shared" si="955"/>
        <v/>
      </c>
      <c r="AC794" s="26" t="str">
        <f t="shared" si="955"/>
        <v/>
      </c>
      <c r="AD794" s="26" t="str">
        <f t="shared" si="955"/>
        <v/>
      </c>
      <c r="AE794" s="26" t="str">
        <f t="shared" si="955"/>
        <v/>
      </c>
      <c r="AF794" s="26" t="str">
        <f t="shared" si="955"/>
        <v/>
      </c>
      <c r="AG794" s="26" t="str">
        <f t="shared" si="955"/>
        <v/>
      </c>
      <c r="AH794" s="26" t="str">
        <f t="shared" si="955"/>
        <v/>
      </c>
      <c r="AI794" s="26" t="str">
        <f t="shared" si="955"/>
        <v/>
      </c>
      <c r="AJ794" s="26" t="str">
        <f t="shared" si="955"/>
        <v/>
      </c>
      <c r="AK794" s="26" t="str">
        <f t="shared" si="955"/>
        <v/>
      </c>
      <c r="AL794" s="26" t="str">
        <f t="shared" si="955"/>
        <v/>
      </c>
      <c r="AM794" s="26" t="str">
        <f t="shared" si="955"/>
        <v/>
      </c>
      <c r="AN794" s="26" t="str">
        <f t="shared" si="955"/>
        <v/>
      </c>
      <c r="AO794" s="26" t="str">
        <f t="shared" si="955"/>
        <v/>
      </c>
      <c r="AP794" s="26" t="str">
        <f t="shared" si="955"/>
        <v/>
      </c>
      <c r="AQ794" s="26" t="str">
        <f t="shared" si="955"/>
        <v/>
      </c>
      <c r="AR794" s="26" t="str">
        <f t="shared" si="955"/>
        <v/>
      </c>
      <c r="AS794" s="26" t="str">
        <f t="shared" si="955"/>
        <v/>
      </c>
      <c r="AT794" s="26" t="str">
        <f t="shared" si="955"/>
        <v/>
      </c>
      <c r="AU794" s="26" t="str">
        <f t="shared" si="955"/>
        <v/>
      </c>
      <c r="AV794" s="26" t="str">
        <f t="shared" si="955"/>
        <v/>
      </c>
      <c r="AW794" s="26" t="str">
        <f t="shared" si="955"/>
        <v/>
      </c>
      <c r="AX794" s="26" t="str">
        <f t="shared" si="955"/>
        <v/>
      </c>
      <c r="AY794" s="26" t="str">
        <f t="shared" si="955"/>
        <v/>
      </c>
      <c r="AZ794" s="26" t="str">
        <f t="shared" si="955"/>
        <v/>
      </c>
      <c r="BA794" s="26" t="str">
        <f t="shared" si="955"/>
        <v/>
      </c>
      <c r="BB794" s="26" t="str">
        <f t="shared" si="955"/>
        <v/>
      </c>
      <c r="BC794" s="26" t="str">
        <f t="shared" si="955"/>
        <v/>
      </c>
      <c r="BD794" s="26" t="str">
        <f t="shared" si="955"/>
        <v/>
      </c>
      <c r="BE794" s="26" t="str">
        <f t="shared" si="955"/>
        <v/>
      </c>
      <c r="BF794" s="26" t="str">
        <f t="shared" si="955"/>
        <v/>
      </c>
      <c r="BG794" s="26" t="str">
        <f t="shared" si="955"/>
        <v/>
      </c>
      <c r="BH794" s="26" t="str">
        <f t="shared" si="955"/>
        <v/>
      </c>
      <c r="BI794" s="26" t="str">
        <f t="shared" si="955"/>
        <v/>
      </c>
      <c r="BJ794" s="26" t="str">
        <f t="shared" si="955"/>
        <v/>
      </c>
      <c r="BK794" s="26" t="str">
        <f t="shared" si="955"/>
        <v/>
      </c>
      <c r="BL794" s="26" t="str">
        <f t="shared" si="955"/>
        <v/>
      </c>
      <c r="BM794" s="26" t="str">
        <f t="shared" si="955"/>
        <v/>
      </c>
      <c r="BN794" s="26" t="str">
        <f t="shared" si="955"/>
        <v/>
      </c>
      <c r="BO794" s="26" t="str">
        <f t="shared" si="955"/>
        <v/>
      </c>
      <c r="BP794" s="26" t="str">
        <f t="shared" si="955"/>
        <v/>
      </c>
      <c r="BQ794" s="26" t="str">
        <f t="shared" si="955"/>
        <v/>
      </c>
      <c r="BR794" s="26" t="str">
        <f t="shared" si="955"/>
        <v/>
      </c>
      <c r="BS794" s="26" t="str">
        <f t="shared" si="956" ref="BS794:ED794">IF(AND(BS795="",BS796=""),"",SUM(BS795,BS796))</f>
        <v/>
      </c>
      <c r="BT794" s="26" t="str">
        <f t="shared" si="956"/>
        <v/>
      </c>
      <c r="BU794" s="26" t="str">
        <f t="shared" si="956"/>
        <v/>
      </c>
      <c r="BV794" s="26" t="str">
        <f t="shared" si="956"/>
        <v/>
      </c>
      <c r="BW794" s="26" t="str">
        <f t="shared" si="956"/>
        <v/>
      </c>
      <c r="BX794" s="26" t="str">
        <f t="shared" si="956"/>
        <v/>
      </c>
      <c r="BY794" s="26" t="str">
        <f t="shared" si="956"/>
        <v/>
      </c>
      <c r="BZ794" s="26" t="str">
        <f t="shared" si="956"/>
        <v/>
      </c>
      <c r="CA794" s="26" t="str">
        <f t="shared" si="956"/>
        <v/>
      </c>
      <c r="CB794" s="26" t="str">
        <f t="shared" si="956"/>
        <v/>
      </c>
      <c r="CC794" s="26" t="str">
        <f t="shared" si="956"/>
        <v/>
      </c>
      <c r="CD794" s="26" t="str">
        <f t="shared" si="956"/>
        <v/>
      </c>
      <c r="CE794" s="26" t="str">
        <f t="shared" si="956"/>
        <v/>
      </c>
      <c r="CF794" s="26" t="str">
        <f t="shared" si="956"/>
        <v/>
      </c>
      <c r="CG794" s="26" t="str">
        <f t="shared" si="956"/>
        <v/>
      </c>
      <c r="CH794" s="26" t="str">
        <f t="shared" si="956"/>
        <v/>
      </c>
      <c r="CI794" s="26" t="str">
        <f t="shared" si="956"/>
        <v/>
      </c>
      <c r="CJ794" s="26" t="str">
        <f t="shared" si="956"/>
        <v/>
      </c>
      <c r="CK794" s="26" t="str">
        <f t="shared" si="956"/>
        <v/>
      </c>
      <c r="CL794" s="26" t="str">
        <f t="shared" si="956"/>
        <v/>
      </c>
      <c r="CM794" s="26" t="str">
        <f t="shared" si="956"/>
        <v/>
      </c>
      <c r="CN794" s="26" t="str">
        <f t="shared" si="956"/>
        <v/>
      </c>
      <c r="CO794" s="26" t="str">
        <f t="shared" si="956"/>
        <v/>
      </c>
      <c r="CP794" s="26" t="str">
        <f t="shared" si="956"/>
        <v/>
      </c>
      <c r="CQ794" s="26" t="str">
        <f t="shared" si="956"/>
        <v/>
      </c>
      <c r="CR794" s="26" t="str">
        <f t="shared" si="956"/>
        <v/>
      </c>
      <c r="CS794" s="26" t="str">
        <f t="shared" si="956"/>
        <v/>
      </c>
      <c r="CT794" s="26" t="str">
        <f t="shared" si="956"/>
        <v/>
      </c>
      <c r="CU794" s="26" t="str">
        <f t="shared" si="956"/>
        <v/>
      </c>
      <c r="CV794" s="26" t="str">
        <f t="shared" si="956"/>
        <v/>
      </c>
      <c r="CW794" s="26" t="str">
        <f t="shared" si="956"/>
        <v/>
      </c>
      <c r="CX794" s="26" t="str">
        <f t="shared" si="956"/>
        <v/>
      </c>
      <c r="CY794" s="26" t="str">
        <f t="shared" si="956"/>
        <v/>
      </c>
      <c r="CZ794" s="26" t="str">
        <f t="shared" si="956"/>
        <v/>
      </c>
      <c r="DA794" s="26" t="str">
        <f t="shared" si="956"/>
        <v/>
      </c>
      <c r="DB794" s="26" t="str">
        <f t="shared" si="956"/>
        <v/>
      </c>
      <c r="DC794" s="26" t="str">
        <f t="shared" si="956"/>
        <v/>
      </c>
      <c r="DD794" s="26" t="str">
        <f t="shared" si="956"/>
        <v/>
      </c>
      <c r="DE794" s="26" t="str">
        <f t="shared" si="956"/>
        <v/>
      </c>
      <c r="DF794" s="26" t="str">
        <f t="shared" si="956"/>
        <v/>
      </c>
      <c r="DG794" s="26" t="str">
        <f t="shared" si="956"/>
        <v/>
      </c>
      <c r="DH794" s="26" t="str">
        <f t="shared" si="956"/>
        <v/>
      </c>
      <c r="DI794" s="26" t="str">
        <f t="shared" si="956"/>
        <v/>
      </c>
      <c r="DJ794" s="26" t="str">
        <f t="shared" si="956"/>
        <v/>
      </c>
      <c r="DK794" s="26" t="str">
        <f t="shared" si="956"/>
        <v/>
      </c>
      <c r="DL794" s="26" t="str">
        <f t="shared" si="956"/>
        <v/>
      </c>
      <c r="DM794" s="26" t="str">
        <f t="shared" si="956"/>
        <v/>
      </c>
      <c r="DN794" s="26" t="str">
        <f t="shared" si="956"/>
        <v/>
      </c>
      <c r="DO794" s="26" t="str">
        <f t="shared" si="956"/>
        <v/>
      </c>
      <c r="DP794" s="26" t="str">
        <f t="shared" si="956"/>
        <v/>
      </c>
      <c r="DQ794" s="26" t="str">
        <f t="shared" si="956"/>
        <v/>
      </c>
      <c r="DR794" s="26" t="str">
        <f t="shared" si="956"/>
        <v/>
      </c>
      <c r="DS794" s="26" t="str">
        <f t="shared" si="956"/>
        <v/>
      </c>
      <c r="DT794" s="26" t="str">
        <f t="shared" si="956"/>
        <v/>
      </c>
      <c r="DU794" s="26" t="str">
        <f t="shared" si="956"/>
        <v/>
      </c>
      <c r="DV794" s="26" t="str">
        <f t="shared" si="956"/>
        <v/>
      </c>
      <c r="DW794" s="26" t="str">
        <f t="shared" si="956"/>
        <v/>
      </c>
      <c r="DX794" s="26" t="str">
        <f t="shared" si="956"/>
        <v/>
      </c>
      <c r="DY794" s="26" t="str">
        <f t="shared" si="956"/>
        <v/>
      </c>
      <c r="DZ794" s="26" t="str">
        <f t="shared" si="956"/>
        <v/>
      </c>
      <c r="EA794" s="26" t="str">
        <f t="shared" si="956"/>
        <v/>
      </c>
      <c r="EB794" s="26" t="str">
        <f t="shared" si="956"/>
        <v/>
      </c>
      <c r="EC794" s="26" t="str">
        <f t="shared" si="956"/>
        <v/>
      </c>
      <c r="ED794" s="26" t="str">
        <f t="shared" si="956"/>
        <v/>
      </c>
      <c r="EE794" s="26" t="str">
        <f t="shared" si="957" ref="EE794:FI794">IF(AND(EE795="",EE796=""),"",SUM(EE795,EE796))</f>
        <v/>
      </c>
      <c r="EF794" s="26" t="str">
        <f t="shared" si="957"/>
        <v/>
      </c>
      <c r="EG794" s="26" t="str">
        <f t="shared" si="957"/>
        <v/>
      </c>
      <c r="EH794" s="26" t="str">
        <f t="shared" si="957"/>
        <v/>
      </c>
      <c r="EI794" s="26" t="str">
        <f t="shared" si="957"/>
        <v/>
      </c>
      <c r="EJ794" s="26" t="str">
        <f t="shared" si="957"/>
        <v/>
      </c>
      <c r="EK794" s="26" t="str">
        <f t="shared" si="957"/>
        <v/>
      </c>
      <c r="EL794" s="26" t="str">
        <f t="shared" si="957"/>
        <v/>
      </c>
      <c r="EM794" s="26" t="str">
        <f t="shared" si="957"/>
        <v/>
      </c>
      <c r="EN794" s="26" t="str">
        <f t="shared" si="957"/>
        <v/>
      </c>
      <c r="EO794" s="26" t="str">
        <f t="shared" si="957"/>
        <v/>
      </c>
      <c r="EP794" s="26" t="str">
        <f t="shared" si="957"/>
        <v/>
      </c>
      <c r="EQ794" s="26" t="str">
        <f t="shared" si="957"/>
        <v/>
      </c>
      <c r="ER794" s="26" t="str">
        <f t="shared" si="957"/>
        <v/>
      </c>
      <c r="ES794" s="26" t="str">
        <f t="shared" si="957"/>
        <v/>
      </c>
      <c r="ET794" s="26" t="str">
        <f t="shared" si="957"/>
        <v/>
      </c>
      <c r="EU794" s="26" t="str">
        <f t="shared" si="957"/>
        <v/>
      </c>
      <c r="EV794" s="26" t="str">
        <f t="shared" si="957"/>
        <v/>
      </c>
      <c r="EW794" s="26" t="str">
        <f t="shared" si="957"/>
        <v/>
      </c>
      <c r="EX794" s="26" t="str">
        <f t="shared" si="957"/>
        <v/>
      </c>
      <c r="EY794" s="26" t="str">
        <f t="shared" si="957"/>
        <v/>
      </c>
      <c r="EZ794" s="26" t="str">
        <f t="shared" si="957"/>
        <v/>
      </c>
      <c r="FA794" s="26" t="str">
        <f t="shared" si="957"/>
        <v/>
      </c>
      <c r="FB794" s="26" t="str">
        <f t="shared" si="957"/>
        <v/>
      </c>
      <c r="FC794" s="26" t="str">
        <f t="shared" si="957"/>
        <v/>
      </c>
      <c r="FD794" s="26" t="str">
        <f t="shared" si="957"/>
        <v/>
      </c>
      <c r="FE794" s="26" t="str">
        <f t="shared" si="957"/>
        <v/>
      </c>
      <c r="FF794" s="26" t="str">
        <f t="shared" si="957"/>
        <v/>
      </c>
      <c r="FG794" s="26" t="str">
        <f t="shared" si="957"/>
        <v/>
      </c>
      <c r="FH794" s="26" t="str">
        <f t="shared" si="957"/>
        <v/>
      </c>
      <c r="FI794" s="26" t="str">
        <f t="shared" si="957"/>
        <v/>
      </c>
    </row>
    <row r="795" spans="1:165" s="8" customFormat="1" ht="15" customHeight="1">
      <c r="A795" s="8" t="str">
        <f t="shared" si="930"/>
        <v>BFORACB_S_BP6_XDC</v>
      </c>
      <c r="B795" s="12" t="s">
        <v>1245</v>
      </c>
      <c r="C795" s="13" t="s">
        <v>1863</v>
      </c>
      <c r="D795" s="13" t="s">
        <v>1864</v>
      </c>
      <c r="E795" s="14" t="str">
        <f>"BFORACB_S_BP6_"&amp;C3</f>
        <v>BFORACB_S_BP6_XDC</v>
      </c>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row>
    <row r="796" spans="1:165" s="8" customFormat="1" ht="15" customHeight="1">
      <c r="A796" s="8" t="str">
        <f t="shared" si="930"/>
        <v>BFORACB_L_BP6_XDC</v>
      </c>
      <c r="B796" s="12" t="s">
        <v>1248</v>
      </c>
      <c r="C796" s="13" t="s">
        <v>1865</v>
      </c>
      <c r="D796" s="13" t="s">
        <v>1866</v>
      </c>
      <c r="E796" s="14" t="str">
        <f>"BFORACB_L_BP6_"&amp;C3</f>
        <v>BFORACB_L_BP6_XDC</v>
      </c>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row>
    <row r="797" spans="1:165" s="8" customFormat="1" ht="15" customHeight="1">
      <c r="A797" s="8" t="str">
        <f t="shared" si="930"/>
        <v>BFORAMA_BP6_XDC</v>
      </c>
      <c r="B797" s="15" t="s">
        <v>1205</v>
      </c>
      <c r="C797" s="13" t="s">
        <v>1867</v>
      </c>
      <c r="D797" s="13" t="s">
        <v>1868</v>
      </c>
      <c r="E797" s="14" t="str">
        <f>"BFORAMA_BP6_"&amp;C3</f>
        <v>BFORAMA_BP6_XDC</v>
      </c>
      <c r="F797" s="26" t="str">
        <f>IF(AND(F798="",F799=""),"",SUM(F798,F799))</f>
        <v/>
      </c>
      <c r="G797" s="26" t="str">
        <f t="shared" si="958" ref="G797:BR797">IF(AND(G798="",G799=""),"",SUM(G798,G799))</f>
        <v/>
      </c>
      <c r="H797" s="26" t="str">
        <f t="shared" si="958"/>
        <v/>
      </c>
      <c r="I797" s="26" t="str">
        <f t="shared" si="958"/>
        <v/>
      </c>
      <c r="J797" s="26" t="str">
        <f t="shared" si="958"/>
        <v/>
      </c>
      <c r="K797" s="26" t="str">
        <f t="shared" si="958"/>
        <v/>
      </c>
      <c r="L797" s="26" t="str">
        <f t="shared" si="958"/>
        <v/>
      </c>
      <c r="M797" s="26" t="str">
        <f t="shared" si="958"/>
        <v/>
      </c>
      <c r="N797" s="26" t="str">
        <f t="shared" si="958"/>
        <v/>
      </c>
      <c r="O797" s="26" t="str">
        <f t="shared" si="958"/>
        <v/>
      </c>
      <c r="P797" s="26" t="str">
        <f t="shared" si="958"/>
        <v/>
      </c>
      <c r="Q797" s="26" t="str">
        <f t="shared" si="958"/>
        <v/>
      </c>
      <c r="R797" s="26" t="str">
        <f t="shared" si="958"/>
        <v/>
      </c>
      <c r="S797" s="26" t="str">
        <f t="shared" si="958"/>
        <v/>
      </c>
      <c r="T797" s="26" t="str">
        <f t="shared" si="958"/>
        <v/>
      </c>
      <c r="U797" s="26" t="str">
        <f t="shared" si="958"/>
        <v/>
      </c>
      <c r="V797" s="26" t="str">
        <f t="shared" si="958"/>
        <v/>
      </c>
      <c r="W797" s="26" t="str">
        <f t="shared" si="958"/>
        <v/>
      </c>
      <c r="X797" s="26" t="str">
        <f t="shared" si="958"/>
        <v/>
      </c>
      <c r="Y797" s="26" t="str">
        <f t="shared" si="958"/>
        <v/>
      </c>
      <c r="Z797" s="26" t="str">
        <f t="shared" si="958"/>
        <v/>
      </c>
      <c r="AA797" s="26" t="str">
        <f t="shared" si="958"/>
        <v/>
      </c>
      <c r="AB797" s="26" t="str">
        <f t="shared" si="958"/>
        <v/>
      </c>
      <c r="AC797" s="26" t="str">
        <f t="shared" si="958"/>
        <v/>
      </c>
      <c r="AD797" s="26" t="str">
        <f t="shared" si="958"/>
        <v/>
      </c>
      <c r="AE797" s="26" t="str">
        <f t="shared" si="958"/>
        <v/>
      </c>
      <c r="AF797" s="26" t="str">
        <f t="shared" si="958"/>
        <v/>
      </c>
      <c r="AG797" s="26" t="str">
        <f t="shared" si="958"/>
        <v/>
      </c>
      <c r="AH797" s="26" t="str">
        <f t="shared" si="958"/>
        <v/>
      </c>
      <c r="AI797" s="26" t="str">
        <f t="shared" si="958"/>
        <v/>
      </c>
      <c r="AJ797" s="26" t="str">
        <f t="shared" si="958"/>
        <v/>
      </c>
      <c r="AK797" s="26" t="str">
        <f t="shared" si="958"/>
        <v/>
      </c>
      <c r="AL797" s="26" t="str">
        <f t="shared" si="958"/>
        <v/>
      </c>
      <c r="AM797" s="26" t="str">
        <f t="shared" si="958"/>
        <v/>
      </c>
      <c r="AN797" s="26" t="str">
        <f t="shared" si="958"/>
        <v/>
      </c>
      <c r="AO797" s="26" t="str">
        <f t="shared" si="958"/>
        <v/>
      </c>
      <c r="AP797" s="26" t="str">
        <f t="shared" si="958"/>
        <v/>
      </c>
      <c r="AQ797" s="26" t="str">
        <f t="shared" si="958"/>
        <v/>
      </c>
      <c r="AR797" s="26" t="str">
        <f t="shared" si="958"/>
        <v/>
      </c>
      <c r="AS797" s="26" t="str">
        <f t="shared" si="958"/>
        <v/>
      </c>
      <c r="AT797" s="26" t="str">
        <f t="shared" si="958"/>
        <v/>
      </c>
      <c r="AU797" s="26" t="str">
        <f t="shared" si="958"/>
        <v/>
      </c>
      <c r="AV797" s="26" t="str">
        <f t="shared" si="958"/>
        <v/>
      </c>
      <c r="AW797" s="26" t="str">
        <f t="shared" si="958"/>
        <v/>
      </c>
      <c r="AX797" s="26" t="str">
        <f t="shared" si="958"/>
        <v/>
      </c>
      <c r="AY797" s="26" t="str">
        <f t="shared" si="958"/>
        <v/>
      </c>
      <c r="AZ797" s="26" t="str">
        <f t="shared" si="958"/>
        <v/>
      </c>
      <c r="BA797" s="26" t="str">
        <f t="shared" si="958"/>
        <v/>
      </c>
      <c r="BB797" s="26" t="str">
        <f t="shared" si="958"/>
        <v/>
      </c>
      <c r="BC797" s="26" t="str">
        <f t="shared" si="958"/>
        <v/>
      </c>
      <c r="BD797" s="26" t="str">
        <f t="shared" si="958"/>
        <v/>
      </c>
      <c r="BE797" s="26" t="str">
        <f t="shared" si="958"/>
        <v/>
      </c>
      <c r="BF797" s="26" t="str">
        <f t="shared" si="958"/>
        <v/>
      </c>
      <c r="BG797" s="26" t="str">
        <f t="shared" si="958"/>
        <v/>
      </c>
      <c r="BH797" s="26" t="str">
        <f t="shared" si="958"/>
        <v/>
      </c>
      <c r="BI797" s="26" t="str">
        <f t="shared" si="958"/>
        <v/>
      </c>
      <c r="BJ797" s="26" t="str">
        <f t="shared" si="958"/>
        <v/>
      </c>
      <c r="BK797" s="26" t="str">
        <f t="shared" si="958"/>
        <v/>
      </c>
      <c r="BL797" s="26" t="str">
        <f t="shared" si="958"/>
        <v/>
      </c>
      <c r="BM797" s="26" t="str">
        <f t="shared" si="958"/>
        <v/>
      </c>
      <c r="BN797" s="26" t="str">
        <f t="shared" si="958"/>
        <v/>
      </c>
      <c r="BO797" s="26" t="str">
        <f t="shared" si="958"/>
        <v/>
      </c>
      <c r="BP797" s="26" t="str">
        <f t="shared" si="958"/>
        <v/>
      </c>
      <c r="BQ797" s="26" t="str">
        <f t="shared" si="958"/>
        <v/>
      </c>
      <c r="BR797" s="26" t="str">
        <f t="shared" si="958"/>
        <v/>
      </c>
      <c r="BS797" s="26" t="str">
        <f t="shared" si="959" ref="BS797:ED797">IF(AND(BS798="",BS799=""),"",SUM(BS798,BS799))</f>
        <v/>
      </c>
      <c r="BT797" s="26" t="str">
        <f t="shared" si="959"/>
        <v/>
      </c>
      <c r="BU797" s="26" t="str">
        <f t="shared" si="959"/>
        <v/>
      </c>
      <c r="BV797" s="26" t="str">
        <f t="shared" si="959"/>
        <v/>
      </c>
      <c r="BW797" s="26" t="str">
        <f t="shared" si="959"/>
        <v/>
      </c>
      <c r="BX797" s="26" t="str">
        <f t="shared" si="959"/>
        <v/>
      </c>
      <c r="BY797" s="26" t="str">
        <f t="shared" si="959"/>
        <v/>
      </c>
      <c r="BZ797" s="26" t="str">
        <f t="shared" si="959"/>
        <v/>
      </c>
      <c r="CA797" s="26" t="str">
        <f t="shared" si="959"/>
        <v/>
      </c>
      <c r="CB797" s="26" t="str">
        <f t="shared" si="959"/>
        <v/>
      </c>
      <c r="CC797" s="26" t="str">
        <f t="shared" si="959"/>
        <v/>
      </c>
      <c r="CD797" s="26" t="str">
        <f t="shared" si="959"/>
        <v/>
      </c>
      <c r="CE797" s="26" t="str">
        <f t="shared" si="959"/>
        <v/>
      </c>
      <c r="CF797" s="26" t="str">
        <f t="shared" si="959"/>
        <v/>
      </c>
      <c r="CG797" s="26" t="str">
        <f t="shared" si="959"/>
        <v/>
      </c>
      <c r="CH797" s="26" t="str">
        <f t="shared" si="959"/>
        <v/>
      </c>
      <c r="CI797" s="26" t="str">
        <f t="shared" si="959"/>
        <v/>
      </c>
      <c r="CJ797" s="26" t="str">
        <f t="shared" si="959"/>
        <v/>
      </c>
      <c r="CK797" s="26" t="str">
        <f t="shared" si="959"/>
        <v/>
      </c>
      <c r="CL797" s="26" t="str">
        <f t="shared" si="959"/>
        <v/>
      </c>
      <c r="CM797" s="26" t="str">
        <f t="shared" si="959"/>
        <v/>
      </c>
      <c r="CN797" s="26" t="str">
        <f t="shared" si="959"/>
        <v/>
      </c>
      <c r="CO797" s="26" t="str">
        <f t="shared" si="959"/>
        <v/>
      </c>
      <c r="CP797" s="26" t="str">
        <f t="shared" si="959"/>
        <v/>
      </c>
      <c r="CQ797" s="26" t="str">
        <f t="shared" si="959"/>
        <v/>
      </c>
      <c r="CR797" s="26" t="str">
        <f t="shared" si="959"/>
        <v/>
      </c>
      <c r="CS797" s="26" t="str">
        <f t="shared" si="959"/>
        <v/>
      </c>
      <c r="CT797" s="26" t="str">
        <f t="shared" si="959"/>
        <v/>
      </c>
      <c r="CU797" s="26" t="str">
        <f t="shared" si="959"/>
        <v/>
      </c>
      <c r="CV797" s="26" t="str">
        <f t="shared" si="959"/>
        <v/>
      </c>
      <c r="CW797" s="26" t="str">
        <f t="shared" si="959"/>
        <v/>
      </c>
      <c r="CX797" s="26" t="str">
        <f t="shared" si="959"/>
        <v/>
      </c>
      <c r="CY797" s="26" t="str">
        <f t="shared" si="959"/>
        <v/>
      </c>
      <c r="CZ797" s="26" t="str">
        <f t="shared" si="959"/>
        <v/>
      </c>
      <c r="DA797" s="26" t="str">
        <f t="shared" si="959"/>
        <v/>
      </c>
      <c r="DB797" s="26" t="str">
        <f t="shared" si="959"/>
        <v/>
      </c>
      <c r="DC797" s="26" t="str">
        <f t="shared" si="959"/>
        <v/>
      </c>
      <c r="DD797" s="26" t="str">
        <f t="shared" si="959"/>
        <v/>
      </c>
      <c r="DE797" s="26" t="str">
        <f t="shared" si="959"/>
        <v/>
      </c>
      <c r="DF797" s="26" t="str">
        <f t="shared" si="959"/>
        <v/>
      </c>
      <c r="DG797" s="26" t="str">
        <f t="shared" si="959"/>
        <v/>
      </c>
      <c r="DH797" s="26" t="str">
        <f t="shared" si="959"/>
        <v/>
      </c>
      <c r="DI797" s="26" t="str">
        <f t="shared" si="959"/>
        <v/>
      </c>
      <c r="DJ797" s="26" t="str">
        <f t="shared" si="959"/>
        <v/>
      </c>
      <c r="DK797" s="26" t="str">
        <f t="shared" si="959"/>
        <v/>
      </c>
      <c r="DL797" s="26" t="str">
        <f t="shared" si="959"/>
        <v/>
      </c>
      <c r="DM797" s="26" t="str">
        <f t="shared" si="959"/>
        <v/>
      </c>
      <c r="DN797" s="26" t="str">
        <f t="shared" si="959"/>
        <v/>
      </c>
      <c r="DO797" s="26" t="str">
        <f t="shared" si="959"/>
        <v/>
      </c>
      <c r="DP797" s="26" t="str">
        <f t="shared" si="959"/>
        <v/>
      </c>
      <c r="DQ797" s="26" t="str">
        <f t="shared" si="959"/>
        <v/>
      </c>
      <c r="DR797" s="26" t="str">
        <f t="shared" si="959"/>
        <v/>
      </c>
      <c r="DS797" s="26" t="str">
        <f t="shared" si="959"/>
        <v/>
      </c>
      <c r="DT797" s="26" t="str">
        <f t="shared" si="959"/>
        <v/>
      </c>
      <c r="DU797" s="26" t="str">
        <f t="shared" si="959"/>
        <v/>
      </c>
      <c r="DV797" s="26" t="str">
        <f t="shared" si="959"/>
        <v/>
      </c>
      <c r="DW797" s="26" t="str">
        <f t="shared" si="959"/>
        <v/>
      </c>
      <c r="DX797" s="26" t="str">
        <f t="shared" si="959"/>
        <v/>
      </c>
      <c r="DY797" s="26" t="str">
        <f t="shared" si="959"/>
        <v/>
      </c>
      <c r="DZ797" s="26" t="str">
        <f t="shared" si="959"/>
        <v/>
      </c>
      <c r="EA797" s="26" t="str">
        <f t="shared" si="959"/>
        <v/>
      </c>
      <c r="EB797" s="26" t="str">
        <f t="shared" si="959"/>
        <v/>
      </c>
      <c r="EC797" s="26" t="str">
        <f t="shared" si="959"/>
        <v/>
      </c>
      <c r="ED797" s="26" t="str">
        <f t="shared" si="959"/>
        <v/>
      </c>
      <c r="EE797" s="26" t="str">
        <f t="shared" si="960" ref="EE797:FI797">IF(AND(EE798="",EE799=""),"",SUM(EE798,EE799))</f>
        <v/>
      </c>
      <c r="EF797" s="26" t="str">
        <f t="shared" si="960"/>
        <v/>
      </c>
      <c r="EG797" s="26" t="str">
        <f t="shared" si="960"/>
        <v/>
      </c>
      <c r="EH797" s="26" t="str">
        <f t="shared" si="960"/>
        <v/>
      </c>
      <c r="EI797" s="26" t="str">
        <f t="shared" si="960"/>
        <v/>
      </c>
      <c r="EJ797" s="26" t="str">
        <f t="shared" si="960"/>
        <v/>
      </c>
      <c r="EK797" s="26" t="str">
        <f t="shared" si="960"/>
        <v/>
      </c>
      <c r="EL797" s="26" t="str">
        <f t="shared" si="960"/>
        <v/>
      </c>
      <c r="EM797" s="26" t="str">
        <f t="shared" si="960"/>
        <v/>
      </c>
      <c r="EN797" s="26" t="str">
        <f t="shared" si="960"/>
        <v/>
      </c>
      <c r="EO797" s="26" t="str">
        <f t="shared" si="960"/>
        <v/>
      </c>
      <c r="EP797" s="26" t="str">
        <f t="shared" si="960"/>
        <v/>
      </c>
      <c r="EQ797" s="26" t="str">
        <f t="shared" si="960"/>
        <v/>
      </c>
      <c r="ER797" s="26" t="str">
        <f t="shared" si="960"/>
        <v/>
      </c>
      <c r="ES797" s="26" t="str">
        <f t="shared" si="960"/>
        <v/>
      </c>
      <c r="ET797" s="26" t="str">
        <f t="shared" si="960"/>
        <v/>
      </c>
      <c r="EU797" s="26" t="str">
        <f t="shared" si="960"/>
        <v/>
      </c>
      <c r="EV797" s="26" t="str">
        <f t="shared" si="960"/>
        <v/>
      </c>
      <c r="EW797" s="26" t="str">
        <f t="shared" si="960"/>
        <v/>
      </c>
      <c r="EX797" s="26" t="str">
        <f t="shared" si="960"/>
        <v/>
      </c>
      <c r="EY797" s="26" t="str">
        <f t="shared" si="960"/>
        <v/>
      </c>
      <c r="EZ797" s="26" t="str">
        <f t="shared" si="960"/>
        <v/>
      </c>
      <c r="FA797" s="26" t="str">
        <f t="shared" si="960"/>
        <v/>
      </c>
      <c r="FB797" s="26" t="str">
        <f t="shared" si="960"/>
        <v/>
      </c>
      <c r="FC797" s="26" t="str">
        <f t="shared" si="960"/>
        <v/>
      </c>
      <c r="FD797" s="26" t="str">
        <f t="shared" si="960"/>
        <v/>
      </c>
      <c r="FE797" s="26" t="str">
        <f t="shared" si="960"/>
        <v/>
      </c>
      <c r="FF797" s="26" t="str">
        <f t="shared" si="960"/>
        <v/>
      </c>
      <c r="FG797" s="26" t="str">
        <f t="shared" si="960"/>
        <v/>
      </c>
      <c r="FH797" s="26" t="str">
        <f t="shared" si="960"/>
        <v/>
      </c>
      <c r="FI797" s="26" t="str">
        <f t="shared" si="960"/>
        <v/>
      </c>
    </row>
    <row r="798" spans="1:165" s="8" customFormat="1" ht="15" customHeight="1">
      <c r="A798" s="8" t="str">
        <f t="shared" si="930"/>
        <v>BFORAMA_S_BP6_XDC</v>
      </c>
      <c r="B798" s="15" t="s">
        <v>1245</v>
      </c>
      <c r="C798" s="13" t="s">
        <v>1869</v>
      </c>
      <c r="D798" s="13" t="s">
        <v>1870</v>
      </c>
      <c r="E798" s="18" t="str">
        <f>"BFORAMA_S_BP6_"&amp;C3</f>
        <v>BFORAMA_S_BP6_XDC</v>
      </c>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row>
    <row r="799" spans="1:165" s="8" customFormat="1" ht="15" customHeight="1">
      <c r="A799" s="8" t="str">
        <f t="shared" si="930"/>
        <v>BFORAMA_L_BP6_XDC</v>
      </c>
      <c r="B799" s="15" t="s">
        <v>1248</v>
      </c>
      <c r="C799" s="13" t="s">
        <v>1871</v>
      </c>
      <c r="D799" s="13" t="s">
        <v>1872</v>
      </c>
      <c r="E799" s="18" t="str">
        <f>"BFORAMA_L_BP6_"&amp;C3</f>
        <v>BFORAMA_L_BP6_XDC</v>
      </c>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row>
    <row r="800" spans="1:165" s="8" customFormat="1" ht="15" customHeight="1">
      <c r="A800" s="8" t="str">
        <f t="shared" si="930"/>
        <v>BFORADC_BP6_XDC</v>
      </c>
      <c r="B800" s="12" t="s">
        <v>1781</v>
      </c>
      <c r="C800" s="13" t="s">
        <v>1873</v>
      </c>
      <c r="D800" s="13" t="s">
        <v>1874</v>
      </c>
      <c r="E800" s="14" t="str">
        <f>"BFORADC_BP6_"&amp;C3</f>
        <v>BFORADC_BP6_XDC</v>
      </c>
      <c r="F800" s="26" t="str">
        <f>IF(AND(F801="",F802=""),"",SUM(F801,F802))</f>
        <v/>
      </c>
      <c r="G800" s="26" t="str">
        <f t="shared" si="961" ref="G800:BR800">IF(AND(G801="",G802=""),"",SUM(G801,G802))</f>
        <v/>
      </c>
      <c r="H800" s="26">
        <v>0.67900000000000005</v>
      </c>
      <c r="I800" s="26">
        <v>-0.295</v>
      </c>
      <c r="J800" s="26">
        <v>0.38400000000000001</v>
      </c>
      <c r="K800" s="26">
        <v>-0.06</v>
      </c>
      <c r="L800" s="26">
        <v>0.28</v>
      </c>
      <c r="M800" s="26">
        <v>-0.42599999999999999</v>
      </c>
      <c r="N800" s="26">
        <v>0.865</v>
      </c>
      <c r="O800" s="26">
        <v>0.65900000000000003</v>
      </c>
      <c r="P800" s="26">
        <v>0.60399999999999998</v>
      </c>
      <c r="Q800" s="26">
        <v>0.93400000000000005</v>
      </c>
      <c r="R800" s="26">
        <v>-0.95299999999999996</v>
      </c>
      <c r="S800" s="26">
        <v>-0.14599999999999999</v>
      </c>
      <c r="T800" s="26">
        <v>0.439</v>
      </c>
      <c r="U800" s="26">
        <v>1.1890000000000001</v>
      </c>
      <c r="V800" s="26">
        <v>-2.3239999999999998</v>
      </c>
      <c r="W800" s="26">
        <v>1.11</v>
      </c>
      <c r="X800" s="26">
        <v>-0.248</v>
      </c>
      <c r="Y800" s="26">
        <v>-0.27300000000000002</v>
      </c>
      <c r="Z800" s="26">
        <v>2.1629999999999998</v>
      </c>
      <c r="AA800" s="26">
        <v>2.18</v>
      </c>
      <c r="AB800" s="26">
        <v>-4.532</v>
      </c>
      <c r="AC800" s="26">
        <v>1.86</v>
      </c>
      <c r="AD800" s="26">
        <v>1.671</v>
      </c>
      <c r="AE800" s="26">
        <v>0.13300000000000001</v>
      </c>
      <c r="AF800" s="26">
        <v>-0.81200000000000006</v>
      </c>
      <c r="AG800" s="26">
        <v>-1.387</v>
      </c>
      <c r="AH800" s="26">
        <v>1.776</v>
      </c>
      <c r="AI800" s="26">
        <v>-0.29</v>
      </c>
      <c r="AJ800" s="26">
        <v>0.25700000000000001</v>
      </c>
      <c r="AK800" s="26">
        <v>-1.3260000000000001</v>
      </c>
      <c r="AL800" s="26">
        <v>0.46300000000000002</v>
      </c>
      <c r="AM800" s="26">
        <v>3.1280000000000001</v>
      </c>
      <c r="AN800" s="26">
        <v>2.5219999999999998</v>
      </c>
      <c r="AO800" s="26" t="str">
        <f t="shared" si="961"/>
        <v/>
      </c>
      <c r="AP800" s="26" t="str">
        <f t="shared" si="961"/>
        <v/>
      </c>
      <c r="AQ800" s="26" t="str">
        <f t="shared" si="961"/>
        <v/>
      </c>
      <c r="AR800" s="26" t="str">
        <f t="shared" si="961"/>
        <v/>
      </c>
      <c r="AS800" s="26" t="str">
        <f t="shared" si="961"/>
        <v/>
      </c>
      <c r="AT800" s="26" t="str">
        <f t="shared" si="961"/>
        <v/>
      </c>
      <c r="AU800" s="26" t="str">
        <f t="shared" si="961"/>
        <v/>
      </c>
      <c r="AV800" s="26" t="str">
        <f t="shared" si="961"/>
        <v/>
      </c>
      <c r="AW800" s="26" t="str">
        <f t="shared" si="961"/>
        <v/>
      </c>
      <c r="AX800" s="26" t="str">
        <f t="shared" si="961"/>
        <v/>
      </c>
      <c r="AY800" s="26" t="str">
        <f t="shared" si="961"/>
        <v/>
      </c>
      <c r="AZ800" s="26" t="str">
        <f t="shared" si="961"/>
        <v/>
      </c>
      <c r="BA800" s="26" t="str">
        <f t="shared" si="961"/>
        <v/>
      </c>
      <c r="BB800" s="26" t="str">
        <f t="shared" si="961"/>
        <v/>
      </c>
      <c r="BC800" s="26" t="str">
        <f t="shared" si="961"/>
        <v/>
      </c>
      <c r="BD800" s="26" t="str">
        <f t="shared" si="961"/>
        <v/>
      </c>
      <c r="BE800" s="26" t="str">
        <f t="shared" si="961"/>
        <v/>
      </c>
      <c r="BF800" s="26" t="str">
        <f t="shared" si="961"/>
        <v/>
      </c>
      <c r="BG800" s="26" t="str">
        <f t="shared" si="961"/>
        <v/>
      </c>
      <c r="BH800" s="26" t="str">
        <f t="shared" si="961"/>
        <v/>
      </c>
      <c r="BI800" s="26" t="str">
        <f t="shared" si="961"/>
        <v/>
      </c>
      <c r="BJ800" s="26" t="str">
        <f t="shared" si="961"/>
        <v/>
      </c>
      <c r="BK800" s="26" t="str">
        <f t="shared" si="961"/>
        <v/>
      </c>
      <c r="BL800" s="26" t="str">
        <f t="shared" si="961"/>
        <v/>
      </c>
      <c r="BM800" s="26" t="str">
        <f t="shared" si="961"/>
        <v/>
      </c>
      <c r="BN800" s="26" t="str">
        <f t="shared" si="961"/>
        <v/>
      </c>
      <c r="BO800" s="26" t="str">
        <f t="shared" si="961"/>
        <v/>
      </c>
      <c r="BP800" s="26" t="str">
        <f t="shared" si="961"/>
        <v/>
      </c>
      <c r="BQ800" s="26" t="str">
        <f t="shared" si="961"/>
        <v/>
      </c>
      <c r="BR800" s="26" t="str">
        <f t="shared" si="961"/>
        <v/>
      </c>
      <c r="BS800" s="26" t="str">
        <f t="shared" si="962" ref="BS800:ED800">IF(AND(BS801="",BS802=""),"",SUM(BS801,BS802))</f>
        <v/>
      </c>
      <c r="BT800" s="26" t="str">
        <f t="shared" si="962"/>
        <v/>
      </c>
      <c r="BU800" s="26" t="str">
        <f t="shared" si="962"/>
        <v/>
      </c>
      <c r="BV800" s="26" t="str">
        <f t="shared" si="962"/>
        <v/>
      </c>
      <c r="BW800" s="26" t="str">
        <f t="shared" si="962"/>
        <v/>
      </c>
      <c r="BX800" s="26" t="str">
        <f t="shared" si="962"/>
        <v/>
      </c>
      <c r="BY800" s="26" t="str">
        <f t="shared" si="962"/>
        <v/>
      </c>
      <c r="BZ800" s="26" t="str">
        <f t="shared" si="962"/>
        <v/>
      </c>
      <c r="CA800" s="26" t="str">
        <f t="shared" si="962"/>
        <v/>
      </c>
      <c r="CB800" s="26" t="str">
        <f t="shared" si="962"/>
        <v/>
      </c>
      <c r="CC800" s="26" t="str">
        <f t="shared" si="962"/>
        <v/>
      </c>
      <c r="CD800" s="26" t="str">
        <f t="shared" si="962"/>
        <v/>
      </c>
      <c r="CE800" s="26" t="str">
        <f t="shared" si="962"/>
        <v/>
      </c>
      <c r="CF800" s="26" t="str">
        <f t="shared" si="962"/>
        <v/>
      </c>
      <c r="CG800" s="26" t="str">
        <f t="shared" si="962"/>
        <v/>
      </c>
      <c r="CH800" s="26" t="str">
        <f t="shared" si="962"/>
        <v/>
      </c>
      <c r="CI800" s="26" t="str">
        <f t="shared" si="962"/>
        <v/>
      </c>
      <c r="CJ800" s="26" t="str">
        <f t="shared" si="962"/>
        <v/>
      </c>
      <c r="CK800" s="26" t="str">
        <f t="shared" si="962"/>
        <v/>
      </c>
      <c r="CL800" s="26" t="str">
        <f t="shared" si="962"/>
        <v/>
      </c>
      <c r="CM800" s="26" t="str">
        <f t="shared" si="962"/>
        <v/>
      </c>
      <c r="CN800" s="26" t="str">
        <f t="shared" si="962"/>
        <v/>
      </c>
      <c r="CO800" s="26" t="str">
        <f t="shared" si="962"/>
        <v/>
      </c>
      <c r="CP800" s="26" t="str">
        <f t="shared" si="962"/>
        <v/>
      </c>
      <c r="CQ800" s="26" t="str">
        <f t="shared" si="962"/>
        <v/>
      </c>
      <c r="CR800" s="26" t="str">
        <f t="shared" si="962"/>
        <v/>
      </c>
      <c r="CS800" s="26" t="str">
        <f t="shared" si="962"/>
        <v/>
      </c>
      <c r="CT800" s="26" t="str">
        <f t="shared" si="962"/>
        <v/>
      </c>
      <c r="CU800" s="26" t="str">
        <f t="shared" si="962"/>
        <v/>
      </c>
      <c r="CV800" s="26" t="str">
        <f t="shared" si="962"/>
        <v/>
      </c>
      <c r="CW800" s="26" t="str">
        <f t="shared" si="962"/>
        <v/>
      </c>
      <c r="CX800" s="26" t="str">
        <f t="shared" si="962"/>
        <v/>
      </c>
      <c r="CY800" s="26" t="str">
        <f t="shared" si="962"/>
        <v/>
      </c>
      <c r="CZ800" s="26" t="str">
        <f t="shared" si="962"/>
        <v/>
      </c>
      <c r="DA800" s="26" t="str">
        <f t="shared" si="962"/>
        <v/>
      </c>
      <c r="DB800" s="26" t="str">
        <f t="shared" si="962"/>
        <v/>
      </c>
      <c r="DC800" s="26" t="str">
        <f t="shared" si="962"/>
        <v/>
      </c>
      <c r="DD800" s="26" t="str">
        <f t="shared" si="962"/>
        <v/>
      </c>
      <c r="DE800" s="26" t="str">
        <f t="shared" si="962"/>
        <v/>
      </c>
      <c r="DF800" s="26" t="str">
        <f t="shared" si="962"/>
        <v/>
      </c>
      <c r="DG800" s="26" t="str">
        <f t="shared" si="962"/>
        <v/>
      </c>
      <c r="DH800" s="26" t="str">
        <f t="shared" si="962"/>
        <v/>
      </c>
      <c r="DI800" s="26" t="str">
        <f t="shared" si="962"/>
        <v/>
      </c>
      <c r="DJ800" s="26" t="str">
        <f t="shared" si="962"/>
        <v/>
      </c>
      <c r="DK800" s="26" t="str">
        <f t="shared" si="962"/>
        <v/>
      </c>
      <c r="DL800" s="26" t="str">
        <f t="shared" si="962"/>
        <v/>
      </c>
      <c r="DM800" s="26" t="str">
        <f t="shared" si="962"/>
        <v/>
      </c>
      <c r="DN800" s="26" t="str">
        <f t="shared" si="962"/>
        <v/>
      </c>
      <c r="DO800" s="26" t="str">
        <f t="shared" si="962"/>
        <v/>
      </c>
      <c r="DP800" s="26" t="str">
        <f t="shared" si="962"/>
        <v/>
      </c>
      <c r="DQ800" s="26" t="str">
        <f t="shared" si="962"/>
        <v/>
      </c>
      <c r="DR800" s="26" t="str">
        <f t="shared" si="962"/>
        <v/>
      </c>
      <c r="DS800" s="26" t="str">
        <f t="shared" si="962"/>
        <v/>
      </c>
      <c r="DT800" s="26" t="str">
        <f t="shared" si="962"/>
        <v/>
      </c>
      <c r="DU800" s="26" t="str">
        <f t="shared" si="962"/>
        <v/>
      </c>
      <c r="DV800" s="26" t="str">
        <f t="shared" si="962"/>
        <v/>
      </c>
      <c r="DW800" s="26" t="str">
        <f t="shared" si="962"/>
        <v/>
      </c>
      <c r="DX800" s="26" t="str">
        <f t="shared" si="962"/>
        <v/>
      </c>
      <c r="DY800" s="26" t="str">
        <f t="shared" si="962"/>
        <v/>
      </c>
      <c r="DZ800" s="26" t="str">
        <f t="shared" si="962"/>
        <v/>
      </c>
      <c r="EA800" s="26" t="str">
        <f t="shared" si="962"/>
        <v/>
      </c>
      <c r="EB800" s="26" t="str">
        <f t="shared" si="962"/>
        <v/>
      </c>
      <c r="EC800" s="26" t="str">
        <f t="shared" si="962"/>
        <v/>
      </c>
      <c r="ED800" s="26" t="str">
        <f t="shared" si="962"/>
        <v/>
      </c>
      <c r="EE800" s="26" t="str">
        <f t="shared" si="963" ref="EE800:FI800">IF(AND(EE801="",EE802=""),"",SUM(EE801,EE802))</f>
        <v/>
      </c>
      <c r="EF800" s="26" t="str">
        <f t="shared" si="963"/>
        <v/>
      </c>
      <c r="EG800" s="26" t="str">
        <f t="shared" si="963"/>
        <v/>
      </c>
      <c r="EH800" s="26" t="str">
        <f t="shared" si="963"/>
        <v/>
      </c>
      <c r="EI800" s="26" t="str">
        <f t="shared" si="963"/>
        <v/>
      </c>
      <c r="EJ800" s="26" t="str">
        <f t="shared" si="963"/>
        <v/>
      </c>
      <c r="EK800" s="26" t="str">
        <f t="shared" si="963"/>
        <v/>
      </c>
      <c r="EL800" s="26" t="str">
        <f t="shared" si="963"/>
        <v/>
      </c>
      <c r="EM800" s="26" t="str">
        <f t="shared" si="963"/>
        <v/>
      </c>
      <c r="EN800" s="26" t="str">
        <f t="shared" si="963"/>
        <v/>
      </c>
      <c r="EO800" s="26" t="str">
        <f t="shared" si="963"/>
        <v/>
      </c>
      <c r="EP800" s="26" t="str">
        <f t="shared" si="963"/>
        <v/>
      </c>
      <c r="EQ800" s="26" t="str">
        <f t="shared" si="963"/>
        <v/>
      </c>
      <c r="ER800" s="26" t="str">
        <f t="shared" si="963"/>
        <v/>
      </c>
      <c r="ES800" s="26" t="str">
        <f t="shared" si="963"/>
        <v/>
      </c>
      <c r="ET800" s="26" t="str">
        <f t="shared" si="963"/>
        <v/>
      </c>
      <c r="EU800" s="26" t="str">
        <f t="shared" si="963"/>
        <v/>
      </c>
      <c r="EV800" s="26" t="str">
        <f t="shared" si="963"/>
        <v/>
      </c>
      <c r="EW800" s="26" t="str">
        <f t="shared" si="963"/>
        <v/>
      </c>
      <c r="EX800" s="26" t="str">
        <f t="shared" si="963"/>
        <v/>
      </c>
      <c r="EY800" s="26" t="str">
        <f t="shared" si="963"/>
        <v/>
      </c>
      <c r="EZ800" s="26" t="str">
        <f t="shared" si="963"/>
        <v/>
      </c>
      <c r="FA800" s="26" t="str">
        <f t="shared" si="963"/>
        <v/>
      </c>
      <c r="FB800" s="26" t="str">
        <f t="shared" si="963"/>
        <v/>
      </c>
      <c r="FC800" s="26" t="str">
        <f t="shared" si="963"/>
        <v/>
      </c>
      <c r="FD800" s="26" t="str">
        <f t="shared" si="963"/>
        <v/>
      </c>
      <c r="FE800" s="26" t="str">
        <f t="shared" si="963"/>
        <v/>
      </c>
      <c r="FF800" s="26" t="str">
        <f t="shared" si="963"/>
        <v/>
      </c>
      <c r="FG800" s="26" t="str">
        <f t="shared" si="963"/>
        <v/>
      </c>
      <c r="FH800" s="26" t="str">
        <f t="shared" si="963"/>
        <v/>
      </c>
      <c r="FI800" s="26" t="str">
        <f t="shared" si="963"/>
        <v/>
      </c>
    </row>
    <row r="801" spans="1:165" s="8" customFormat="1" ht="15" customHeight="1">
      <c r="A801" s="8" t="str">
        <f t="shared" si="930"/>
        <v>BFORADC_S_BP6_XDC</v>
      </c>
      <c r="B801" s="12" t="s">
        <v>1245</v>
      </c>
      <c r="C801" s="13" t="s">
        <v>1875</v>
      </c>
      <c r="D801" s="13" t="s">
        <v>1876</v>
      </c>
      <c r="E801" s="14" t="str">
        <f>"BFORADC_S_BP6_"&amp;C3</f>
        <v>BFORADC_S_BP6_XDC</v>
      </c>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row>
    <row r="802" spans="1:165" s="8" customFormat="1" ht="15" customHeight="1">
      <c r="A802" s="8" t="str">
        <f t="shared" si="930"/>
        <v>BFORADC_L_BP6_XDC</v>
      </c>
      <c r="B802" s="12" t="s">
        <v>1248</v>
      </c>
      <c r="C802" s="13" t="s">
        <v>1877</v>
      </c>
      <c r="D802" s="13" t="s">
        <v>1878</v>
      </c>
      <c r="E802" s="14" t="str">
        <f>"BFORADC_L_BP6_"&amp;C3</f>
        <v>BFORADC_L_BP6_XDC</v>
      </c>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row>
    <row r="803" spans="1:165" s="8" customFormat="1" ht="15" customHeight="1">
      <c r="A803" s="8" t="str">
        <f t="shared" si="930"/>
        <v>BFORAG_BP6_XDC</v>
      </c>
      <c r="B803" s="12" t="s">
        <v>1412</v>
      </c>
      <c r="C803" s="13" t="s">
        <v>1879</v>
      </c>
      <c r="D803" s="13" t="s">
        <v>1880</v>
      </c>
      <c r="E803" s="14" t="str">
        <f>"BFORAG_BP6_"&amp;C3</f>
        <v>BFORAG_BP6_XDC</v>
      </c>
      <c r="F803" s="26" t="str">
        <f>IF(AND(F804="",F805=""),"",SUM(F804,F805))</f>
        <v/>
      </c>
      <c r="G803" s="26" t="str">
        <f t="shared" si="964" ref="G803:BR803">IF(AND(G804="",G805=""),"",SUM(G804,G805))</f>
        <v/>
      </c>
      <c r="H803" s="26" t="str">
        <f t="shared" si="964"/>
        <v/>
      </c>
      <c r="I803" s="26" t="str">
        <f t="shared" si="964"/>
        <v/>
      </c>
      <c r="J803" s="26" t="str">
        <f t="shared" si="964"/>
        <v/>
      </c>
      <c r="K803" s="26" t="str">
        <f t="shared" si="964"/>
        <v/>
      </c>
      <c r="L803" s="26" t="str">
        <f t="shared" si="964"/>
        <v/>
      </c>
      <c r="M803" s="26" t="str">
        <f t="shared" si="964"/>
        <v/>
      </c>
      <c r="N803" s="26" t="str">
        <f t="shared" si="964"/>
        <v/>
      </c>
      <c r="O803" s="26" t="str">
        <f t="shared" si="964"/>
        <v/>
      </c>
      <c r="P803" s="26" t="str">
        <f t="shared" si="964"/>
        <v/>
      </c>
      <c r="Q803" s="26" t="str">
        <f t="shared" si="964"/>
        <v/>
      </c>
      <c r="R803" s="26" t="str">
        <f t="shared" si="964"/>
        <v/>
      </c>
      <c r="S803" s="26" t="str">
        <f t="shared" si="964"/>
        <v/>
      </c>
      <c r="T803" s="26" t="str">
        <f t="shared" si="964"/>
        <v/>
      </c>
      <c r="U803" s="26" t="str">
        <f t="shared" si="964"/>
        <v/>
      </c>
      <c r="V803" s="26" t="str">
        <f t="shared" si="964"/>
        <v/>
      </c>
      <c r="W803" s="26" t="str">
        <f t="shared" si="964"/>
        <v/>
      </c>
      <c r="X803" s="26" t="str">
        <f t="shared" si="964"/>
        <v/>
      </c>
      <c r="Y803" s="26" t="str">
        <f t="shared" si="964"/>
        <v/>
      </c>
      <c r="Z803" s="26" t="str">
        <f t="shared" si="964"/>
        <v/>
      </c>
      <c r="AA803" s="26" t="str">
        <f t="shared" si="964"/>
        <v/>
      </c>
      <c r="AB803" s="26" t="str">
        <f t="shared" si="964"/>
        <v/>
      </c>
      <c r="AC803" s="26" t="str">
        <f t="shared" si="964"/>
        <v/>
      </c>
      <c r="AD803" s="26" t="str">
        <f t="shared" si="964"/>
        <v/>
      </c>
      <c r="AE803" s="26" t="str">
        <f t="shared" si="964"/>
        <v/>
      </c>
      <c r="AF803" s="26" t="str">
        <f t="shared" si="964"/>
        <v/>
      </c>
      <c r="AG803" s="26" t="str">
        <f t="shared" si="964"/>
        <v/>
      </c>
      <c r="AH803" s="26" t="str">
        <f t="shared" si="964"/>
        <v/>
      </c>
      <c r="AI803" s="26" t="str">
        <f t="shared" si="964"/>
        <v/>
      </c>
      <c r="AJ803" s="26" t="str">
        <f t="shared" si="964"/>
        <v/>
      </c>
      <c r="AK803" s="26" t="str">
        <f t="shared" si="964"/>
        <v/>
      </c>
      <c r="AL803" s="26" t="str">
        <f t="shared" si="964"/>
        <v/>
      </c>
      <c r="AM803" s="26" t="str">
        <f t="shared" si="964"/>
        <v/>
      </c>
      <c r="AN803" s="26" t="str">
        <f t="shared" si="964"/>
        <v/>
      </c>
      <c r="AO803" s="26" t="str">
        <f t="shared" si="964"/>
        <v/>
      </c>
      <c r="AP803" s="26" t="str">
        <f t="shared" si="964"/>
        <v/>
      </c>
      <c r="AQ803" s="26" t="str">
        <f t="shared" si="964"/>
        <v/>
      </c>
      <c r="AR803" s="26" t="str">
        <f t="shared" si="964"/>
        <v/>
      </c>
      <c r="AS803" s="26" t="str">
        <f t="shared" si="964"/>
        <v/>
      </c>
      <c r="AT803" s="26" t="str">
        <f t="shared" si="964"/>
        <v/>
      </c>
      <c r="AU803" s="26" t="str">
        <f t="shared" si="964"/>
        <v/>
      </c>
      <c r="AV803" s="26" t="str">
        <f t="shared" si="964"/>
        <v/>
      </c>
      <c r="AW803" s="26" t="str">
        <f t="shared" si="964"/>
        <v/>
      </c>
      <c r="AX803" s="26" t="str">
        <f t="shared" si="964"/>
        <v/>
      </c>
      <c r="AY803" s="26" t="str">
        <f t="shared" si="964"/>
        <v/>
      </c>
      <c r="AZ803" s="26" t="str">
        <f t="shared" si="964"/>
        <v/>
      </c>
      <c r="BA803" s="26" t="str">
        <f t="shared" si="964"/>
        <v/>
      </c>
      <c r="BB803" s="26" t="str">
        <f t="shared" si="964"/>
        <v/>
      </c>
      <c r="BC803" s="26" t="str">
        <f t="shared" si="964"/>
        <v/>
      </c>
      <c r="BD803" s="26" t="str">
        <f t="shared" si="964"/>
        <v/>
      </c>
      <c r="BE803" s="26" t="str">
        <f t="shared" si="964"/>
        <v/>
      </c>
      <c r="BF803" s="26" t="str">
        <f t="shared" si="964"/>
        <v/>
      </c>
      <c r="BG803" s="26" t="str">
        <f t="shared" si="964"/>
        <v/>
      </c>
      <c r="BH803" s="26" t="str">
        <f t="shared" si="964"/>
        <v/>
      </c>
      <c r="BI803" s="26" t="str">
        <f t="shared" si="964"/>
        <v/>
      </c>
      <c r="BJ803" s="26" t="str">
        <f t="shared" si="964"/>
        <v/>
      </c>
      <c r="BK803" s="26" t="str">
        <f t="shared" si="964"/>
        <v/>
      </c>
      <c r="BL803" s="26" t="str">
        <f t="shared" si="964"/>
        <v/>
      </c>
      <c r="BM803" s="26" t="str">
        <f t="shared" si="964"/>
        <v/>
      </c>
      <c r="BN803" s="26" t="str">
        <f t="shared" si="964"/>
        <v/>
      </c>
      <c r="BO803" s="26" t="str">
        <f t="shared" si="964"/>
        <v/>
      </c>
      <c r="BP803" s="26" t="str">
        <f t="shared" si="964"/>
        <v/>
      </c>
      <c r="BQ803" s="26" t="str">
        <f t="shared" si="964"/>
        <v/>
      </c>
      <c r="BR803" s="26" t="str">
        <f t="shared" si="964"/>
        <v/>
      </c>
      <c r="BS803" s="26" t="str">
        <f t="shared" si="965" ref="BS803:ED803">IF(AND(BS804="",BS805=""),"",SUM(BS804,BS805))</f>
        <v/>
      </c>
      <c r="BT803" s="26" t="str">
        <f t="shared" si="965"/>
        <v/>
      </c>
      <c r="BU803" s="26" t="str">
        <f t="shared" si="965"/>
        <v/>
      </c>
      <c r="BV803" s="26" t="str">
        <f t="shared" si="965"/>
        <v/>
      </c>
      <c r="BW803" s="26" t="str">
        <f t="shared" si="965"/>
        <v/>
      </c>
      <c r="BX803" s="26" t="str">
        <f t="shared" si="965"/>
        <v/>
      </c>
      <c r="BY803" s="26" t="str">
        <f t="shared" si="965"/>
        <v/>
      </c>
      <c r="BZ803" s="26" t="str">
        <f t="shared" si="965"/>
        <v/>
      </c>
      <c r="CA803" s="26" t="str">
        <f t="shared" si="965"/>
        <v/>
      </c>
      <c r="CB803" s="26" t="str">
        <f t="shared" si="965"/>
        <v/>
      </c>
      <c r="CC803" s="26" t="str">
        <f t="shared" si="965"/>
        <v/>
      </c>
      <c r="CD803" s="26" t="str">
        <f t="shared" si="965"/>
        <v/>
      </c>
      <c r="CE803" s="26" t="str">
        <f t="shared" si="965"/>
        <v/>
      </c>
      <c r="CF803" s="26" t="str">
        <f t="shared" si="965"/>
        <v/>
      </c>
      <c r="CG803" s="26" t="str">
        <f t="shared" si="965"/>
        <v/>
      </c>
      <c r="CH803" s="26" t="str">
        <f t="shared" si="965"/>
        <v/>
      </c>
      <c r="CI803" s="26" t="str">
        <f t="shared" si="965"/>
        <v/>
      </c>
      <c r="CJ803" s="26" t="str">
        <f t="shared" si="965"/>
        <v/>
      </c>
      <c r="CK803" s="26" t="str">
        <f t="shared" si="965"/>
        <v/>
      </c>
      <c r="CL803" s="26" t="str">
        <f t="shared" si="965"/>
        <v/>
      </c>
      <c r="CM803" s="26" t="str">
        <f t="shared" si="965"/>
        <v/>
      </c>
      <c r="CN803" s="26" t="str">
        <f t="shared" si="965"/>
        <v/>
      </c>
      <c r="CO803" s="26" t="str">
        <f t="shared" si="965"/>
        <v/>
      </c>
      <c r="CP803" s="26" t="str">
        <f t="shared" si="965"/>
        <v/>
      </c>
      <c r="CQ803" s="26" t="str">
        <f t="shared" si="965"/>
        <v/>
      </c>
      <c r="CR803" s="26" t="str">
        <f t="shared" si="965"/>
        <v/>
      </c>
      <c r="CS803" s="26" t="str">
        <f t="shared" si="965"/>
        <v/>
      </c>
      <c r="CT803" s="26" t="str">
        <f t="shared" si="965"/>
        <v/>
      </c>
      <c r="CU803" s="26" t="str">
        <f t="shared" si="965"/>
        <v/>
      </c>
      <c r="CV803" s="26" t="str">
        <f t="shared" si="965"/>
        <v/>
      </c>
      <c r="CW803" s="26" t="str">
        <f t="shared" si="965"/>
        <v/>
      </c>
      <c r="CX803" s="26" t="str">
        <f t="shared" si="965"/>
        <v/>
      </c>
      <c r="CY803" s="26" t="str">
        <f t="shared" si="965"/>
        <v/>
      </c>
      <c r="CZ803" s="26" t="str">
        <f t="shared" si="965"/>
        <v/>
      </c>
      <c r="DA803" s="26" t="str">
        <f t="shared" si="965"/>
        <v/>
      </c>
      <c r="DB803" s="26" t="str">
        <f t="shared" si="965"/>
        <v/>
      </c>
      <c r="DC803" s="26" t="str">
        <f t="shared" si="965"/>
        <v/>
      </c>
      <c r="DD803" s="26" t="str">
        <f t="shared" si="965"/>
        <v/>
      </c>
      <c r="DE803" s="26" t="str">
        <f t="shared" si="965"/>
        <v/>
      </c>
      <c r="DF803" s="26" t="str">
        <f t="shared" si="965"/>
        <v/>
      </c>
      <c r="DG803" s="26" t="str">
        <f t="shared" si="965"/>
        <v/>
      </c>
      <c r="DH803" s="26" t="str">
        <f t="shared" si="965"/>
        <v/>
      </c>
      <c r="DI803" s="26" t="str">
        <f t="shared" si="965"/>
        <v/>
      </c>
      <c r="DJ803" s="26" t="str">
        <f t="shared" si="965"/>
        <v/>
      </c>
      <c r="DK803" s="26" t="str">
        <f t="shared" si="965"/>
        <v/>
      </c>
      <c r="DL803" s="26" t="str">
        <f t="shared" si="965"/>
        <v/>
      </c>
      <c r="DM803" s="26" t="str">
        <f t="shared" si="965"/>
        <v/>
      </c>
      <c r="DN803" s="26" t="str">
        <f t="shared" si="965"/>
        <v/>
      </c>
      <c r="DO803" s="26" t="str">
        <f t="shared" si="965"/>
        <v/>
      </c>
      <c r="DP803" s="26" t="str">
        <f t="shared" si="965"/>
        <v/>
      </c>
      <c r="DQ803" s="26" t="str">
        <f t="shared" si="965"/>
        <v/>
      </c>
      <c r="DR803" s="26" t="str">
        <f t="shared" si="965"/>
        <v/>
      </c>
      <c r="DS803" s="26" t="str">
        <f t="shared" si="965"/>
        <v/>
      </c>
      <c r="DT803" s="26" t="str">
        <f t="shared" si="965"/>
        <v/>
      </c>
      <c r="DU803" s="26" t="str">
        <f t="shared" si="965"/>
        <v/>
      </c>
      <c r="DV803" s="26" t="str">
        <f t="shared" si="965"/>
        <v/>
      </c>
      <c r="DW803" s="26" t="str">
        <f t="shared" si="965"/>
        <v/>
      </c>
      <c r="DX803" s="26" t="str">
        <f t="shared" si="965"/>
        <v/>
      </c>
      <c r="DY803" s="26" t="str">
        <f t="shared" si="965"/>
        <v/>
      </c>
      <c r="DZ803" s="26" t="str">
        <f t="shared" si="965"/>
        <v/>
      </c>
      <c r="EA803" s="26" t="str">
        <f t="shared" si="965"/>
        <v/>
      </c>
      <c r="EB803" s="26" t="str">
        <f t="shared" si="965"/>
        <v/>
      </c>
      <c r="EC803" s="26" t="str">
        <f t="shared" si="965"/>
        <v/>
      </c>
      <c r="ED803" s="26" t="str">
        <f t="shared" si="965"/>
        <v/>
      </c>
      <c r="EE803" s="26" t="str">
        <f t="shared" si="966" ref="EE803:FI803">IF(AND(EE804="",EE805=""),"",SUM(EE804,EE805))</f>
        <v/>
      </c>
      <c r="EF803" s="26" t="str">
        <f t="shared" si="966"/>
        <v/>
      </c>
      <c r="EG803" s="26" t="str">
        <f t="shared" si="966"/>
        <v/>
      </c>
      <c r="EH803" s="26" t="str">
        <f t="shared" si="966"/>
        <v/>
      </c>
      <c r="EI803" s="26" t="str">
        <f t="shared" si="966"/>
        <v/>
      </c>
      <c r="EJ803" s="26" t="str">
        <f t="shared" si="966"/>
        <v/>
      </c>
      <c r="EK803" s="26" t="str">
        <f t="shared" si="966"/>
        <v/>
      </c>
      <c r="EL803" s="26" t="str">
        <f t="shared" si="966"/>
        <v/>
      </c>
      <c r="EM803" s="26" t="str">
        <f t="shared" si="966"/>
        <v/>
      </c>
      <c r="EN803" s="26" t="str">
        <f t="shared" si="966"/>
        <v/>
      </c>
      <c r="EO803" s="26" t="str">
        <f t="shared" si="966"/>
        <v/>
      </c>
      <c r="EP803" s="26" t="str">
        <f t="shared" si="966"/>
        <v/>
      </c>
      <c r="EQ803" s="26" t="str">
        <f t="shared" si="966"/>
        <v/>
      </c>
      <c r="ER803" s="26" t="str">
        <f t="shared" si="966"/>
        <v/>
      </c>
      <c r="ES803" s="26" t="str">
        <f t="shared" si="966"/>
        <v/>
      </c>
      <c r="ET803" s="26" t="str">
        <f t="shared" si="966"/>
        <v/>
      </c>
      <c r="EU803" s="26" t="str">
        <f t="shared" si="966"/>
        <v/>
      </c>
      <c r="EV803" s="26" t="str">
        <f t="shared" si="966"/>
        <v/>
      </c>
      <c r="EW803" s="26" t="str">
        <f t="shared" si="966"/>
        <v/>
      </c>
      <c r="EX803" s="26" t="str">
        <f t="shared" si="966"/>
        <v/>
      </c>
      <c r="EY803" s="26" t="str">
        <f t="shared" si="966"/>
        <v/>
      </c>
      <c r="EZ803" s="26" t="str">
        <f t="shared" si="966"/>
        <v/>
      </c>
      <c r="FA803" s="26" t="str">
        <f t="shared" si="966"/>
        <v/>
      </c>
      <c r="FB803" s="26" t="str">
        <f t="shared" si="966"/>
        <v/>
      </c>
      <c r="FC803" s="26" t="str">
        <f t="shared" si="966"/>
        <v/>
      </c>
      <c r="FD803" s="26" t="str">
        <f t="shared" si="966"/>
        <v/>
      </c>
      <c r="FE803" s="26" t="str">
        <f t="shared" si="966"/>
        <v/>
      </c>
      <c r="FF803" s="26" t="str">
        <f t="shared" si="966"/>
        <v/>
      </c>
      <c r="FG803" s="26" t="str">
        <f t="shared" si="966"/>
        <v/>
      </c>
      <c r="FH803" s="26" t="str">
        <f t="shared" si="966"/>
        <v/>
      </c>
      <c r="FI803" s="26" t="str">
        <f t="shared" si="966"/>
        <v/>
      </c>
    </row>
    <row r="804" spans="1:165" s="8" customFormat="1" ht="15" customHeight="1">
      <c r="A804" s="8" t="str">
        <f t="shared" si="930"/>
        <v>BFORAG_S_BP6_XDC</v>
      </c>
      <c r="B804" s="12" t="s">
        <v>1245</v>
      </c>
      <c r="C804" s="13" t="s">
        <v>1881</v>
      </c>
      <c r="D804" s="13" t="s">
        <v>1882</v>
      </c>
      <c r="E804" s="14" t="str">
        <f>"BFORAG_S_BP6_"&amp;C3</f>
        <v>BFORAG_S_BP6_XDC</v>
      </c>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row>
    <row r="805" spans="1:165" s="8" customFormat="1" ht="15" customHeight="1">
      <c r="A805" s="8" t="str">
        <f t="shared" si="930"/>
        <v>BFORAG_L_BP6_XDC</v>
      </c>
      <c r="B805" s="12" t="s">
        <v>1248</v>
      </c>
      <c r="C805" s="13" t="s">
        <v>1883</v>
      </c>
      <c r="D805" s="13" t="s">
        <v>1884</v>
      </c>
      <c r="E805" s="14" t="str">
        <f>"BFORAG_L_BP6_"&amp;C3</f>
        <v>BFORAG_L_BP6_XDC</v>
      </c>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row>
    <row r="806" spans="1:165" s="8" customFormat="1" ht="15" customHeight="1">
      <c r="A806" s="8" t="str">
        <f t="shared" si="930"/>
        <v>BFORAO_BP6_XDC</v>
      </c>
      <c r="B806" s="12" t="s">
        <v>1415</v>
      </c>
      <c r="C806" s="13" t="s">
        <v>1885</v>
      </c>
      <c r="D806" s="13" t="s">
        <v>1886</v>
      </c>
      <c r="E806" s="14" t="str">
        <f>"BFORAO_BP6_"&amp;C3</f>
        <v>BFORAO_BP6_XDC</v>
      </c>
      <c r="F806" s="26" t="str">
        <f>IF(AND(F807="",F808=""),"",SUM(F807,F808))</f>
        <v/>
      </c>
      <c r="G806" s="26" t="str">
        <f t="shared" si="967" ref="G806:BR806">IF(AND(G807="",G808=""),"",SUM(G807,G808))</f>
        <v/>
      </c>
      <c r="H806" s="26" t="str">
        <f t="shared" si="967"/>
        <v/>
      </c>
      <c r="I806" s="26" t="str">
        <f t="shared" si="967"/>
        <v/>
      </c>
      <c r="J806" s="26" t="str">
        <f t="shared" si="967"/>
        <v/>
      </c>
      <c r="K806" s="26" t="str">
        <f t="shared" si="967"/>
        <v/>
      </c>
      <c r="L806" s="26" t="str">
        <f t="shared" si="967"/>
        <v/>
      </c>
      <c r="M806" s="26" t="str">
        <f t="shared" si="967"/>
        <v/>
      </c>
      <c r="N806" s="26" t="str">
        <f t="shared" si="967"/>
        <v/>
      </c>
      <c r="O806" s="26" t="str">
        <f t="shared" si="967"/>
        <v/>
      </c>
      <c r="P806" s="26" t="str">
        <f t="shared" si="967"/>
        <v/>
      </c>
      <c r="Q806" s="26" t="str">
        <f t="shared" si="967"/>
        <v/>
      </c>
      <c r="R806" s="26" t="str">
        <f t="shared" si="967"/>
        <v/>
      </c>
      <c r="S806" s="26" t="str">
        <f t="shared" si="967"/>
        <v/>
      </c>
      <c r="T806" s="26" t="str">
        <f t="shared" si="967"/>
        <v/>
      </c>
      <c r="U806" s="26" t="str">
        <f t="shared" si="967"/>
        <v/>
      </c>
      <c r="V806" s="26" t="str">
        <f t="shared" si="967"/>
        <v/>
      </c>
      <c r="W806" s="26" t="str">
        <f t="shared" si="967"/>
        <v/>
      </c>
      <c r="X806" s="26" t="str">
        <f t="shared" si="967"/>
        <v/>
      </c>
      <c r="Y806" s="26" t="str">
        <f t="shared" si="967"/>
        <v/>
      </c>
      <c r="Z806" s="26" t="str">
        <f t="shared" si="967"/>
        <v/>
      </c>
      <c r="AA806" s="26" t="str">
        <f t="shared" si="967"/>
        <v/>
      </c>
      <c r="AB806" s="26" t="str">
        <f t="shared" si="967"/>
        <v/>
      </c>
      <c r="AC806" s="26" t="str">
        <f t="shared" si="967"/>
        <v/>
      </c>
      <c r="AD806" s="26" t="str">
        <f t="shared" si="967"/>
        <v/>
      </c>
      <c r="AE806" s="26" t="str">
        <f t="shared" si="967"/>
        <v/>
      </c>
      <c r="AF806" s="26" t="str">
        <f t="shared" si="967"/>
        <v/>
      </c>
      <c r="AG806" s="26" t="str">
        <f t="shared" si="967"/>
        <v/>
      </c>
      <c r="AH806" s="26" t="str">
        <f t="shared" si="967"/>
        <v/>
      </c>
      <c r="AI806" s="26" t="str">
        <f t="shared" si="967"/>
        <v/>
      </c>
      <c r="AJ806" s="26" t="str">
        <f t="shared" si="967"/>
        <v/>
      </c>
      <c r="AK806" s="26" t="str">
        <f t="shared" si="967"/>
        <v/>
      </c>
      <c r="AL806" s="26" t="str">
        <f t="shared" si="967"/>
        <v/>
      </c>
      <c r="AM806" s="26" t="str">
        <f t="shared" si="967"/>
        <v/>
      </c>
      <c r="AN806" s="26" t="str">
        <f t="shared" si="967"/>
        <v/>
      </c>
      <c r="AO806" s="26" t="str">
        <f t="shared" si="967"/>
        <v/>
      </c>
      <c r="AP806" s="26" t="str">
        <f t="shared" si="967"/>
        <v/>
      </c>
      <c r="AQ806" s="26" t="str">
        <f t="shared" si="967"/>
        <v/>
      </c>
      <c r="AR806" s="26" t="str">
        <f t="shared" si="967"/>
        <v/>
      </c>
      <c r="AS806" s="26" t="str">
        <f t="shared" si="967"/>
        <v/>
      </c>
      <c r="AT806" s="26" t="str">
        <f t="shared" si="967"/>
        <v/>
      </c>
      <c r="AU806" s="26" t="str">
        <f t="shared" si="967"/>
        <v/>
      </c>
      <c r="AV806" s="26" t="str">
        <f t="shared" si="967"/>
        <v/>
      </c>
      <c r="AW806" s="26" t="str">
        <f t="shared" si="967"/>
        <v/>
      </c>
      <c r="AX806" s="26" t="str">
        <f t="shared" si="967"/>
        <v/>
      </c>
      <c r="AY806" s="26" t="str">
        <f t="shared" si="967"/>
        <v/>
      </c>
      <c r="AZ806" s="26" t="str">
        <f t="shared" si="967"/>
        <v/>
      </c>
      <c r="BA806" s="26" t="str">
        <f t="shared" si="967"/>
        <v/>
      </c>
      <c r="BB806" s="26" t="str">
        <f t="shared" si="967"/>
        <v/>
      </c>
      <c r="BC806" s="26" t="str">
        <f t="shared" si="967"/>
        <v/>
      </c>
      <c r="BD806" s="26" t="str">
        <f t="shared" si="967"/>
        <v/>
      </c>
      <c r="BE806" s="26" t="str">
        <f t="shared" si="967"/>
        <v/>
      </c>
      <c r="BF806" s="26" t="str">
        <f t="shared" si="967"/>
        <v/>
      </c>
      <c r="BG806" s="26" t="str">
        <f t="shared" si="967"/>
        <v/>
      </c>
      <c r="BH806" s="26" t="str">
        <f t="shared" si="967"/>
        <v/>
      </c>
      <c r="BI806" s="26" t="str">
        <f t="shared" si="967"/>
        <v/>
      </c>
      <c r="BJ806" s="26" t="str">
        <f t="shared" si="967"/>
        <v/>
      </c>
      <c r="BK806" s="26" t="str">
        <f t="shared" si="967"/>
        <v/>
      </c>
      <c r="BL806" s="26" t="str">
        <f t="shared" si="967"/>
        <v/>
      </c>
      <c r="BM806" s="26" t="str">
        <f t="shared" si="967"/>
        <v/>
      </c>
      <c r="BN806" s="26" t="str">
        <f t="shared" si="967"/>
        <v/>
      </c>
      <c r="BO806" s="26" t="str">
        <f t="shared" si="967"/>
        <v/>
      </c>
      <c r="BP806" s="26" t="str">
        <f t="shared" si="967"/>
        <v/>
      </c>
      <c r="BQ806" s="26" t="str">
        <f t="shared" si="967"/>
        <v/>
      </c>
      <c r="BR806" s="26" t="str">
        <f t="shared" si="967"/>
        <v/>
      </c>
      <c r="BS806" s="26" t="str">
        <f t="shared" si="968" ref="BS806:ED806">IF(AND(BS807="",BS808=""),"",SUM(BS807,BS808))</f>
        <v/>
      </c>
      <c r="BT806" s="26" t="str">
        <f t="shared" si="968"/>
        <v/>
      </c>
      <c r="BU806" s="26" t="str">
        <f t="shared" si="968"/>
        <v/>
      </c>
      <c r="BV806" s="26" t="str">
        <f t="shared" si="968"/>
        <v/>
      </c>
      <c r="BW806" s="26" t="str">
        <f t="shared" si="968"/>
        <v/>
      </c>
      <c r="BX806" s="26" t="str">
        <f t="shared" si="968"/>
        <v/>
      </c>
      <c r="BY806" s="26" t="str">
        <f t="shared" si="968"/>
        <v/>
      </c>
      <c r="BZ806" s="26" t="str">
        <f t="shared" si="968"/>
        <v/>
      </c>
      <c r="CA806" s="26" t="str">
        <f t="shared" si="968"/>
        <v/>
      </c>
      <c r="CB806" s="26" t="str">
        <f t="shared" si="968"/>
        <v/>
      </c>
      <c r="CC806" s="26" t="str">
        <f t="shared" si="968"/>
        <v/>
      </c>
      <c r="CD806" s="26" t="str">
        <f t="shared" si="968"/>
        <v/>
      </c>
      <c r="CE806" s="26" t="str">
        <f t="shared" si="968"/>
        <v/>
      </c>
      <c r="CF806" s="26" t="str">
        <f t="shared" si="968"/>
        <v/>
      </c>
      <c r="CG806" s="26" t="str">
        <f t="shared" si="968"/>
        <v/>
      </c>
      <c r="CH806" s="26" t="str">
        <f t="shared" si="968"/>
        <v/>
      </c>
      <c r="CI806" s="26" t="str">
        <f t="shared" si="968"/>
        <v/>
      </c>
      <c r="CJ806" s="26" t="str">
        <f t="shared" si="968"/>
        <v/>
      </c>
      <c r="CK806" s="26" t="str">
        <f t="shared" si="968"/>
        <v/>
      </c>
      <c r="CL806" s="26" t="str">
        <f t="shared" si="968"/>
        <v/>
      </c>
      <c r="CM806" s="26" t="str">
        <f t="shared" si="968"/>
        <v/>
      </c>
      <c r="CN806" s="26" t="str">
        <f t="shared" si="968"/>
        <v/>
      </c>
      <c r="CO806" s="26" t="str">
        <f t="shared" si="968"/>
        <v/>
      </c>
      <c r="CP806" s="26" t="str">
        <f t="shared" si="968"/>
        <v/>
      </c>
      <c r="CQ806" s="26" t="str">
        <f t="shared" si="968"/>
        <v/>
      </c>
      <c r="CR806" s="26" t="str">
        <f t="shared" si="968"/>
        <v/>
      </c>
      <c r="CS806" s="26" t="str">
        <f t="shared" si="968"/>
        <v/>
      </c>
      <c r="CT806" s="26" t="str">
        <f t="shared" si="968"/>
        <v/>
      </c>
      <c r="CU806" s="26" t="str">
        <f t="shared" si="968"/>
        <v/>
      </c>
      <c r="CV806" s="26" t="str">
        <f t="shared" si="968"/>
        <v/>
      </c>
      <c r="CW806" s="26" t="str">
        <f t="shared" si="968"/>
        <v/>
      </c>
      <c r="CX806" s="26" t="str">
        <f t="shared" si="968"/>
        <v/>
      </c>
      <c r="CY806" s="26" t="str">
        <f t="shared" si="968"/>
        <v/>
      </c>
      <c r="CZ806" s="26" t="str">
        <f t="shared" si="968"/>
        <v/>
      </c>
      <c r="DA806" s="26" t="str">
        <f t="shared" si="968"/>
        <v/>
      </c>
      <c r="DB806" s="26" t="str">
        <f t="shared" si="968"/>
        <v/>
      </c>
      <c r="DC806" s="26" t="str">
        <f t="shared" si="968"/>
        <v/>
      </c>
      <c r="DD806" s="26" t="str">
        <f t="shared" si="968"/>
        <v/>
      </c>
      <c r="DE806" s="26" t="str">
        <f t="shared" si="968"/>
        <v/>
      </c>
      <c r="DF806" s="26" t="str">
        <f t="shared" si="968"/>
        <v/>
      </c>
      <c r="DG806" s="26" t="str">
        <f t="shared" si="968"/>
        <v/>
      </c>
      <c r="DH806" s="26" t="str">
        <f t="shared" si="968"/>
        <v/>
      </c>
      <c r="DI806" s="26" t="str">
        <f t="shared" si="968"/>
        <v/>
      </c>
      <c r="DJ806" s="26" t="str">
        <f t="shared" si="968"/>
        <v/>
      </c>
      <c r="DK806" s="26" t="str">
        <f t="shared" si="968"/>
        <v/>
      </c>
      <c r="DL806" s="26" t="str">
        <f t="shared" si="968"/>
        <v/>
      </c>
      <c r="DM806" s="26" t="str">
        <f t="shared" si="968"/>
        <v/>
      </c>
      <c r="DN806" s="26" t="str">
        <f t="shared" si="968"/>
        <v/>
      </c>
      <c r="DO806" s="26" t="str">
        <f t="shared" si="968"/>
        <v/>
      </c>
      <c r="DP806" s="26" t="str">
        <f t="shared" si="968"/>
        <v/>
      </c>
      <c r="DQ806" s="26" t="str">
        <f t="shared" si="968"/>
        <v/>
      </c>
      <c r="DR806" s="26" t="str">
        <f t="shared" si="968"/>
        <v/>
      </c>
      <c r="DS806" s="26" t="str">
        <f t="shared" si="968"/>
        <v/>
      </c>
      <c r="DT806" s="26" t="str">
        <f t="shared" si="968"/>
        <v/>
      </c>
      <c r="DU806" s="26" t="str">
        <f t="shared" si="968"/>
        <v/>
      </c>
      <c r="DV806" s="26" t="str">
        <f t="shared" si="968"/>
        <v/>
      </c>
      <c r="DW806" s="26" t="str">
        <f t="shared" si="968"/>
        <v/>
      </c>
      <c r="DX806" s="26" t="str">
        <f t="shared" si="968"/>
        <v/>
      </c>
      <c r="DY806" s="26" t="str">
        <f t="shared" si="968"/>
        <v/>
      </c>
      <c r="DZ806" s="26" t="str">
        <f t="shared" si="968"/>
        <v/>
      </c>
      <c r="EA806" s="26" t="str">
        <f t="shared" si="968"/>
        <v/>
      </c>
      <c r="EB806" s="26" t="str">
        <f t="shared" si="968"/>
        <v/>
      </c>
      <c r="EC806" s="26" t="str">
        <f t="shared" si="968"/>
        <v/>
      </c>
      <c r="ED806" s="26" t="str">
        <f t="shared" si="968"/>
        <v/>
      </c>
      <c r="EE806" s="26" t="str">
        <f t="shared" si="969" ref="EE806:FI806">IF(AND(EE807="",EE808=""),"",SUM(EE807,EE808))</f>
        <v/>
      </c>
      <c r="EF806" s="26" t="str">
        <f t="shared" si="969"/>
        <v/>
      </c>
      <c r="EG806" s="26" t="str">
        <f t="shared" si="969"/>
        <v/>
      </c>
      <c r="EH806" s="26" t="str">
        <f t="shared" si="969"/>
        <v/>
      </c>
      <c r="EI806" s="26" t="str">
        <f t="shared" si="969"/>
        <v/>
      </c>
      <c r="EJ806" s="26" t="str">
        <f t="shared" si="969"/>
        <v/>
      </c>
      <c r="EK806" s="26" t="str">
        <f t="shared" si="969"/>
        <v/>
      </c>
      <c r="EL806" s="26" t="str">
        <f t="shared" si="969"/>
        <v/>
      </c>
      <c r="EM806" s="26" t="str">
        <f t="shared" si="969"/>
        <v/>
      </c>
      <c r="EN806" s="26" t="str">
        <f t="shared" si="969"/>
        <v/>
      </c>
      <c r="EO806" s="26" t="str">
        <f t="shared" si="969"/>
        <v/>
      </c>
      <c r="EP806" s="26" t="str">
        <f t="shared" si="969"/>
        <v/>
      </c>
      <c r="EQ806" s="26" t="str">
        <f t="shared" si="969"/>
        <v/>
      </c>
      <c r="ER806" s="26" t="str">
        <f t="shared" si="969"/>
        <v/>
      </c>
      <c r="ES806" s="26" t="str">
        <f t="shared" si="969"/>
        <v/>
      </c>
      <c r="ET806" s="26" t="str">
        <f t="shared" si="969"/>
        <v/>
      </c>
      <c r="EU806" s="26" t="str">
        <f t="shared" si="969"/>
        <v/>
      </c>
      <c r="EV806" s="26" t="str">
        <f t="shared" si="969"/>
        <v/>
      </c>
      <c r="EW806" s="26" t="str">
        <f t="shared" si="969"/>
        <v/>
      </c>
      <c r="EX806" s="26" t="str">
        <f t="shared" si="969"/>
        <v/>
      </c>
      <c r="EY806" s="26" t="str">
        <f t="shared" si="969"/>
        <v/>
      </c>
      <c r="EZ806" s="26" t="str">
        <f t="shared" si="969"/>
        <v/>
      </c>
      <c r="FA806" s="26" t="str">
        <f t="shared" si="969"/>
        <v/>
      </c>
      <c r="FB806" s="26" t="str">
        <f t="shared" si="969"/>
        <v/>
      </c>
      <c r="FC806" s="26" t="str">
        <f t="shared" si="969"/>
        <v/>
      </c>
      <c r="FD806" s="26" t="str">
        <f t="shared" si="969"/>
        <v/>
      </c>
      <c r="FE806" s="26" t="str">
        <f t="shared" si="969"/>
        <v/>
      </c>
      <c r="FF806" s="26" t="str">
        <f t="shared" si="969"/>
        <v/>
      </c>
      <c r="FG806" s="26" t="str">
        <f t="shared" si="969"/>
        <v/>
      </c>
      <c r="FH806" s="26" t="str">
        <f t="shared" si="969"/>
        <v/>
      </c>
      <c r="FI806" s="26" t="str">
        <f t="shared" si="969"/>
        <v/>
      </c>
    </row>
    <row r="807" spans="1:165" s="8" customFormat="1" ht="15" customHeight="1">
      <c r="A807" s="8" t="str">
        <f t="shared" si="930"/>
        <v>BFORAO_S_BP6_XDC</v>
      </c>
      <c r="B807" s="12" t="s">
        <v>1245</v>
      </c>
      <c r="C807" s="13" t="s">
        <v>1887</v>
      </c>
      <c r="D807" s="13" t="s">
        <v>1888</v>
      </c>
      <c r="E807" s="14" t="str">
        <f>"BFORAO_S_BP6_"&amp;C3</f>
        <v>BFORAO_S_BP6_XDC</v>
      </c>
      <c r="F807" s="26" t="str">
        <f>IF(AND(F810="",F813=""),"",SUM(F810,F813))</f>
        <v/>
      </c>
      <c r="G807" s="26" t="str">
        <f t="shared" si="970" ref="G807:BR807">IF(AND(G810="",G813=""),"",SUM(G810,G813))</f>
        <v/>
      </c>
      <c r="H807" s="26" t="str">
        <f t="shared" si="970"/>
        <v/>
      </c>
      <c r="I807" s="26" t="str">
        <f t="shared" si="970"/>
        <v/>
      </c>
      <c r="J807" s="26" t="str">
        <f t="shared" si="970"/>
        <v/>
      </c>
      <c r="K807" s="26" t="str">
        <f t="shared" si="970"/>
        <v/>
      </c>
      <c r="L807" s="26" t="str">
        <f t="shared" si="970"/>
        <v/>
      </c>
      <c r="M807" s="26" t="str">
        <f t="shared" si="970"/>
        <v/>
      </c>
      <c r="N807" s="26" t="str">
        <f t="shared" si="970"/>
        <v/>
      </c>
      <c r="O807" s="26" t="str">
        <f t="shared" si="970"/>
        <v/>
      </c>
      <c r="P807" s="26" t="str">
        <f t="shared" si="970"/>
        <v/>
      </c>
      <c r="Q807" s="26" t="str">
        <f t="shared" si="970"/>
        <v/>
      </c>
      <c r="R807" s="26" t="str">
        <f t="shared" si="970"/>
        <v/>
      </c>
      <c r="S807" s="26" t="str">
        <f t="shared" si="970"/>
        <v/>
      </c>
      <c r="T807" s="26" t="str">
        <f t="shared" si="970"/>
        <v/>
      </c>
      <c r="U807" s="26" t="str">
        <f t="shared" si="970"/>
        <v/>
      </c>
      <c r="V807" s="26" t="str">
        <f t="shared" si="970"/>
        <v/>
      </c>
      <c r="W807" s="26" t="str">
        <f t="shared" si="970"/>
        <v/>
      </c>
      <c r="X807" s="26" t="str">
        <f t="shared" si="970"/>
        <v/>
      </c>
      <c r="Y807" s="26" t="str">
        <f t="shared" si="970"/>
        <v/>
      </c>
      <c r="Z807" s="26" t="str">
        <f t="shared" si="970"/>
        <v/>
      </c>
      <c r="AA807" s="26" t="str">
        <f t="shared" si="970"/>
        <v/>
      </c>
      <c r="AB807" s="26" t="str">
        <f t="shared" si="970"/>
        <v/>
      </c>
      <c r="AC807" s="26" t="str">
        <f t="shared" si="970"/>
        <v/>
      </c>
      <c r="AD807" s="26" t="str">
        <f t="shared" si="970"/>
        <v/>
      </c>
      <c r="AE807" s="26" t="str">
        <f t="shared" si="970"/>
        <v/>
      </c>
      <c r="AF807" s="26" t="str">
        <f t="shared" si="970"/>
        <v/>
      </c>
      <c r="AG807" s="26" t="str">
        <f t="shared" si="970"/>
        <v/>
      </c>
      <c r="AH807" s="26" t="str">
        <f t="shared" si="970"/>
        <v/>
      </c>
      <c r="AI807" s="26" t="str">
        <f t="shared" si="970"/>
        <v/>
      </c>
      <c r="AJ807" s="26" t="str">
        <f t="shared" si="970"/>
        <v/>
      </c>
      <c r="AK807" s="26" t="str">
        <f t="shared" si="970"/>
        <v/>
      </c>
      <c r="AL807" s="26" t="str">
        <f t="shared" si="970"/>
        <v/>
      </c>
      <c r="AM807" s="26" t="str">
        <f t="shared" si="970"/>
        <v/>
      </c>
      <c r="AN807" s="26" t="str">
        <f t="shared" si="970"/>
        <v/>
      </c>
      <c r="AO807" s="26" t="str">
        <f t="shared" si="970"/>
        <v/>
      </c>
      <c r="AP807" s="26" t="str">
        <f t="shared" si="970"/>
        <v/>
      </c>
      <c r="AQ807" s="26" t="str">
        <f t="shared" si="970"/>
        <v/>
      </c>
      <c r="AR807" s="26" t="str">
        <f t="shared" si="970"/>
        <v/>
      </c>
      <c r="AS807" s="26" t="str">
        <f t="shared" si="970"/>
        <v/>
      </c>
      <c r="AT807" s="26" t="str">
        <f t="shared" si="970"/>
        <v/>
      </c>
      <c r="AU807" s="26" t="str">
        <f t="shared" si="970"/>
        <v/>
      </c>
      <c r="AV807" s="26" t="str">
        <f t="shared" si="970"/>
        <v/>
      </c>
      <c r="AW807" s="26" t="str">
        <f t="shared" si="970"/>
        <v/>
      </c>
      <c r="AX807" s="26" t="str">
        <f t="shared" si="970"/>
        <v/>
      </c>
      <c r="AY807" s="26" t="str">
        <f t="shared" si="970"/>
        <v/>
      </c>
      <c r="AZ807" s="26" t="str">
        <f t="shared" si="970"/>
        <v/>
      </c>
      <c r="BA807" s="26" t="str">
        <f t="shared" si="970"/>
        <v/>
      </c>
      <c r="BB807" s="26" t="str">
        <f t="shared" si="970"/>
        <v/>
      </c>
      <c r="BC807" s="26" t="str">
        <f t="shared" si="970"/>
        <v/>
      </c>
      <c r="BD807" s="26" t="str">
        <f t="shared" si="970"/>
        <v/>
      </c>
      <c r="BE807" s="26" t="str">
        <f t="shared" si="970"/>
        <v/>
      </c>
      <c r="BF807" s="26" t="str">
        <f t="shared" si="970"/>
        <v/>
      </c>
      <c r="BG807" s="26" t="str">
        <f t="shared" si="970"/>
        <v/>
      </c>
      <c r="BH807" s="26" t="str">
        <f t="shared" si="970"/>
        <v/>
      </c>
      <c r="BI807" s="26" t="str">
        <f t="shared" si="970"/>
        <v/>
      </c>
      <c r="BJ807" s="26" t="str">
        <f t="shared" si="970"/>
        <v/>
      </c>
      <c r="BK807" s="26" t="str">
        <f t="shared" si="970"/>
        <v/>
      </c>
      <c r="BL807" s="26" t="str">
        <f t="shared" si="970"/>
        <v/>
      </c>
      <c r="BM807" s="26" t="str">
        <f t="shared" si="970"/>
        <v/>
      </c>
      <c r="BN807" s="26" t="str">
        <f t="shared" si="970"/>
        <v/>
      </c>
      <c r="BO807" s="26" t="str">
        <f t="shared" si="970"/>
        <v/>
      </c>
      <c r="BP807" s="26" t="str">
        <f t="shared" si="970"/>
        <v/>
      </c>
      <c r="BQ807" s="26" t="str">
        <f t="shared" si="970"/>
        <v/>
      </c>
      <c r="BR807" s="26" t="str">
        <f t="shared" si="970"/>
        <v/>
      </c>
      <c r="BS807" s="26" t="str">
        <f t="shared" si="971" ref="BS807:ED807">IF(AND(BS810="",BS813=""),"",SUM(BS810,BS813))</f>
        <v/>
      </c>
      <c r="BT807" s="26" t="str">
        <f t="shared" si="971"/>
        <v/>
      </c>
      <c r="BU807" s="26" t="str">
        <f t="shared" si="971"/>
        <v/>
      </c>
      <c r="BV807" s="26" t="str">
        <f t="shared" si="971"/>
        <v/>
      </c>
      <c r="BW807" s="26" t="str">
        <f t="shared" si="971"/>
        <v/>
      </c>
      <c r="BX807" s="26" t="str">
        <f t="shared" si="971"/>
        <v/>
      </c>
      <c r="BY807" s="26" t="str">
        <f t="shared" si="971"/>
        <v/>
      </c>
      <c r="BZ807" s="26" t="str">
        <f t="shared" si="971"/>
        <v/>
      </c>
      <c r="CA807" s="26" t="str">
        <f t="shared" si="971"/>
        <v/>
      </c>
      <c r="CB807" s="26" t="str">
        <f t="shared" si="971"/>
        <v/>
      </c>
      <c r="CC807" s="26" t="str">
        <f t="shared" si="971"/>
        <v/>
      </c>
      <c r="CD807" s="26" t="str">
        <f t="shared" si="971"/>
        <v/>
      </c>
      <c r="CE807" s="26" t="str">
        <f t="shared" si="971"/>
        <v/>
      </c>
      <c r="CF807" s="26" t="str">
        <f t="shared" si="971"/>
        <v/>
      </c>
      <c r="CG807" s="26" t="str">
        <f t="shared" si="971"/>
        <v/>
      </c>
      <c r="CH807" s="26" t="str">
        <f t="shared" si="971"/>
        <v/>
      </c>
      <c r="CI807" s="26" t="str">
        <f t="shared" si="971"/>
        <v/>
      </c>
      <c r="CJ807" s="26" t="str">
        <f t="shared" si="971"/>
        <v/>
      </c>
      <c r="CK807" s="26" t="str">
        <f t="shared" si="971"/>
        <v/>
      </c>
      <c r="CL807" s="26" t="str">
        <f t="shared" si="971"/>
        <v/>
      </c>
      <c r="CM807" s="26" t="str">
        <f t="shared" si="971"/>
        <v/>
      </c>
      <c r="CN807" s="26" t="str">
        <f t="shared" si="971"/>
        <v/>
      </c>
      <c r="CO807" s="26" t="str">
        <f t="shared" si="971"/>
        <v/>
      </c>
      <c r="CP807" s="26" t="str">
        <f t="shared" si="971"/>
        <v/>
      </c>
      <c r="CQ807" s="26" t="str">
        <f t="shared" si="971"/>
        <v/>
      </c>
      <c r="CR807" s="26" t="str">
        <f t="shared" si="971"/>
        <v/>
      </c>
      <c r="CS807" s="26" t="str">
        <f t="shared" si="971"/>
        <v/>
      </c>
      <c r="CT807" s="26" t="str">
        <f t="shared" si="971"/>
        <v/>
      </c>
      <c r="CU807" s="26" t="str">
        <f t="shared" si="971"/>
        <v/>
      </c>
      <c r="CV807" s="26" t="str">
        <f t="shared" si="971"/>
        <v/>
      </c>
      <c r="CW807" s="26" t="str">
        <f t="shared" si="971"/>
        <v/>
      </c>
      <c r="CX807" s="26" t="str">
        <f t="shared" si="971"/>
        <v/>
      </c>
      <c r="CY807" s="26" t="str">
        <f t="shared" si="971"/>
        <v/>
      </c>
      <c r="CZ807" s="26" t="str">
        <f t="shared" si="971"/>
        <v/>
      </c>
      <c r="DA807" s="26" t="str">
        <f t="shared" si="971"/>
        <v/>
      </c>
      <c r="DB807" s="26" t="str">
        <f t="shared" si="971"/>
        <v/>
      </c>
      <c r="DC807" s="26" t="str">
        <f t="shared" si="971"/>
        <v/>
      </c>
      <c r="DD807" s="26" t="str">
        <f t="shared" si="971"/>
        <v/>
      </c>
      <c r="DE807" s="26" t="str">
        <f t="shared" si="971"/>
        <v/>
      </c>
      <c r="DF807" s="26" t="str">
        <f t="shared" si="971"/>
        <v/>
      </c>
      <c r="DG807" s="26" t="str">
        <f t="shared" si="971"/>
        <v/>
      </c>
      <c r="DH807" s="26" t="str">
        <f t="shared" si="971"/>
        <v/>
      </c>
      <c r="DI807" s="26" t="str">
        <f t="shared" si="971"/>
        <v/>
      </c>
      <c r="DJ807" s="26" t="str">
        <f t="shared" si="971"/>
        <v/>
      </c>
      <c r="DK807" s="26" t="str">
        <f t="shared" si="971"/>
        <v/>
      </c>
      <c r="DL807" s="26" t="str">
        <f t="shared" si="971"/>
        <v/>
      </c>
      <c r="DM807" s="26" t="str">
        <f t="shared" si="971"/>
        <v/>
      </c>
      <c r="DN807" s="26" t="str">
        <f t="shared" si="971"/>
        <v/>
      </c>
      <c r="DO807" s="26" t="str">
        <f t="shared" si="971"/>
        <v/>
      </c>
      <c r="DP807" s="26" t="str">
        <f t="shared" si="971"/>
        <v/>
      </c>
      <c r="DQ807" s="26" t="str">
        <f t="shared" si="971"/>
        <v/>
      </c>
      <c r="DR807" s="26" t="str">
        <f t="shared" si="971"/>
        <v/>
      </c>
      <c r="DS807" s="26" t="str">
        <f t="shared" si="971"/>
        <v/>
      </c>
      <c r="DT807" s="26" t="str">
        <f t="shared" si="971"/>
        <v/>
      </c>
      <c r="DU807" s="26" t="str">
        <f t="shared" si="971"/>
        <v/>
      </c>
      <c r="DV807" s="26" t="str">
        <f t="shared" si="971"/>
        <v/>
      </c>
      <c r="DW807" s="26" t="str">
        <f t="shared" si="971"/>
        <v/>
      </c>
      <c r="DX807" s="26" t="str">
        <f t="shared" si="971"/>
        <v/>
      </c>
      <c r="DY807" s="26" t="str">
        <f t="shared" si="971"/>
        <v/>
      </c>
      <c r="DZ807" s="26" t="str">
        <f t="shared" si="971"/>
        <v/>
      </c>
      <c r="EA807" s="26" t="str">
        <f t="shared" si="971"/>
        <v/>
      </c>
      <c r="EB807" s="26" t="str">
        <f t="shared" si="971"/>
        <v/>
      </c>
      <c r="EC807" s="26" t="str">
        <f t="shared" si="971"/>
        <v/>
      </c>
      <c r="ED807" s="26" t="str">
        <f t="shared" si="971"/>
        <v/>
      </c>
      <c r="EE807" s="26" t="str">
        <f t="shared" si="972" ref="EE807:FI807">IF(AND(EE810="",EE813=""),"",SUM(EE810,EE813))</f>
        <v/>
      </c>
      <c r="EF807" s="26" t="str">
        <f t="shared" si="972"/>
        <v/>
      </c>
      <c r="EG807" s="26" t="str">
        <f t="shared" si="972"/>
        <v/>
      </c>
      <c r="EH807" s="26" t="str">
        <f t="shared" si="972"/>
        <v/>
      </c>
      <c r="EI807" s="26" t="str">
        <f t="shared" si="972"/>
        <v/>
      </c>
      <c r="EJ807" s="26" t="str">
        <f t="shared" si="972"/>
        <v/>
      </c>
      <c r="EK807" s="26" t="str">
        <f t="shared" si="972"/>
        <v/>
      </c>
      <c r="EL807" s="26" t="str">
        <f t="shared" si="972"/>
        <v/>
      </c>
      <c r="EM807" s="26" t="str">
        <f t="shared" si="972"/>
        <v/>
      </c>
      <c r="EN807" s="26" t="str">
        <f t="shared" si="972"/>
        <v/>
      </c>
      <c r="EO807" s="26" t="str">
        <f t="shared" si="972"/>
        <v/>
      </c>
      <c r="EP807" s="26" t="str">
        <f t="shared" si="972"/>
        <v/>
      </c>
      <c r="EQ807" s="26" t="str">
        <f t="shared" si="972"/>
        <v/>
      </c>
      <c r="ER807" s="26" t="str">
        <f t="shared" si="972"/>
        <v/>
      </c>
      <c r="ES807" s="26" t="str">
        <f t="shared" si="972"/>
        <v/>
      </c>
      <c r="ET807" s="26" t="str">
        <f t="shared" si="972"/>
        <v/>
      </c>
      <c r="EU807" s="26" t="str">
        <f t="shared" si="972"/>
        <v/>
      </c>
      <c r="EV807" s="26" t="str">
        <f t="shared" si="972"/>
        <v/>
      </c>
      <c r="EW807" s="26" t="str">
        <f t="shared" si="972"/>
        <v/>
      </c>
      <c r="EX807" s="26" t="str">
        <f t="shared" si="972"/>
        <v/>
      </c>
      <c r="EY807" s="26" t="str">
        <f t="shared" si="972"/>
        <v/>
      </c>
      <c r="EZ807" s="26" t="str">
        <f t="shared" si="972"/>
        <v/>
      </c>
      <c r="FA807" s="26" t="str">
        <f t="shared" si="972"/>
        <v/>
      </c>
      <c r="FB807" s="26" t="str">
        <f t="shared" si="972"/>
        <v/>
      </c>
      <c r="FC807" s="26" t="str">
        <f t="shared" si="972"/>
        <v/>
      </c>
      <c r="FD807" s="26" t="str">
        <f t="shared" si="972"/>
        <v/>
      </c>
      <c r="FE807" s="26" t="str">
        <f t="shared" si="972"/>
        <v/>
      </c>
      <c r="FF807" s="26" t="str">
        <f t="shared" si="972"/>
        <v/>
      </c>
      <c r="FG807" s="26" t="str">
        <f t="shared" si="972"/>
        <v/>
      </c>
      <c r="FH807" s="26" t="str">
        <f t="shared" si="972"/>
        <v/>
      </c>
      <c r="FI807" s="26" t="str">
        <f t="shared" si="972"/>
        <v/>
      </c>
    </row>
    <row r="808" spans="1:165" s="8" customFormat="1" ht="15" customHeight="1">
      <c r="A808" s="8" t="str">
        <f t="shared" si="930"/>
        <v>BFORAO_L_BP6_XDC</v>
      </c>
      <c r="B808" s="12" t="s">
        <v>1248</v>
      </c>
      <c r="C808" s="13" t="s">
        <v>1889</v>
      </c>
      <c r="D808" s="13" t="s">
        <v>1890</v>
      </c>
      <c r="E808" s="14" t="str">
        <f>"BFORAO_L_BP6_"&amp;C3</f>
        <v>BFORAO_L_BP6_XDC</v>
      </c>
      <c r="F808" s="26" t="str">
        <f>IF(AND(F811="",F814=""),"",SUM(F811,F814))</f>
        <v/>
      </c>
      <c r="G808" s="26" t="str">
        <f t="shared" si="973" ref="G808:BR808">IF(AND(G811="",G814=""),"",SUM(G811,G814))</f>
        <v/>
      </c>
      <c r="H808" s="26" t="str">
        <f t="shared" si="973"/>
        <v/>
      </c>
      <c r="I808" s="26" t="str">
        <f t="shared" si="973"/>
        <v/>
      </c>
      <c r="J808" s="26" t="str">
        <f t="shared" si="973"/>
        <v/>
      </c>
      <c r="K808" s="26" t="str">
        <f t="shared" si="973"/>
        <v/>
      </c>
      <c r="L808" s="26" t="str">
        <f t="shared" si="973"/>
        <v/>
      </c>
      <c r="M808" s="26" t="str">
        <f t="shared" si="973"/>
        <v/>
      </c>
      <c r="N808" s="26" t="str">
        <f t="shared" si="973"/>
        <v/>
      </c>
      <c r="O808" s="26" t="str">
        <f t="shared" si="973"/>
        <v/>
      </c>
      <c r="P808" s="26" t="str">
        <f t="shared" si="973"/>
        <v/>
      </c>
      <c r="Q808" s="26" t="str">
        <f t="shared" si="973"/>
        <v/>
      </c>
      <c r="R808" s="26" t="str">
        <f t="shared" si="973"/>
        <v/>
      </c>
      <c r="S808" s="26" t="str">
        <f t="shared" si="973"/>
        <v/>
      </c>
      <c r="T808" s="26" t="str">
        <f t="shared" si="973"/>
        <v/>
      </c>
      <c r="U808" s="26" t="str">
        <f t="shared" si="973"/>
        <v/>
      </c>
      <c r="V808" s="26" t="str">
        <f t="shared" si="973"/>
        <v/>
      </c>
      <c r="W808" s="26" t="str">
        <f t="shared" si="973"/>
        <v/>
      </c>
      <c r="X808" s="26" t="str">
        <f t="shared" si="973"/>
        <v/>
      </c>
      <c r="Y808" s="26" t="str">
        <f t="shared" si="973"/>
        <v/>
      </c>
      <c r="Z808" s="26" t="str">
        <f t="shared" si="973"/>
        <v/>
      </c>
      <c r="AA808" s="26" t="str">
        <f t="shared" si="973"/>
        <v/>
      </c>
      <c r="AB808" s="26" t="str">
        <f t="shared" si="973"/>
        <v/>
      </c>
      <c r="AC808" s="26" t="str">
        <f t="shared" si="973"/>
        <v/>
      </c>
      <c r="AD808" s="26" t="str">
        <f t="shared" si="973"/>
        <v/>
      </c>
      <c r="AE808" s="26" t="str">
        <f t="shared" si="973"/>
        <v/>
      </c>
      <c r="AF808" s="26" t="str">
        <f t="shared" si="973"/>
        <v/>
      </c>
      <c r="AG808" s="26" t="str">
        <f t="shared" si="973"/>
        <v/>
      </c>
      <c r="AH808" s="26" t="str">
        <f t="shared" si="973"/>
        <v/>
      </c>
      <c r="AI808" s="26" t="str">
        <f t="shared" si="973"/>
        <v/>
      </c>
      <c r="AJ808" s="26" t="str">
        <f t="shared" si="973"/>
        <v/>
      </c>
      <c r="AK808" s="26" t="str">
        <f t="shared" si="973"/>
        <v/>
      </c>
      <c r="AL808" s="26" t="str">
        <f t="shared" si="973"/>
        <v/>
      </c>
      <c r="AM808" s="26" t="str">
        <f t="shared" si="973"/>
        <v/>
      </c>
      <c r="AN808" s="26" t="str">
        <f t="shared" si="973"/>
        <v/>
      </c>
      <c r="AO808" s="26" t="str">
        <f t="shared" si="973"/>
        <v/>
      </c>
      <c r="AP808" s="26" t="str">
        <f t="shared" si="973"/>
        <v/>
      </c>
      <c r="AQ808" s="26" t="str">
        <f t="shared" si="973"/>
        <v/>
      </c>
      <c r="AR808" s="26" t="str">
        <f t="shared" si="973"/>
        <v/>
      </c>
      <c r="AS808" s="26" t="str">
        <f t="shared" si="973"/>
        <v/>
      </c>
      <c r="AT808" s="26" t="str">
        <f t="shared" si="973"/>
        <v/>
      </c>
      <c r="AU808" s="26" t="str">
        <f t="shared" si="973"/>
        <v/>
      </c>
      <c r="AV808" s="26" t="str">
        <f t="shared" si="973"/>
        <v/>
      </c>
      <c r="AW808" s="26" t="str">
        <f t="shared" si="973"/>
        <v/>
      </c>
      <c r="AX808" s="26" t="str">
        <f t="shared" si="973"/>
        <v/>
      </c>
      <c r="AY808" s="26" t="str">
        <f t="shared" si="973"/>
        <v/>
      </c>
      <c r="AZ808" s="26" t="str">
        <f t="shared" si="973"/>
        <v/>
      </c>
      <c r="BA808" s="26" t="str">
        <f t="shared" si="973"/>
        <v/>
      </c>
      <c r="BB808" s="26" t="str">
        <f t="shared" si="973"/>
        <v/>
      </c>
      <c r="BC808" s="26" t="str">
        <f t="shared" si="973"/>
        <v/>
      </c>
      <c r="BD808" s="26" t="str">
        <f t="shared" si="973"/>
        <v/>
      </c>
      <c r="BE808" s="26" t="str">
        <f t="shared" si="973"/>
        <v/>
      </c>
      <c r="BF808" s="26" t="str">
        <f t="shared" si="973"/>
        <v/>
      </c>
      <c r="BG808" s="26" t="str">
        <f t="shared" si="973"/>
        <v/>
      </c>
      <c r="BH808" s="26" t="str">
        <f t="shared" si="973"/>
        <v/>
      </c>
      <c r="BI808" s="26" t="str">
        <f t="shared" si="973"/>
        <v/>
      </c>
      <c r="BJ808" s="26" t="str">
        <f t="shared" si="973"/>
        <v/>
      </c>
      <c r="BK808" s="26" t="str">
        <f t="shared" si="973"/>
        <v/>
      </c>
      <c r="BL808" s="26" t="str">
        <f t="shared" si="973"/>
        <v/>
      </c>
      <c r="BM808" s="26" t="str">
        <f t="shared" si="973"/>
        <v/>
      </c>
      <c r="BN808" s="26" t="str">
        <f t="shared" si="973"/>
        <v/>
      </c>
      <c r="BO808" s="26" t="str">
        <f t="shared" si="973"/>
        <v/>
      </c>
      <c r="BP808" s="26" t="str">
        <f t="shared" si="973"/>
        <v/>
      </c>
      <c r="BQ808" s="26" t="str">
        <f t="shared" si="973"/>
        <v/>
      </c>
      <c r="BR808" s="26" t="str">
        <f t="shared" si="973"/>
        <v/>
      </c>
      <c r="BS808" s="26" t="str">
        <f t="shared" si="974" ref="BS808:ED808">IF(AND(BS811="",BS814=""),"",SUM(BS811,BS814))</f>
        <v/>
      </c>
      <c r="BT808" s="26" t="str">
        <f t="shared" si="974"/>
        <v/>
      </c>
      <c r="BU808" s="26" t="str">
        <f t="shared" si="974"/>
        <v/>
      </c>
      <c r="BV808" s="26" t="str">
        <f t="shared" si="974"/>
        <v/>
      </c>
      <c r="BW808" s="26" t="str">
        <f t="shared" si="974"/>
        <v/>
      </c>
      <c r="BX808" s="26" t="str">
        <f t="shared" si="974"/>
        <v/>
      </c>
      <c r="BY808" s="26" t="str">
        <f t="shared" si="974"/>
        <v/>
      </c>
      <c r="BZ808" s="26" t="str">
        <f t="shared" si="974"/>
        <v/>
      </c>
      <c r="CA808" s="26" t="str">
        <f t="shared" si="974"/>
        <v/>
      </c>
      <c r="CB808" s="26" t="str">
        <f t="shared" si="974"/>
        <v/>
      </c>
      <c r="CC808" s="26" t="str">
        <f t="shared" si="974"/>
        <v/>
      </c>
      <c r="CD808" s="26" t="str">
        <f t="shared" si="974"/>
        <v/>
      </c>
      <c r="CE808" s="26" t="str">
        <f t="shared" si="974"/>
        <v/>
      </c>
      <c r="CF808" s="26" t="str">
        <f t="shared" si="974"/>
        <v/>
      </c>
      <c r="CG808" s="26" t="str">
        <f t="shared" si="974"/>
        <v/>
      </c>
      <c r="CH808" s="26" t="str">
        <f t="shared" si="974"/>
        <v/>
      </c>
      <c r="CI808" s="26" t="str">
        <f t="shared" si="974"/>
        <v/>
      </c>
      <c r="CJ808" s="26" t="str">
        <f t="shared" si="974"/>
        <v/>
      </c>
      <c r="CK808" s="26" t="str">
        <f t="shared" si="974"/>
        <v/>
      </c>
      <c r="CL808" s="26" t="str">
        <f t="shared" si="974"/>
        <v/>
      </c>
      <c r="CM808" s="26" t="str">
        <f t="shared" si="974"/>
        <v/>
      </c>
      <c r="CN808" s="26" t="str">
        <f t="shared" si="974"/>
        <v/>
      </c>
      <c r="CO808" s="26" t="str">
        <f t="shared" si="974"/>
        <v/>
      </c>
      <c r="CP808" s="26" t="str">
        <f t="shared" si="974"/>
        <v/>
      </c>
      <c r="CQ808" s="26" t="str">
        <f t="shared" si="974"/>
        <v/>
      </c>
      <c r="CR808" s="26" t="str">
        <f t="shared" si="974"/>
        <v/>
      </c>
      <c r="CS808" s="26" t="str">
        <f t="shared" si="974"/>
        <v/>
      </c>
      <c r="CT808" s="26" t="str">
        <f t="shared" si="974"/>
        <v/>
      </c>
      <c r="CU808" s="26" t="str">
        <f t="shared" si="974"/>
        <v/>
      </c>
      <c r="CV808" s="26" t="str">
        <f t="shared" si="974"/>
        <v/>
      </c>
      <c r="CW808" s="26" t="str">
        <f t="shared" si="974"/>
        <v/>
      </c>
      <c r="CX808" s="26" t="str">
        <f t="shared" si="974"/>
        <v/>
      </c>
      <c r="CY808" s="26" t="str">
        <f t="shared" si="974"/>
        <v/>
      </c>
      <c r="CZ808" s="26" t="str">
        <f t="shared" si="974"/>
        <v/>
      </c>
      <c r="DA808" s="26" t="str">
        <f t="shared" si="974"/>
        <v/>
      </c>
      <c r="DB808" s="26" t="str">
        <f t="shared" si="974"/>
        <v/>
      </c>
      <c r="DC808" s="26" t="str">
        <f t="shared" si="974"/>
        <v/>
      </c>
      <c r="DD808" s="26" t="str">
        <f t="shared" si="974"/>
        <v/>
      </c>
      <c r="DE808" s="26" t="str">
        <f t="shared" si="974"/>
        <v/>
      </c>
      <c r="DF808" s="26" t="str">
        <f t="shared" si="974"/>
        <v/>
      </c>
      <c r="DG808" s="26" t="str">
        <f t="shared" si="974"/>
        <v/>
      </c>
      <c r="DH808" s="26" t="str">
        <f t="shared" si="974"/>
        <v/>
      </c>
      <c r="DI808" s="26" t="str">
        <f t="shared" si="974"/>
        <v/>
      </c>
      <c r="DJ808" s="26" t="str">
        <f t="shared" si="974"/>
        <v/>
      </c>
      <c r="DK808" s="26" t="str">
        <f t="shared" si="974"/>
        <v/>
      </c>
      <c r="DL808" s="26" t="str">
        <f t="shared" si="974"/>
        <v/>
      </c>
      <c r="DM808" s="26" t="str">
        <f t="shared" si="974"/>
        <v/>
      </c>
      <c r="DN808" s="26" t="str">
        <f t="shared" si="974"/>
        <v/>
      </c>
      <c r="DO808" s="26" t="str">
        <f t="shared" si="974"/>
        <v/>
      </c>
      <c r="DP808" s="26" t="str">
        <f t="shared" si="974"/>
        <v/>
      </c>
      <c r="DQ808" s="26" t="str">
        <f t="shared" si="974"/>
        <v/>
      </c>
      <c r="DR808" s="26" t="str">
        <f t="shared" si="974"/>
        <v/>
      </c>
      <c r="DS808" s="26" t="str">
        <f t="shared" si="974"/>
        <v/>
      </c>
      <c r="DT808" s="26" t="str">
        <f t="shared" si="974"/>
        <v/>
      </c>
      <c r="DU808" s="26" t="str">
        <f t="shared" si="974"/>
        <v/>
      </c>
      <c r="DV808" s="26" t="str">
        <f t="shared" si="974"/>
        <v/>
      </c>
      <c r="DW808" s="26" t="str">
        <f t="shared" si="974"/>
        <v/>
      </c>
      <c r="DX808" s="26" t="str">
        <f t="shared" si="974"/>
        <v/>
      </c>
      <c r="DY808" s="26" t="str">
        <f t="shared" si="974"/>
        <v/>
      </c>
      <c r="DZ808" s="26" t="str">
        <f t="shared" si="974"/>
        <v/>
      </c>
      <c r="EA808" s="26" t="str">
        <f t="shared" si="974"/>
        <v/>
      </c>
      <c r="EB808" s="26" t="str">
        <f t="shared" si="974"/>
        <v/>
      </c>
      <c r="EC808" s="26" t="str">
        <f t="shared" si="974"/>
        <v/>
      </c>
      <c r="ED808" s="26" t="str">
        <f t="shared" si="974"/>
        <v/>
      </c>
      <c r="EE808" s="26" t="str">
        <f t="shared" si="975" ref="EE808:FI808">IF(AND(EE811="",EE814=""),"",SUM(EE811,EE814))</f>
        <v/>
      </c>
      <c r="EF808" s="26" t="str">
        <f t="shared" si="975"/>
        <v/>
      </c>
      <c r="EG808" s="26" t="str">
        <f t="shared" si="975"/>
        <v/>
      </c>
      <c r="EH808" s="26" t="str">
        <f t="shared" si="975"/>
        <v/>
      </c>
      <c r="EI808" s="26" t="str">
        <f t="shared" si="975"/>
        <v/>
      </c>
      <c r="EJ808" s="26" t="str">
        <f t="shared" si="975"/>
        <v/>
      </c>
      <c r="EK808" s="26" t="str">
        <f t="shared" si="975"/>
        <v/>
      </c>
      <c r="EL808" s="26" t="str">
        <f t="shared" si="975"/>
        <v/>
      </c>
      <c r="EM808" s="26" t="str">
        <f t="shared" si="975"/>
        <v/>
      </c>
      <c r="EN808" s="26" t="str">
        <f t="shared" si="975"/>
        <v/>
      </c>
      <c r="EO808" s="26" t="str">
        <f t="shared" si="975"/>
        <v/>
      </c>
      <c r="EP808" s="26" t="str">
        <f t="shared" si="975"/>
        <v/>
      </c>
      <c r="EQ808" s="26" t="str">
        <f t="shared" si="975"/>
        <v/>
      </c>
      <c r="ER808" s="26" t="str">
        <f t="shared" si="975"/>
        <v/>
      </c>
      <c r="ES808" s="26" t="str">
        <f t="shared" si="975"/>
        <v/>
      </c>
      <c r="ET808" s="26" t="str">
        <f t="shared" si="975"/>
        <v/>
      </c>
      <c r="EU808" s="26" t="str">
        <f t="shared" si="975"/>
        <v/>
      </c>
      <c r="EV808" s="26" t="str">
        <f t="shared" si="975"/>
        <v/>
      </c>
      <c r="EW808" s="26" t="str">
        <f t="shared" si="975"/>
        <v/>
      </c>
      <c r="EX808" s="26" t="str">
        <f t="shared" si="975"/>
        <v/>
      </c>
      <c r="EY808" s="26" t="str">
        <f t="shared" si="975"/>
        <v/>
      </c>
      <c r="EZ808" s="26" t="str">
        <f t="shared" si="975"/>
        <v/>
      </c>
      <c r="FA808" s="26" t="str">
        <f t="shared" si="975"/>
        <v/>
      </c>
      <c r="FB808" s="26" t="str">
        <f t="shared" si="975"/>
        <v/>
      </c>
      <c r="FC808" s="26" t="str">
        <f t="shared" si="975"/>
        <v/>
      </c>
      <c r="FD808" s="26" t="str">
        <f t="shared" si="975"/>
        <v/>
      </c>
      <c r="FE808" s="26" t="str">
        <f t="shared" si="975"/>
        <v/>
      </c>
      <c r="FF808" s="26" t="str">
        <f t="shared" si="975"/>
        <v/>
      </c>
      <c r="FG808" s="26" t="str">
        <f t="shared" si="975"/>
        <v/>
      </c>
      <c r="FH808" s="26" t="str">
        <f t="shared" si="975"/>
        <v/>
      </c>
      <c r="FI808" s="26" t="str">
        <f t="shared" si="975"/>
        <v/>
      </c>
    </row>
    <row r="809" spans="1:165" s="8" customFormat="1" ht="15" customHeight="1">
      <c r="A809" s="8" t="str">
        <f t="shared" si="930"/>
        <v>BFORAOF_BP6_XDC</v>
      </c>
      <c r="B809" s="12" t="s">
        <v>1216</v>
      </c>
      <c r="C809" s="13" t="s">
        <v>1891</v>
      </c>
      <c r="D809" s="13" t="s">
        <v>1892</v>
      </c>
      <c r="E809" s="14" t="str">
        <f>"BFORAOF_BP6_"&amp;C3</f>
        <v>BFORAOF_BP6_XDC</v>
      </c>
      <c r="F809" s="26" t="str">
        <f>IF(AND(F810="",F811=""),"",SUM(F810,F811))</f>
        <v/>
      </c>
      <c r="G809" s="26" t="str">
        <f t="shared" si="976" ref="G809:BR809">IF(AND(G810="",G811=""),"",SUM(G810,G811))</f>
        <v/>
      </c>
      <c r="H809" s="26" t="str">
        <f t="shared" si="976"/>
        <v/>
      </c>
      <c r="I809" s="26" t="str">
        <f t="shared" si="976"/>
        <v/>
      </c>
      <c r="J809" s="26" t="str">
        <f t="shared" si="976"/>
        <v/>
      </c>
      <c r="K809" s="26" t="str">
        <f t="shared" si="976"/>
        <v/>
      </c>
      <c r="L809" s="26" t="str">
        <f t="shared" si="976"/>
        <v/>
      </c>
      <c r="M809" s="26" t="str">
        <f t="shared" si="976"/>
        <v/>
      </c>
      <c r="N809" s="26" t="str">
        <f t="shared" si="976"/>
        <v/>
      </c>
      <c r="O809" s="26" t="str">
        <f t="shared" si="976"/>
        <v/>
      </c>
      <c r="P809" s="26" t="str">
        <f t="shared" si="976"/>
        <v/>
      </c>
      <c r="Q809" s="26" t="str">
        <f t="shared" si="976"/>
        <v/>
      </c>
      <c r="R809" s="26" t="str">
        <f t="shared" si="976"/>
        <v/>
      </c>
      <c r="S809" s="26" t="str">
        <f t="shared" si="976"/>
        <v/>
      </c>
      <c r="T809" s="26" t="str">
        <f t="shared" si="976"/>
        <v/>
      </c>
      <c r="U809" s="26" t="str">
        <f t="shared" si="976"/>
        <v/>
      </c>
      <c r="V809" s="26" t="str">
        <f t="shared" si="976"/>
        <v/>
      </c>
      <c r="W809" s="26" t="str">
        <f t="shared" si="976"/>
        <v/>
      </c>
      <c r="X809" s="26" t="str">
        <f t="shared" si="976"/>
        <v/>
      </c>
      <c r="Y809" s="26" t="str">
        <f t="shared" si="976"/>
        <v/>
      </c>
      <c r="Z809" s="26" t="str">
        <f t="shared" si="976"/>
        <v/>
      </c>
      <c r="AA809" s="26" t="str">
        <f t="shared" si="976"/>
        <v/>
      </c>
      <c r="AB809" s="26" t="str">
        <f t="shared" si="976"/>
        <v/>
      </c>
      <c r="AC809" s="26" t="str">
        <f t="shared" si="976"/>
        <v/>
      </c>
      <c r="AD809" s="26" t="str">
        <f t="shared" si="976"/>
        <v/>
      </c>
      <c r="AE809" s="26" t="str">
        <f t="shared" si="976"/>
        <v/>
      </c>
      <c r="AF809" s="26" t="str">
        <f t="shared" si="976"/>
        <v/>
      </c>
      <c r="AG809" s="26" t="str">
        <f t="shared" si="976"/>
        <v/>
      </c>
      <c r="AH809" s="26" t="str">
        <f t="shared" si="976"/>
        <v/>
      </c>
      <c r="AI809" s="26" t="str">
        <f t="shared" si="976"/>
        <v/>
      </c>
      <c r="AJ809" s="26" t="str">
        <f t="shared" si="976"/>
        <v/>
      </c>
      <c r="AK809" s="26" t="str">
        <f t="shared" si="976"/>
        <v/>
      </c>
      <c r="AL809" s="26" t="str">
        <f t="shared" si="976"/>
        <v/>
      </c>
      <c r="AM809" s="26" t="str">
        <f t="shared" si="976"/>
        <v/>
      </c>
      <c r="AN809" s="26" t="str">
        <f t="shared" si="976"/>
        <v/>
      </c>
      <c r="AO809" s="26" t="str">
        <f t="shared" si="976"/>
        <v/>
      </c>
      <c r="AP809" s="26" t="str">
        <f t="shared" si="976"/>
        <v/>
      </c>
      <c r="AQ809" s="26" t="str">
        <f t="shared" si="976"/>
        <v/>
      </c>
      <c r="AR809" s="26" t="str">
        <f t="shared" si="976"/>
        <v/>
      </c>
      <c r="AS809" s="26" t="str">
        <f t="shared" si="976"/>
        <v/>
      </c>
      <c r="AT809" s="26" t="str">
        <f t="shared" si="976"/>
        <v/>
      </c>
      <c r="AU809" s="26" t="str">
        <f t="shared" si="976"/>
        <v/>
      </c>
      <c r="AV809" s="26" t="str">
        <f t="shared" si="976"/>
        <v/>
      </c>
      <c r="AW809" s="26" t="str">
        <f t="shared" si="976"/>
        <v/>
      </c>
      <c r="AX809" s="26" t="str">
        <f t="shared" si="976"/>
        <v/>
      </c>
      <c r="AY809" s="26" t="str">
        <f t="shared" si="976"/>
        <v/>
      </c>
      <c r="AZ809" s="26" t="str">
        <f t="shared" si="976"/>
        <v/>
      </c>
      <c r="BA809" s="26" t="str">
        <f t="shared" si="976"/>
        <v/>
      </c>
      <c r="BB809" s="26" t="str">
        <f t="shared" si="976"/>
        <v/>
      </c>
      <c r="BC809" s="26" t="str">
        <f t="shared" si="976"/>
        <v/>
      </c>
      <c r="BD809" s="26" t="str">
        <f t="shared" si="976"/>
        <v/>
      </c>
      <c r="BE809" s="26" t="str">
        <f t="shared" si="976"/>
        <v/>
      </c>
      <c r="BF809" s="26" t="str">
        <f t="shared" si="976"/>
        <v/>
      </c>
      <c r="BG809" s="26" t="str">
        <f t="shared" si="976"/>
        <v/>
      </c>
      <c r="BH809" s="26" t="str">
        <f t="shared" si="976"/>
        <v/>
      </c>
      <c r="BI809" s="26" t="str">
        <f t="shared" si="976"/>
        <v/>
      </c>
      <c r="BJ809" s="26" t="str">
        <f t="shared" si="976"/>
        <v/>
      </c>
      <c r="BK809" s="26" t="str">
        <f t="shared" si="976"/>
        <v/>
      </c>
      <c r="BL809" s="26" t="str">
        <f t="shared" si="976"/>
        <v/>
      </c>
      <c r="BM809" s="26" t="str">
        <f t="shared" si="976"/>
        <v/>
      </c>
      <c r="BN809" s="26" t="str">
        <f t="shared" si="976"/>
        <v/>
      </c>
      <c r="BO809" s="26" t="str">
        <f t="shared" si="976"/>
        <v/>
      </c>
      <c r="BP809" s="26" t="str">
        <f t="shared" si="976"/>
        <v/>
      </c>
      <c r="BQ809" s="26" t="str">
        <f t="shared" si="976"/>
        <v/>
      </c>
      <c r="BR809" s="26" t="str">
        <f t="shared" si="976"/>
        <v/>
      </c>
      <c r="BS809" s="26" t="str">
        <f t="shared" si="977" ref="BS809:ED809">IF(AND(BS810="",BS811=""),"",SUM(BS810,BS811))</f>
        <v/>
      </c>
      <c r="BT809" s="26" t="str">
        <f t="shared" si="977"/>
        <v/>
      </c>
      <c r="BU809" s="26" t="str">
        <f t="shared" si="977"/>
        <v/>
      </c>
      <c r="BV809" s="26" t="str">
        <f t="shared" si="977"/>
        <v/>
      </c>
      <c r="BW809" s="26" t="str">
        <f t="shared" si="977"/>
        <v/>
      </c>
      <c r="BX809" s="26" t="str">
        <f t="shared" si="977"/>
        <v/>
      </c>
      <c r="BY809" s="26" t="str">
        <f t="shared" si="977"/>
        <v/>
      </c>
      <c r="BZ809" s="26" t="str">
        <f t="shared" si="977"/>
        <v/>
      </c>
      <c r="CA809" s="26" t="str">
        <f t="shared" si="977"/>
        <v/>
      </c>
      <c r="CB809" s="26" t="str">
        <f t="shared" si="977"/>
        <v/>
      </c>
      <c r="CC809" s="26" t="str">
        <f t="shared" si="977"/>
        <v/>
      </c>
      <c r="CD809" s="26" t="str">
        <f t="shared" si="977"/>
        <v/>
      </c>
      <c r="CE809" s="26" t="str">
        <f t="shared" si="977"/>
        <v/>
      </c>
      <c r="CF809" s="26" t="str">
        <f t="shared" si="977"/>
        <v/>
      </c>
      <c r="CG809" s="26" t="str">
        <f t="shared" si="977"/>
        <v/>
      </c>
      <c r="CH809" s="26" t="str">
        <f t="shared" si="977"/>
        <v/>
      </c>
      <c r="CI809" s="26" t="str">
        <f t="shared" si="977"/>
        <v/>
      </c>
      <c r="CJ809" s="26" t="str">
        <f t="shared" si="977"/>
        <v/>
      </c>
      <c r="CK809" s="26" t="str">
        <f t="shared" si="977"/>
        <v/>
      </c>
      <c r="CL809" s="26" t="str">
        <f t="shared" si="977"/>
        <v/>
      </c>
      <c r="CM809" s="26" t="str">
        <f t="shared" si="977"/>
        <v/>
      </c>
      <c r="CN809" s="26" t="str">
        <f t="shared" si="977"/>
        <v/>
      </c>
      <c r="CO809" s="26" t="str">
        <f t="shared" si="977"/>
        <v/>
      </c>
      <c r="CP809" s="26" t="str">
        <f t="shared" si="977"/>
        <v/>
      </c>
      <c r="CQ809" s="26" t="str">
        <f t="shared" si="977"/>
        <v/>
      </c>
      <c r="CR809" s="26" t="str">
        <f t="shared" si="977"/>
        <v/>
      </c>
      <c r="CS809" s="26" t="str">
        <f t="shared" si="977"/>
        <v/>
      </c>
      <c r="CT809" s="26" t="str">
        <f t="shared" si="977"/>
        <v/>
      </c>
      <c r="CU809" s="26" t="str">
        <f t="shared" si="977"/>
        <v/>
      </c>
      <c r="CV809" s="26" t="str">
        <f t="shared" si="977"/>
        <v/>
      </c>
      <c r="CW809" s="26" t="str">
        <f t="shared" si="977"/>
        <v/>
      </c>
      <c r="CX809" s="26" t="str">
        <f t="shared" si="977"/>
        <v/>
      </c>
      <c r="CY809" s="26" t="str">
        <f t="shared" si="977"/>
        <v/>
      </c>
      <c r="CZ809" s="26" t="str">
        <f t="shared" si="977"/>
        <v/>
      </c>
      <c r="DA809" s="26" t="str">
        <f t="shared" si="977"/>
        <v/>
      </c>
      <c r="DB809" s="26" t="str">
        <f t="shared" si="977"/>
        <v/>
      </c>
      <c r="DC809" s="26" t="str">
        <f t="shared" si="977"/>
        <v/>
      </c>
      <c r="DD809" s="26" t="str">
        <f t="shared" si="977"/>
        <v/>
      </c>
      <c r="DE809" s="26" t="str">
        <f t="shared" si="977"/>
        <v/>
      </c>
      <c r="DF809" s="26" t="str">
        <f t="shared" si="977"/>
        <v/>
      </c>
      <c r="DG809" s="26" t="str">
        <f t="shared" si="977"/>
        <v/>
      </c>
      <c r="DH809" s="26" t="str">
        <f t="shared" si="977"/>
        <v/>
      </c>
      <c r="DI809" s="26" t="str">
        <f t="shared" si="977"/>
        <v/>
      </c>
      <c r="DJ809" s="26" t="str">
        <f t="shared" si="977"/>
        <v/>
      </c>
      <c r="DK809" s="26" t="str">
        <f t="shared" si="977"/>
        <v/>
      </c>
      <c r="DL809" s="26" t="str">
        <f t="shared" si="977"/>
        <v/>
      </c>
      <c r="DM809" s="26" t="str">
        <f t="shared" si="977"/>
        <v/>
      </c>
      <c r="DN809" s="26" t="str">
        <f t="shared" si="977"/>
        <v/>
      </c>
      <c r="DO809" s="26" t="str">
        <f t="shared" si="977"/>
        <v/>
      </c>
      <c r="DP809" s="26" t="str">
        <f t="shared" si="977"/>
        <v/>
      </c>
      <c r="DQ809" s="26" t="str">
        <f t="shared" si="977"/>
        <v/>
      </c>
      <c r="DR809" s="26" t="str">
        <f t="shared" si="977"/>
        <v/>
      </c>
      <c r="DS809" s="26" t="str">
        <f t="shared" si="977"/>
        <v/>
      </c>
      <c r="DT809" s="26" t="str">
        <f t="shared" si="977"/>
        <v/>
      </c>
      <c r="DU809" s="26" t="str">
        <f t="shared" si="977"/>
        <v/>
      </c>
      <c r="DV809" s="26" t="str">
        <f t="shared" si="977"/>
        <v/>
      </c>
      <c r="DW809" s="26" t="str">
        <f t="shared" si="977"/>
        <v/>
      </c>
      <c r="DX809" s="26" t="str">
        <f t="shared" si="977"/>
        <v/>
      </c>
      <c r="DY809" s="26" t="str">
        <f t="shared" si="977"/>
        <v/>
      </c>
      <c r="DZ809" s="26" t="str">
        <f t="shared" si="977"/>
        <v/>
      </c>
      <c r="EA809" s="26" t="str">
        <f t="shared" si="977"/>
        <v/>
      </c>
      <c r="EB809" s="26" t="str">
        <f t="shared" si="977"/>
        <v/>
      </c>
      <c r="EC809" s="26" t="str">
        <f t="shared" si="977"/>
        <v/>
      </c>
      <c r="ED809" s="26" t="str">
        <f t="shared" si="977"/>
        <v/>
      </c>
      <c r="EE809" s="26" t="str">
        <f t="shared" si="978" ref="EE809:FI809">IF(AND(EE810="",EE811=""),"",SUM(EE810,EE811))</f>
        <v/>
      </c>
      <c r="EF809" s="26" t="str">
        <f t="shared" si="978"/>
        <v/>
      </c>
      <c r="EG809" s="26" t="str">
        <f t="shared" si="978"/>
        <v/>
      </c>
      <c r="EH809" s="26" t="str">
        <f t="shared" si="978"/>
        <v/>
      </c>
      <c r="EI809" s="26" t="str">
        <f t="shared" si="978"/>
        <v/>
      </c>
      <c r="EJ809" s="26" t="str">
        <f t="shared" si="978"/>
        <v/>
      </c>
      <c r="EK809" s="26" t="str">
        <f t="shared" si="978"/>
        <v/>
      </c>
      <c r="EL809" s="26" t="str">
        <f t="shared" si="978"/>
        <v/>
      </c>
      <c r="EM809" s="26" t="str">
        <f t="shared" si="978"/>
        <v/>
      </c>
      <c r="EN809" s="26" t="str">
        <f t="shared" si="978"/>
        <v/>
      </c>
      <c r="EO809" s="26" t="str">
        <f t="shared" si="978"/>
        <v/>
      </c>
      <c r="EP809" s="26" t="str">
        <f t="shared" si="978"/>
        <v/>
      </c>
      <c r="EQ809" s="26" t="str">
        <f t="shared" si="978"/>
        <v/>
      </c>
      <c r="ER809" s="26" t="str">
        <f t="shared" si="978"/>
        <v/>
      </c>
      <c r="ES809" s="26" t="str">
        <f t="shared" si="978"/>
        <v/>
      </c>
      <c r="ET809" s="26" t="str">
        <f t="shared" si="978"/>
        <v/>
      </c>
      <c r="EU809" s="26" t="str">
        <f t="shared" si="978"/>
        <v/>
      </c>
      <c r="EV809" s="26" t="str">
        <f t="shared" si="978"/>
        <v/>
      </c>
      <c r="EW809" s="26" t="str">
        <f t="shared" si="978"/>
        <v/>
      </c>
      <c r="EX809" s="26" t="str">
        <f t="shared" si="978"/>
        <v/>
      </c>
      <c r="EY809" s="26" t="str">
        <f t="shared" si="978"/>
        <v/>
      </c>
      <c r="EZ809" s="26" t="str">
        <f t="shared" si="978"/>
        <v/>
      </c>
      <c r="FA809" s="26" t="str">
        <f t="shared" si="978"/>
        <v/>
      </c>
      <c r="FB809" s="26" t="str">
        <f t="shared" si="978"/>
        <v/>
      </c>
      <c r="FC809" s="26" t="str">
        <f t="shared" si="978"/>
        <v/>
      </c>
      <c r="FD809" s="26" t="str">
        <f t="shared" si="978"/>
        <v/>
      </c>
      <c r="FE809" s="26" t="str">
        <f t="shared" si="978"/>
        <v/>
      </c>
      <c r="FF809" s="26" t="str">
        <f t="shared" si="978"/>
        <v/>
      </c>
      <c r="FG809" s="26" t="str">
        <f t="shared" si="978"/>
        <v/>
      </c>
      <c r="FH809" s="26" t="str">
        <f t="shared" si="978"/>
        <v/>
      </c>
      <c r="FI809" s="26" t="str">
        <f t="shared" si="978"/>
        <v/>
      </c>
    </row>
    <row r="810" spans="1:165" s="8" customFormat="1" ht="15" customHeight="1">
      <c r="A810" s="8" t="str">
        <f t="shared" si="930"/>
        <v>BFORAOF_S_BP6_XDC</v>
      </c>
      <c r="B810" s="12" t="s">
        <v>1484</v>
      </c>
      <c r="C810" s="13" t="s">
        <v>1893</v>
      </c>
      <c r="D810" s="13" t="s">
        <v>1894</v>
      </c>
      <c r="E810" s="14" t="str">
        <f>"BFORAOF_S_BP6_"&amp;C3</f>
        <v>BFORAOF_S_BP6_XDC</v>
      </c>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row>
    <row r="811" spans="1:165" s="8" customFormat="1" ht="15" customHeight="1">
      <c r="A811" s="8" t="str">
        <f t="shared" si="930"/>
        <v>BFORAOF_L_BP6_XDC</v>
      </c>
      <c r="B811" s="12" t="s">
        <v>1487</v>
      </c>
      <c r="C811" s="13" t="s">
        <v>1895</v>
      </c>
      <c r="D811" s="13" t="s">
        <v>1896</v>
      </c>
      <c r="E811" s="14" t="str">
        <f>"BFORAOF_L_BP6_"&amp;C3</f>
        <v>BFORAOF_L_BP6_XDC</v>
      </c>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row>
    <row r="812" spans="1:165" s="8" customFormat="1" ht="15" customHeight="1">
      <c r="A812" s="8" t="str">
        <f t="shared" si="930"/>
        <v>BFORAONF_BP6_XDC</v>
      </c>
      <c r="B812" s="12" t="s">
        <v>1219</v>
      </c>
      <c r="C812" s="13" t="s">
        <v>1897</v>
      </c>
      <c r="D812" s="13" t="s">
        <v>1898</v>
      </c>
      <c r="E812" s="14" t="str">
        <f>"BFORAONF_BP6_"&amp;C3</f>
        <v>BFORAONF_BP6_XDC</v>
      </c>
      <c r="F812" s="26" t="str">
        <f>IF(AND(F813="",F814=""),"",SUM(F813,F814))</f>
        <v/>
      </c>
      <c r="G812" s="26" t="str">
        <f t="shared" si="979" ref="G812:BR812">IF(AND(G813="",G814=""),"",SUM(G813,G814))</f>
        <v/>
      </c>
      <c r="H812" s="26" t="str">
        <f t="shared" si="979"/>
        <v/>
      </c>
      <c r="I812" s="26" t="str">
        <f t="shared" si="979"/>
        <v/>
      </c>
      <c r="J812" s="26" t="str">
        <f t="shared" si="979"/>
        <v/>
      </c>
      <c r="K812" s="26" t="str">
        <f t="shared" si="979"/>
        <v/>
      </c>
      <c r="L812" s="26" t="str">
        <f t="shared" si="979"/>
        <v/>
      </c>
      <c r="M812" s="26" t="str">
        <f t="shared" si="979"/>
        <v/>
      </c>
      <c r="N812" s="26" t="str">
        <f t="shared" si="979"/>
        <v/>
      </c>
      <c r="O812" s="26" t="str">
        <f t="shared" si="979"/>
        <v/>
      </c>
      <c r="P812" s="26" t="str">
        <f t="shared" si="979"/>
        <v/>
      </c>
      <c r="Q812" s="26" t="str">
        <f t="shared" si="979"/>
        <v/>
      </c>
      <c r="R812" s="26" t="str">
        <f t="shared" si="979"/>
        <v/>
      </c>
      <c r="S812" s="26" t="str">
        <f t="shared" si="979"/>
        <v/>
      </c>
      <c r="T812" s="26" t="str">
        <f t="shared" si="979"/>
        <v/>
      </c>
      <c r="U812" s="26" t="str">
        <f t="shared" si="979"/>
        <v/>
      </c>
      <c r="V812" s="26" t="str">
        <f t="shared" si="979"/>
        <v/>
      </c>
      <c r="W812" s="26" t="str">
        <f t="shared" si="979"/>
        <v/>
      </c>
      <c r="X812" s="26" t="str">
        <f t="shared" si="979"/>
        <v/>
      </c>
      <c r="Y812" s="26" t="str">
        <f t="shared" si="979"/>
        <v/>
      </c>
      <c r="Z812" s="26" t="str">
        <f t="shared" si="979"/>
        <v/>
      </c>
      <c r="AA812" s="26" t="str">
        <f t="shared" si="979"/>
        <v/>
      </c>
      <c r="AB812" s="26" t="str">
        <f t="shared" si="979"/>
        <v/>
      </c>
      <c r="AC812" s="26" t="str">
        <f t="shared" si="979"/>
        <v/>
      </c>
      <c r="AD812" s="26" t="str">
        <f t="shared" si="979"/>
        <v/>
      </c>
      <c r="AE812" s="26" t="str">
        <f t="shared" si="979"/>
        <v/>
      </c>
      <c r="AF812" s="26" t="str">
        <f t="shared" si="979"/>
        <v/>
      </c>
      <c r="AG812" s="26" t="str">
        <f t="shared" si="979"/>
        <v/>
      </c>
      <c r="AH812" s="26" t="str">
        <f t="shared" si="979"/>
        <v/>
      </c>
      <c r="AI812" s="26" t="str">
        <f t="shared" si="979"/>
        <v/>
      </c>
      <c r="AJ812" s="26" t="str">
        <f t="shared" si="979"/>
        <v/>
      </c>
      <c r="AK812" s="26" t="str">
        <f t="shared" si="979"/>
        <v/>
      </c>
      <c r="AL812" s="26" t="str">
        <f t="shared" si="979"/>
        <v/>
      </c>
      <c r="AM812" s="26" t="str">
        <f t="shared" si="979"/>
        <v/>
      </c>
      <c r="AN812" s="26" t="str">
        <f t="shared" si="979"/>
        <v/>
      </c>
      <c r="AO812" s="26" t="str">
        <f t="shared" si="979"/>
        <v/>
      </c>
      <c r="AP812" s="26" t="str">
        <f t="shared" si="979"/>
        <v/>
      </c>
      <c r="AQ812" s="26" t="str">
        <f t="shared" si="979"/>
        <v/>
      </c>
      <c r="AR812" s="26" t="str">
        <f t="shared" si="979"/>
        <v/>
      </c>
      <c r="AS812" s="26" t="str">
        <f t="shared" si="979"/>
        <v/>
      </c>
      <c r="AT812" s="26" t="str">
        <f t="shared" si="979"/>
        <v/>
      </c>
      <c r="AU812" s="26" t="str">
        <f t="shared" si="979"/>
        <v/>
      </c>
      <c r="AV812" s="26" t="str">
        <f t="shared" si="979"/>
        <v/>
      </c>
      <c r="AW812" s="26" t="str">
        <f t="shared" si="979"/>
        <v/>
      </c>
      <c r="AX812" s="26" t="str">
        <f t="shared" si="979"/>
        <v/>
      </c>
      <c r="AY812" s="26" t="str">
        <f t="shared" si="979"/>
        <v/>
      </c>
      <c r="AZ812" s="26" t="str">
        <f t="shared" si="979"/>
        <v/>
      </c>
      <c r="BA812" s="26" t="str">
        <f t="shared" si="979"/>
        <v/>
      </c>
      <c r="BB812" s="26" t="str">
        <f t="shared" si="979"/>
        <v/>
      </c>
      <c r="BC812" s="26" t="str">
        <f t="shared" si="979"/>
        <v/>
      </c>
      <c r="BD812" s="26" t="str">
        <f t="shared" si="979"/>
        <v/>
      </c>
      <c r="BE812" s="26" t="str">
        <f t="shared" si="979"/>
        <v/>
      </c>
      <c r="BF812" s="26" t="str">
        <f t="shared" si="979"/>
        <v/>
      </c>
      <c r="BG812" s="26" t="str">
        <f t="shared" si="979"/>
        <v/>
      </c>
      <c r="BH812" s="26" t="str">
        <f t="shared" si="979"/>
        <v/>
      </c>
      <c r="BI812" s="26" t="str">
        <f t="shared" si="979"/>
        <v/>
      </c>
      <c r="BJ812" s="26" t="str">
        <f t="shared" si="979"/>
        <v/>
      </c>
      <c r="BK812" s="26" t="str">
        <f t="shared" si="979"/>
        <v/>
      </c>
      <c r="BL812" s="26" t="str">
        <f t="shared" si="979"/>
        <v/>
      </c>
      <c r="BM812" s="26" t="str">
        <f t="shared" si="979"/>
        <v/>
      </c>
      <c r="BN812" s="26" t="str">
        <f t="shared" si="979"/>
        <v/>
      </c>
      <c r="BO812" s="26" t="str">
        <f t="shared" si="979"/>
        <v/>
      </c>
      <c r="BP812" s="26" t="str">
        <f t="shared" si="979"/>
        <v/>
      </c>
      <c r="BQ812" s="26" t="str">
        <f t="shared" si="979"/>
        <v/>
      </c>
      <c r="BR812" s="26" t="str">
        <f t="shared" si="979"/>
        <v/>
      </c>
      <c r="BS812" s="26" t="str">
        <f t="shared" si="980" ref="BS812:ED812">IF(AND(BS813="",BS814=""),"",SUM(BS813,BS814))</f>
        <v/>
      </c>
      <c r="BT812" s="26" t="str">
        <f t="shared" si="980"/>
        <v/>
      </c>
      <c r="BU812" s="26" t="str">
        <f t="shared" si="980"/>
        <v/>
      </c>
      <c r="BV812" s="26" t="str">
        <f t="shared" si="980"/>
        <v/>
      </c>
      <c r="BW812" s="26" t="str">
        <f t="shared" si="980"/>
        <v/>
      </c>
      <c r="BX812" s="26" t="str">
        <f t="shared" si="980"/>
        <v/>
      </c>
      <c r="BY812" s="26" t="str">
        <f t="shared" si="980"/>
        <v/>
      </c>
      <c r="BZ812" s="26" t="str">
        <f t="shared" si="980"/>
        <v/>
      </c>
      <c r="CA812" s="26" t="str">
        <f t="shared" si="980"/>
        <v/>
      </c>
      <c r="CB812" s="26" t="str">
        <f t="shared" si="980"/>
        <v/>
      </c>
      <c r="CC812" s="26" t="str">
        <f t="shared" si="980"/>
        <v/>
      </c>
      <c r="CD812" s="26" t="str">
        <f t="shared" si="980"/>
        <v/>
      </c>
      <c r="CE812" s="26" t="str">
        <f t="shared" si="980"/>
        <v/>
      </c>
      <c r="CF812" s="26" t="str">
        <f t="shared" si="980"/>
        <v/>
      </c>
      <c r="CG812" s="26" t="str">
        <f t="shared" si="980"/>
        <v/>
      </c>
      <c r="CH812" s="26" t="str">
        <f t="shared" si="980"/>
        <v/>
      </c>
      <c r="CI812" s="26" t="str">
        <f t="shared" si="980"/>
        <v/>
      </c>
      <c r="CJ812" s="26" t="str">
        <f t="shared" si="980"/>
        <v/>
      </c>
      <c r="CK812" s="26" t="str">
        <f t="shared" si="980"/>
        <v/>
      </c>
      <c r="CL812" s="26" t="str">
        <f t="shared" si="980"/>
        <v/>
      </c>
      <c r="CM812" s="26" t="str">
        <f t="shared" si="980"/>
        <v/>
      </c>
      <c r="CN812" s="26" t="str">
        <f t="shared" si="980"/>
        <v/>
      </c>
      <c r="CO812" s="26" t="str">
        <f t="shared" si="980"/>
        <v/>
      </c>
      <c r="CP812" s="26" t="str">
        <f t="shared" si="980"/>
        <v/>
      </c>
      <c r="CQ812" s="26" t="str">
        <f t="shared" si="980"/>
        <v/>
      </c>
      <c r="CR812" s="26" t="str">
        <f t="shared" si="980"/>
        <v/>
      </c>
      <c r="CS812" s="26" t="str">
        <f t="shared" si="980"/>
        <v/>
      </c>
      <c r="CT812" s="26" t="str">
        <f t="shared" si="980"/>
        <v/>
      </c>
      <c r="CU812" s="26" t="str">
        <f t="shared" si="980"/>
        <v/>
      </c>
      <c r="CV812" s="26" t="str">
        <f t="shared" si="980"/>
        <v/>
      </c>
      <c r="CW812" s="26" t="str">
        <f t="shared" si="980"/>
        <v/>
      </c>
      <c r="CX812" s="26" t="str">
        <f t="shared" si="980"/>
        <v/>
      </c>
      <c r="CY812" s="26" t="str">
        <f t="shared" si="980"/>
        <v/>
      </c>
      <c r="CZ812" s="26" t="str">
        <f t="shared" si="980"/>
        <v/>
      </c>
      <c r="DA812" s="26" t="str">
        <f t="shared" si="980"/>
        <v/>
      </c>
      <c r="DB812" s="26" t="str">
        <f t="shared" si="980"/>
        <v/>
      </c>
      <c r="DC812" s="26" t="str">
        <f t="shared" si="980"/>
        <v/>
      </c>
      <c r="DD812" s="26" t="str">
        <f t="shared" si="980"/>
        <v/>
      </c>
      <c r="DE812" s="26" t="str">
        <f t="shared" si="980"/>
        <v/>
      </c>
      <c r="DF812" s="26" t="str">
        <f t="shared" si="980"/>
        <v/>
      </c>
      <c r="DG812" s="26" t="str">
        <f t="shared" si="980"/>
        <v/>
      </c>
      <c r="DH812" s="26" t="str">
        <f t="shared" si="980"/>
        <v/>
      </c>
      <c r="DI812" s="26" t="str">
        <f t="shared" si="980"/>
        <v/>
      </c>
      <c r="DJ812" s="26" t="str">
        <f t="shared" si="980"/>
        <v/>
      </c>
      <c r="DK812" s="26" t="str">
        <f t="shared" si="980"/>
        <v/>
      </c>
      <c r="DL812" s="26" t="str">
        <f t="shared" si="980"/>
        <v/>
      </c>
      <c r="DM812" s="26" t="str">
        <f t="shared" si="980"/>
        <v/>
      </c>
      <c r="DN812" s="26" t="str">
        <f t="shared" si="980"/>
        <v/>
      </c>
      <c r="DO812" s="26" t="str">
        <f t="shared" si="980"/>
        <v/>
      </c>
      <c r="DP812" s="26" t="str">
        <f t="shared" si="980"/>
        <v/>
      </c>
      <c r="DQ812" s="26" t="str">
        <f t="shared" si="980"/>
        <v/>
      </c>
      <c r="DR812" s="26" t="str">
        <f t="shared" si="980"/>
        <v/>
      </c>
      <c r="DS812" s="26" t="str">
        <f t="shared" si="980"/>
        <v/>
      </c>
      <c r="DT812" s="26" t="str">
        <f t="shared" si="980"/>
        <v/>
      </c>
      <c r="DU812" s="26" t="str">
        <f t="shared" si="980"/>
        <v/>
      </c>
      <c r="DV812" s="26" t="str">
        <f t="shared" si="980"/>
        <v/>
      </c>
      <c r="DW812" s="26" t="str">
        <f t="shared" si="980"/>
        <v/>
      </c>
      <c r="DX812" s="26" t="str">
        <f t="shared" si="980"/>
        <v/>
      </c>
      <c r="DY812" s="26" t="str">
        <f t="shared" si="980"/>
        <v/>
      </c>
      <c r="DZ812" s="26" t="str">
        <f t="shared" si="980"/>
        <v/>
      </c>
      <c r="EA812" s="26" t="str">
        <f t="shared" si="980"/>
        <v/>
      </c>
      <c r="EB812" s="26" t="str">
        <f t="shared" si="980"/>
        <v/>
      </c>
      <c r="EC812" s="26" t="str">
        <f t="shared" si="980"/>
        <v/>
      </c>
      <c r="ED812" s="26" t="str">
        <f t="shared" si="980"/>
        <v/>
      </c>
      <c r="EE812" s="26" t="str">
        <f t="shared" si="981" ref="EE812:FI812">IF(AND(EE813="",EE814=""),"",SUM(EE813,EE814))</f>
        <v/>
      </c>
      <c r="EF812" s="26" t="str">
        <f t="shared" si="981"/>
        <v/>
      </c>
      <c r="EG812" s="26" t="str">
        <f t="shared" si="981"/>
        <v/>
      </c>
      <c r="EH812" s="26" t="str">
        <f t="shared" si="981"/>
        <v/>
      </c>
      <c r="EI812" s="26" t="str">
        <f t="shared" si="981"/>
        <v/>
      </c>
      <c r="EJ812" s="26" t="str">
        <f t="shared" si="981"/>
        <v/>
      </c>
      <c r="EK812" s="26" t="str">
        <f t="shared" si="981"/>
        <v/>
      </c>
      <c r="EL812" s="26" t="str">
        <f t="shared" si="981"/>
        <v/>
      </c>
      <c r="EM812" s="26" t="str">
        <f t="shared" si="981"/>
        <v/>
      </c>
      <c r="EN812" s="26" t="str">
        <f t="shared" si="981"/>
        <v/>
      </c>
      <c r="EO812" s="26" t="str">
        <f t="shared" si="981"/>
        <v/>
      </c>
      <c r="EP812" s="26" t="str">
        <f t="shared" si="981"/>
        <v/>
      </c>
      <c r="EQ812" s="26" t="str">
        <f t="shared" si="981"/>
        <v/>
      </c>
      <c r="ER812" s="26" t="str">
        <f t="shared" si="981"/>
        <v/>
      </c>
      <c r="ES812" s="26" t="str">
        <f t="shared" si="981"/>
        <v/>
      </c>
      <c r="ET812" s="26" t="str">
        <f t="shared" si="981"/>
        <v/>
      </c>
      <c r="EU812" s="26" t="str">
        <f t="shared" si="981"/>
        <v/>
      </c>
      <c r="EV812" s="26" t="str">
        <f t="shared" si="981"/>
        <v/>
      </c>
      <c r="EW812" s="26" t="str">
        <f t="shared" si="981"/>
        <v/>
      </c>
      <c r="EX812" s="26" t="str">
        <f t="shared" si="981"/>
        <v/>
      </c>
      <c r="EY812" s="26" t="str">
        <f t="shared" si="981"/>
        <v/>
      </c>
      <c r="EZ812" s="26" t="str">
        <f t="shared" si="981"/>
        <v/>
      </c>
      <c r="FA812" s="26" t="str">
        <f t="shared" si="981"/>
        <v/>
      </c>
      <c r="FB812" s="26" t="str">
        <f t="shared" si="981"/>
        <v/>
      </c>
      <c r="FC812" s="26" t="str">
        <f t="shared" si="981"/>
        <v/>
      </c>
      <c r="FD812" s="26" t="str">
        <f t="shared" si="981"/>
        <v/>
      </c>
      <c r="FE812" s="26" t="str">
        <f t="shared" si="981"/>
        <v/>
      </c>
      <c r="FF812" s="26" t="str">
        <f t="shared" si="981"/>
        <v/>
      </c>
      <c r="FG812" s="26" t="str">
        <f t="shared" si="981"/>
        <v/>
      </c>
      <c r="FH812" s="26" t="str">
        <f t="shared" si="981"/>
        <v/>
      </c>
      <c r="FI812" s="26" t="str">
        <f t="shared" si="981"/>
        <v/>
      </c>
    </row>
    <row r="813" spans="1:165" s="8" customFormat="1" ht="15" customHeight="1">
      <c r="A813" s="8" t="str">
        <f t="shared" si="930"/>
        <v>BFORAONF_S_BP6_XDC</v>
      </c>
      <c r="B813" s="12" t="s">
        <v>1484</v>
      </c>
      <c r="C813" s="13" t="s">
        <v>1899</v>
      </c>
      <c r="D813" s="13" t="s">
        <v>1900</v>
      </c>
      <c r="E813" s="14" t="str">
        <f>"BFORAONF_S_BP6_"&amp;C3</f>
        <v>BFORAONF_S_BP6_XDC</v>
      </c>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row>
    <row r="814" spans="1:165" s="8" customFormat="1" ht="15" customHeight="1">
      <c r="A814" s="8" t="str">
        <f t="shared" si="930"/>
        <v>BFORAONF_L_BP6_XDC</v>
      </c>
      <c r="B814" s="12" t="s">
        <v>1487</v>
      </c>
      <c r="C814" s="13" t="s">
        <v>1901</v>
      </c>
      <c r="D814" s="13" t="s">
        <v>1902</v>
      </c>
      <c r="E814" s="14" t="str">
        <f>"BFORAONF_L_BP6_"&amp;C3</f>
        <v>BFORAONF_L_BP6_XDC</v>
      </c>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row>
    <row r="815" spans="1:165" s="8" customFormat="1" ht="15" customHeight="1">
      <c r="A815" s="8" t="str">
        <f t="shared" si="930"/>
        <v>BFORPL_BP6_XDC</v>
      </c>
      <c r="B815" s="19" t="s">
        <v>1647</v>
      </c>
      <c r="C815" s="13" t="s">
        <v>1903</v>
      </c>
      <c r="D815" s="13" t="s">
        <v>1904</v>
      </c>
      <c r="E815" s="14" t="str">
        <f>"BFORPL_BP6_"&amp;C3</f>
        <v>BFORPL_BP6_XDC</v>
      </c>
      <c r="F815" s="26" t="str">
        <f>IF(AND(F816="",AND(F822="",AND(F825="",F828=""))),"",SUM(F816,F822,F825,F828))</f>
        <v/>
      </c>
      <c r="G815" s="26" t="str">
        <f t="shared" si="982" ref="G815:BR815">IF(AND(G816="",AND(G822="",AND(G825="",G828=""))),"",SUM(G816,G822,G825,G828))</f>
        <v/>
      </c>
      <c r="H815" s="26" t="str">
        <f t="shared" si="982"/>
        <v/>
      </c>
      <c r="I815" s="26" t="str">
        <f t="shared" si="982"/>
        <v/>
      </c>
      <c r="J815" s="26" t="str">
        <f t="shared" si="982"/>
        <v/>
      </c>
      <c r="K815" s="26" t="str">
        <f t="shared" si="982"/>
        <v/>
      </c>
      <c r="L815" s="26" t="str">
        <f t="shared" si="982"/>
        <v/>
      </c>
      <c r="M815" s="26" t="str">
        <f t="shared" si="982"/>
        <v/>
      </c>
      <c r="N815" s="26" t="str">
        <f t="shared" si="982"/>
        <v/>
      </c>
      <c r="O815" s="26" t="str">
        <f t="shared" si="982"/>
        <v/>
      </c>
      <c r="P815" s="26" t="str">
        <f t="shared" si="982"/>
        <v/>
      </c>
      <c r="Q815" s="26" t="str">
        <f t="shared" si="982"/>
        <v/>
      </c>
      <c r="R815" s="26" t="str">
        <f t="shared" si="982"/>
        <v/>
      </c>
      <c r="S815" s="26" t="str">
        <f t="shared" si="982"/>
        <v/>
      </c>
      <c r="T815" s="26" t="str">
        <f t="shared" si="982"/>
        <v/>
      </c>
      <c r="U815" s="26" t="str">
        <f t="shared" si="982"/>
        <v/>
      </c>
      <c r="V815" s="26" t="str">
        <f t="shared" si="982"/>
        <v/>
      </c>
      <c r="W815" s="26" t="str">
        <f t="shared" si="982"/>
        <v/>
      </c>
      <c r="X815" s="26" t="str">
        <f t="shared" si="982"/>
        <v/>
      </c>
      <c r="Y815" s="26" t="str">
        <f t="shared" si="982"/>
        <v/>
      </c>
      <c r="Z815" s="26" t="str">
        <f t="shared" si="982"/>
        <v/>
      </c>
      <c r="AA815" s="26" t="str">
        <f t="shared" si="982"/>
        <v/>
      </c>
      <c r="AB815" s="26" t="str">
        <f t="shared" si="982"/>
        <v/>
      </c>
      <c r="AC815" s="26" t="str">
        <f t="shared" si="982"/>
        <v/>
      </c>
      <c r="AD815" s="26" t="str">
        <f t="shared" si="982"/>
        <v/>
      </c>
      <c r="AE815" s="26" t="str">
        <f t="shared" si="982"/>
        <v/>
      </c>
      <c r="AF815" s="26" t="str">
        <f t="shared" si="982"/>
        <v/>
      </c>
      <c r="AG815" s="26" t="str">
        <f t="shared" si="982"/>
        <v/>
      </c>
      <c r="AH815" s="26" t="str">
        <f t="shared" si="982"/>
        <v/>
      </c>
      <c r="AI815" s="26" t="str">
        <f t="shared" si="982"/>
        <v/>
      </c>
      <c r="AJ815" s="26" t="str">
        <f t="shared" si="982"/>
        <v/>
      </c>
      <c r="AK815" s="26" t="str">
        <f t="shared" si="982"/>
        <v/>
      </c>
      <c r="AL815" s="26" t="str">
        <f t="shared" si="982"/>
        <v/>
      </c>
      <c r="AM815" s="26" t="str">
        <f t="shared" si="982"/>
        <v/>
      </c>
      <c r="AN815" s="26" t="str">
        <f t="shared" si="982"/>
        <v/>
      </c>
      <c r="AO815" s="26" t="str">
        <f t="shared" si="982"/>
        <v/>
      </c>
      <c r="AP815" s="26" t="str">
        <f t="shared" si="982"/>
        <v/>
      </c>
      <c r="AQ815" s="26" t="str">
        <f t="shared" si="982"/>
        <v/>
      </c>
      <c r="AR815" s="26" t="str">
        <f t="shared" si="982"/>
        <v/>
      </c>
      <c r="AS815" s="26" t="str">
        <f t="shared" si="982"/>
        <v/>
      </c>
      <c r="AT815" s="26" t="str">
        <f t="shared" si="982"/>
        <v/>
      </c>
      <c r="AU815" s="26" t="str">
        <f t="shared" si="982"/>
        <v/>
      </c>
      <c r="AV815" s="26" t="str">
        <f t="shared" si="982"/>
        <v/>
      </c>
      <c r="AW815" s="26" t="str">
        <f t="shared" si="982"/>
        <v/>
      </c>
      <c r="AX815" s="26" t="str">
        <f t="shared" si="982"/>
        <v/>
      </c>
      <c r="AY815" s="26" t="str">
        <f t="shared" si="982"/>
        <v/>
      </c>
      <c r="AZ815" s="26" t="str">
        <f t="shared" si="982"/>
        <v/>
      </c>
      <c r="BA815" s="26" t="str">
        <f t="shared" si="982"/>
        <v/>
      </c>
      <c r="BB815" s="26" t="str">
        <f t="shared" si="982"/>
        <v/>
      </c>
      <c r="BC815" s="26" t="str">
        <f t="shared" si="982"/>
        <v/>
      </c>
      <c r="BD815" s="26" t="str">
        <f t="shared" si="982"/>
        <v/>
      </c>
      <c r="BE815" s="26" t="str">
        <f t="shared" si="982"/>
        <v/>
      </c>
      <c r="BF815" s="26" t="str">
        <f t="shared" si="982"/>
        <v/>
      </c>
      <c r="BG815" s="26" t="str">
        <f t="shared" si="982"/>
        <v/>
      </c>
      <c r="BH815" s="26" t="str">
        <f t="shared" si="982"/>
        <v/>
      </c>
      <c r="BI815" s="26" t="str">
        <f t="shared" si="982"/>
        <v/>
      </c>
      <c r="BJ815" s="26" t="str">
        <f t="shared" si="982"/>
        <v/>
      </c>
      <c r="BK815" s="26" t="str">
        <f t="shared" si="982"/>
        <v/>
      </c>
      <c r="BL815" s="26" t="str">
        <f t="shared" si="982"/>
        <v/>
      </c>
      <c r="BM815" s="26" t="str">
        <f t="shared" si="982"/>
        <v/>
      </c>
      <c r="BN815" s="26" t="str">
        <f t="shared" si="982"/>
        <v/>
      </c>
      <c r="BO815" s="26" t="str">
        <f t="shared" si="982"/>
        <v/>
      </c>
      <c r="BP815" s="26" t="str">
        <f t="shared" si="982"/>
        <v/>
      </c>
      <c r="BQ815" s="26" t="str">
        <f t="shared" si="982"/>
        <v/>
      </c>
      <c r="BR815" s="26" t="str">
        <f t="shared" si="982"/>
        <v/>
      </c>
      <c r="BS815" s="26" t="str">
        <f t="shared" si="983" ref="BS815:ED815">IF(AND(BS816="",AND(BS822="",AND(BS825="",BS828=""))),"",SUM(BS816,BS822,BS825,BS828))</f>
        <v/>
      </c>
      <c r="BT815" s="26" t="str">
        <f t="shared" si="983"/>
        <v/>
      </c>
      <c r="BU815" s="26" t="str">
        <f t="shared" si="983"/>
        <v/>
      </c>
      <c r="BV815" s="26" t="str">
        <f t="shared" si="983"/>
        <v/>
      </c>
      <c r="BW815" s="26" t="str">
        <f t="shared" si="983"/>
        <v/>
      </c>
      <c r="BX815" s="26" t="str">
        <f t="shared" si="983"/>
        <v/>
      </c>
      <c r="BY815" s="26" t="str">
        <f t="shared" si="983"/>
        <v/>
      </c>
      <c r="BZ815" s="26" t="str">
        <f t="shared" si="983"/>
        <v/>
      </c>
      <c r="CA815" s="26" t="str">
        <f t="shared" si="983"/>
        <v/>
      </c>
      <c r="CB815" s="26" t="str">
        <f t="shared" si="983"/>
        <v/>
      </c>
      <c r="CC815" s="26" t="str">
        <f t="shared" si="983"/>
        <v/>
      </c>
      <c r="CD815" s="26" t="str">
        <f t="shared" si="983"/>
        <v/>
      </c>
      <c r="CE815" s="26" t="str">
        <f t="shared" si="983"/>
        <v/>
      </c>
      <c r="CF815" s="26" t="str">
        <f t="shared" si="983"/>
        <v/>
      </c>
      <c r="CG815" s="26" t="str">
        <f t="shared" si="983"/>
        <v/>
      </c>
      <c r="CH815" s="26" t="str">
        <f t="shared" si="983"/>
        <v/>
      </c>
      <c r="CI815" s="26" t="str">
        <f t="shared" si="983"/>
        <v/>
      </c>
      <c r="CJ815" s="26" t="str">
        <f t="shared" si="983"/>
        <v/>
      </c>
      <c r="CK815" s="26" t="str">
        <f t="shared" si="983"/>
        <v/>
      </c>
      <c r="CL815" s="26" t="str">
        <f t="shared" si="983"/>
        <v/>
      </c>
      <c r="CM815" s="26" t="str">
        <f t="shared" si="983"/>
        <v/>
      </c>
      <c r="CN815" s="26" t="str">
        <f t="shared" si="983"/>
        <v/>
      </c>
      <c r="CO815" s="26" t="str">
        <f t="shared" si="983"/>
        <v/>
      </c>
      <c r="CP815" s="26" t="str">
        <f t="shared" si="983"/>
        <v/>
      </c>
      <c r="CQ815" s="26" t="str">
        <f t="shared" si="983"/>
        <v/>
      </c>
      <c r="CR815" s="26" t="str">
        <f t="shared" si="983"/>
        <v/>
      </c>
      <c r="CS815" s="26" t="str">
        <f t="shared" si="983"/>
        <v/>
      </c>
      <c r="CT815" s="26" t="str">
        <f t="shared" si="983"/>
        <v/>
      </c>
      <c r="CU815" s="26" t="str">
        <f t="shared" si="983"/>
        <v/>
      </c>
      <c r="CV815" s="26" t="str">
        <f t="shared" si="983"/>
        <v/>
      </c>
      <c r="CW815" s="26" t="str">
        <f t="shared" si="983"/>
        <v/>
      </c>
      <c r="CX815" s="26" t="str">
        <f t="shared" si="983"/>
        <v/>
      </c>
      <c r="CY815" s="26" t="str">
        <f t="shared" si="983"/>
        <v/>
      </c>
      <c r="CZ815" s="26" t="str">
        <f t="shared" si="983"/>
        <v/>
      </c>
      <c r="DA815" s="26" t="str">
        <f t="shared" si="983"/>
        <v/>
      </c>
      <c r="DB815" s="26" t="str">
        <f t="shared" si="983"/>
        <v/>
      </c>
      <c r="DC815" s="26" t="str">
        <f t="shared" si="983"/>
        <v/>
      </c>
      <c r="DD815" s="26" t="str">
        <f t="shared" si="983"/>
        <v/>
      </c>
      <c r="DE815" s="26" t="str">
        <f t="shared" si="983"/>
        <v/>
      </c>
      <c r="DF815" s="26" t="str">
        <f t="shared" si="983"/>
        <v/>
      </c>
      <c r="DG815" s="26" t="str">
        <f t="shared" si="983"/>
        <v/>
      </c>
      <c r="DH815" s="26" t="str">
        <f t="shared" si="983"/>
        <v/>
      </c>
      <c r="DI815" s="26" t="str">
        <f t="shared" si="983"/>
        <v/>
      </c>
      <c r="DJ815" s="26" t="str">
        <f t="shared" si="983"/>
        <v/>
      </c>
      <c r="DK815" s="26" t="str">
        <f t="shared" si="983"/>
        <v/>
      </c>
      <c r="DL815" s="26" t="str">
        <f t="shared" si="983"/>
        <v/>
      </c>
      <c r="DM815" s="26" t="str">
        <f t="shared" si="983"/>
        <v/>
      </c>
      <c r="DN815" s="26" t="str">
        <f t="shared" si="983"/>
        <v/>
      </c>
      <c r="DO815" s="26" t="str">
        <f t="shared" si="983"/>
        <v/>
      </c>
      <c r="DP815" s="26" t="str">
        <f t="shared" si="983"/>
        <v/>
      </c>
      <c r="DQ815" s="26" t="str">
        <f t="shared" si="983"/>
        <v/>
      </c>
      <c r="DR815" s="26" t="str">
        <f t="shared" si="983"/>
        <v/>
      </c>
      <c r="DS815" s="26" t="str">
        <f t="shared" si="983"/>
        <v/>
      </c>
      <c r="DT815" s="26" t="str">
        <f t="shared" si="983"/>
        <v/>
      </c>
      <c r="DU815" s="26" t="str">
        <f t="shared" si="983"/>
        <v/>
      </c>
      <c r="DV815" s="26" t="str">
        <f t="shared" si="983"/>
        <v/>
      </c>
      <c r="DW815" s="26" t="str">
        <f t="shared" si="983"/>
        <v/>
      </c>
      <c r="DX815" s="26" t="str">
        <f t="shared" si="983"/>
        <v/>
      </c>
      <c r="DY815" s="26" t="str">
        <f t="shared" si="983"/>
        <v/>
      </c>
      <c r="DZ815" s="26" t="str">
        <f t="shared" si="983"/>
        <v/>
      </c>
      <c r="EA815" s="26" t="str">
        <f t="shared" si="983"/>
        <v/>
      </c>
      <c r="EB815" s="26" t="str">
        <f t="shared" si="983"/>
        <v/>
      </c>
      <c r="EC815" s="26" t="str">
        <f t="shared" si="983"/>
        <v/>
      </c>
      <c r="ED815" s="26" t="str">
        <f t="shared" si="983"/>
        <v/>
      </c>
      <c r="EE815" s="26" t="str">
        <f t="shared" si="984" ref="EE815:FI815">IF(AND(EE816="",AND(EE822="",AND(EE825="",EE828=""))),"",SUM(EE816,EE822,EE825,EE828))</f>
        <v/>
      </c>
      <c r="EF815" s="26" t="str">
        <f t="shared" si="984"/>
        <v/>
      </c>
      <c r="EG815" s="26" t="str">
        <f t="shared" si="984"/>
        <v/>
      </c>
      <c r="EH815" s="26" t="str">
        <f t="shared" si="984"/>
        <v/>
      </c>
      <c r="EI815" s="26" t="str">
        <f t="shared" si="984"/>
        <v/>
      </c>
      <c r="EJ815" s="26" t="str">
        <f t="shared" si="984"/>
        <v/>
      </c>
      <c r="EK815" s="26" t="str">
        <f t="shared" si="984"/>
        <v/>
      </c>
      <c r="EL815" s="26" t="str">
        <f t="shared" si="984"/>
        <v/>
      </c>
      <c r="EM815" s="26" t="str">
        <f t="shared" si="984"/>
        <v/>
      </c>
      <c r="EN815" s="26" t="str">
        <f t="shared" si="984"/>
        <v/>
      </c>
      <c r="EO815" s="26" t="str">
        <f t="shared" si="984"/>
        <v/>
      </c>
      <c r="EP815" s="26" t="str">
        <f t="shared" si="984"/>
        <v/>
      </c>
      <c r="EQ815" s="26" t="str">
        <f t="shared" si="984"/>
        <v/>
      </c>
      <c r="ER815" s="26" t="str">
        <f t="shared" si="984"/>
        <v/>
      </c>
      <c r="ES815" s="26" t="str">
        <f t="shared" si="984"/>
        <v/>
      </c>
      <c r="ET815" s="26" t="str">
        <f t="shared" si="984"/>
        <v/>
      </c>
      <c r="EU815" s="26" t="str">
        <f t="shared" si="984"/>
        <v/>
      </c>
      <c r="EV815" s="26" t="str">
        <f t="shared" si="984"/>
        <v/>
      </c>
      <c r="EW815" s="26" t="str">
        <f t="shared" si="984"/>
        <v/>
      </c>
      <c r="EX815" s="26" t="str">
        <f t="shared" si="984"/>
        <v/>
      </c>
      <c r="EY815" s="26" t="str">
        <f t="shared" si="984"/>
        <v/>
      </c>
      <c r="EZ815" s="26" t="str">
        <f t="shared" si="984"/>
        <v/>
      </c>
      <c r="FA815" s="26" t="str">
        <f t="shared" si="984"/>
        <v/>
      </c>
      <c r="FB815" s="26" t="str">
        <f t="shared" si="984"/>
        <v/>
      </c>
      <c r="FC815" s="26" t="str">
        <f t="shared" si="984"/>
        <v/>
      </c>
      <c r="FD815" s="26" t="str">
        <f t="shared" si="984"/>
        <v/>
      </c>
      <c r="FE815" s="26" t="str">
        <f t="shared" si="984"/>
        <v/>
      </c>
      <c r="FF815" s="26" t="str">
        <f t="shared" si="984"/>
        <v/>
      </c>
      <c r="FG815" s="26" t="str">
        <f t="shared" si="984"/>
        <v/>
      </c>
      <c r="FH815" s="26" t="str">
        <f t="shared" si="984"/>
        <v/>
      </c>
      <c r="FI815" s="26" t="str">
        <f t="shared" si="984"/>
        <v/>
      </c>
    </row>
    <row r="816" spans="1:165" s="8" customFormat="1" ht="15" customHeight="1">
      <c r="A816" s="8" t="str">
        <f t="shared" si="930"/>
        <v>BFORPLCB_BP6_XDC</v>
      </c>
      <c r="B816" s="12" t="s">
        <v>1202</v>
      </c>
      <c r="C816" s="13" t="s">
        <v>1905</v>
      </c>
      <c r="D816" s="13" t="s">
        <v>1906</v>
      </c>
      <c r="E816" s="14" t="str">
        <f>"BFORPLCB_BP6_"&amp;C3</f>
        <v>BFORPLCB_BP6_XDC</v>
      </c>
      <c r="F816" s="26" t="str">
        <f>IF(AND(F817="",F818=""),"",SUM(F817,F818))</f>
        <v/>
      </c>
      <c r="G816" s="26" t="str">
        <f t="shared" si="985" ref="G816:BR816">IF(AND(G817="",G818=""),"",SUM(G817,G818))</f>
        <v/>
      </c>
      <c r="H816" s="26" t="str">
        <f t="shared" si="985"/>
        <v/>
      </c>
      <c r="I816" s="26" t="str">
        <f t="shared" si="985"/>
        <v/>
      </c>
      <c r="J816" s="26" t="str">
        <f t="shared" si="985"/>
        <v/>
      </c>
      <c r="K816" s="26" t="str">
        <f t="shared" si="985"/>
        <v/>
      </c>
      <c r="L816" s="26" t="str">
        <f t="shared" si="985"/>
        <v/>
      </c>
      <c r="M816" s="26" t="str">
        <f t="shared" si="985"/>
        <v/>
      </c>
      <c r="N816" s="26" t="str">
        <f t="shared" si="985"/>
        <v/>
      </c>
      <c r="O816" s="26" t="str">
        <f t="shared" si="985"/>
        <v/>
      </c>
      <c r="P816" s="26" t="str">
        <f t="shared" si="985"/>
        <v/>
      </c>
      <c r="Q816" s="26" t="str">
        <f t="shared" si="985"/>
        <v/>
      </c>
      <c r="R816" s="26" t="str">
        <f t="shared" si="985"/>
        <v/>
      </c>
      <c r="S816" s="26" t="str">
        <f t="shared" si="985"/>
        <v/>
      </c>
      <c r="T816" s="26" t="str">
        <f t="shared" si="985"/>
        <v/>
      </c>
      <c r="U816" s="26" t="str">
        <f t="shared" si="985"/>
        <v/>
      </c>
      <c r="V816" s="26" t="str">
        <f t="shared" si="985"/>
        <v/>
      </c>
      <c r="W816" s="26" t="str">
        <f t="shared" si="985"/>
        <v/>
      </c>
      <c r="X816" s="26" t="str">
        <f t="shared" si="985"/>
        <v/>
      </c>
      <c r="Y816" s="26" t="str">
        <f t="shared" si="985"/>
        <v/>
      </c>
      <c r="Z816" s="26" t="str">
        <f t="shared" si="985"/>
        <v/>
      </c>
      <c r="AA816" s="26" t="str">
        <f t="shared" si="985"/>
        <v/>
      </c>
      <c r="AB816" s="26" t="str">
        <f t="shared" si="985"/>
        <v/>
      </c>
      <c r="AC816" s="26" t="str">
        <f t="shared" si="985"/>
        <v/>
      </c>
      <c r="AD816" s="26" t="str">
        <f t="shared" si="985"/>
        <v/>
      </c>
      <c r="AE816" s="26" t="str">
        <f t="shared" si="985"/>
        <v/>
      </c>
      <c r="AF816" s="26" t="str">
        <f t="shared" si="985"/>
        <v/>
      </c>
      <c r="AG816" s="26" t="str">
        <f t="shared" si="985"/>
        <v/>
      </c>
      <c r="AH816" s="26" t="str">
        <f t="shared" si="985"/>
        <v/>
      </c>
      <c r="AI816" s="26" t="str">
        <f t="shared" si="985"/>
        <v/>
      </c>
      <c r="AJ816" s="26" t="str">
        <f t="shared" si="985"/>
        <v/>
      </c>
      <c r="AK816" s="26" t="str">
        <f t="shared" si="985"/>
        <v/>
      </c>
      <c r="AL816" s="26" t="str">
        <f t="shared" si="985"/>
        <v/>
      </c>
      <c r="AM816" s="26" t="str">
        <f t="shared" si="985"/>
        <v/>
      </c>
      <c r="AN816" s="26" t="str">
        <f t="shared" si="985"/>
        <v/>
      </c>
      <c r="AO816" s="26" t="str">
        <f t="shared" si="985"/>
        <v/>
      </c>
      <c r="AP816" s="26" t="str">
        <f t="shared" si="985"/>
        <v/>
      </c>
      <c r="AQ816" s="26" t="str">
        <f t="shared" si="985"/>
        <v/>
      </c>
      <c r="AR816" s="26" t="str">
        <f t="shared" si="985"/>
        <v/>
      </c>
      <c r="AS816" s="26" t="str">
        <f t="shared" si="985"/>
        <v/>
      </c>
      <c r="AT816" s="26" t="str">
        <f t="shared" si="985"/>
        <v/>
      </c>
      <c r="AU816" s="26" t="str">
        <f t="shared" si="985"/>
        <v/>
      </c>
      <c r="AV816" s="26" t="str">
        <f t="shared" si="985"/>
        <v/>
      </c>
      <c r="AW816" s="26" t="str">
        <f t="shared" si="985"/>
        <v/>
      </c>
      <c r="AX816" s="26" t="str">
        <f t="shared" si="985"/>
        <v/>
      </c>
      <c r="AY816" s="26" t="str">
        <f t="shared" si="985"/>
        <v/>
      </c>
      <c r="AZ816" s="26" t="str">
        <f t="shared" si="985"/>
        <v/>
      </c>
      <c r="BA816" s="26" t="str">
        <f t="shared" si="985"/>
        <v/>
      </c>
      <c r="BB816" s="26" t="str">
        <f t="shared" si="985"/>
        <v/>
      </c>
      <c r="BC816" s="26" t="str">
        <f t="shared" si="985"/>
        <v/>
      </c>
      <c r="BD816" s="26" t="str">
        <f t="shared" si="985"/>
        <v/>
      </c>
      <c r="BE816" s="26" t="str">
        <f t="shared" si="985"/>
        <v/>
      </c>
      <c r="BF816" s="26" t="str">
        <f t="shared" si="985"/>
        <v/>
      </c>
      <c r="BG816" s="26" t="str">
        <f t="shared" si="985"/>
        <v/>
      </c>
      <c r="BH816" s="26" t="str">
        <f t="shared" si="985"/>
        <v/>
      </c>
      <c r="BI816" s="26" t="str">
        <f t="shared" si="985"/>
        <v/>
      </c>
      <c r="BJ816" s="26" t="str">
        <f t="shared" si="985"/>
        <v/>
      </c>
      <c r="BK816" s="26" t="str">
        <f t="shared" si="985"/>
        <v/>
      </c>
      <c r="BL816" s="26" t="str">
        <f t="shared" si="985"/>
        <v/>
      </c>
      <c r="BM816" s="26" t="str">
        <f t="shared" si="985"/>
        <v/>
      </c>
      <c r="BN816" s="26" t="str">
        <f t="shared" si="985"/>
        <v/>
      </c>
      <c r="BO816" s="26" t="str">
        <f t="shared" si="985"/>
        <v/>
      </c>
      <c r="BP816" s="26" t="str">
        <f t="shared" si="985"/>
        <v/>
      </c>
      <c r="BQ816" s="26" t="str">
        <f t="shared" si="985"/>
        <v/>
      </c>
      <c r="BR816" s="26" t="str">
        <f t="shared" si="985"/>
        <v/>
      </c>
      <c r="BS816" s="26" t="str">
        <f t="shared" si="986" ref="BS816:ED816">IF(AND(BS817="",BS818=""),"",SUM(BS817,BS818))</f>
        <v/>
      </c>
      <c r="BT816" s="26" t="str">
        <f t="shared" si="986"/>
        <v/>
      </c>
      <c r="BU816" s="26" t="str">
        <f t="shared" si="986"/>
        <v/>
      </c>
      <c r="BV816" s="26" t="str">
        <f t="shared" si="986"/>
        <v/>
      </c>
      <c r="BW816" s="26" t="str">
        <f t="shared" si="986"/>
        <v/>
      </c>
      <c r="BX816" s="26" t="str">
        <f t="shared" si="986"/>
        <v/>
      </c>
      <c r="BY816" s="26" t="str">
        <f t="shared" si="986"/>
        <v/>
      </c>
      <c r="BZ816" s="26" t="str">
        <f t="shared" si="986"/>
        <v/>
      </c>
      <c r="CA816" s="26" t="str">
        <f t="shared" si="986"/>
        <v/>
      </c>
      <c r="CB816" s="26" t="str">
        <f t="shared" si="986"/>
        <v/>
      </c>
      <c r="CC816" s="26" t="str">
        <f t="shared" si="986"/>
        <v/>
      </c>
      <c r="CD816" s="26" t="str">
        <f t="shared" si="986"/>
        <v/>
      </c>
      <c r="CE816" s="26" t="str">
        <f t="shared" si="986"/>
        <v/>
      </c>
      <c r="CF816" s="26" t="str">
        <f t="shared" si="986"/>
        <v/>
      </c>
      <c r="CG816" s="26" t="str">
        <f t="shared" si="986"/>
        <v/>
      </c>
      <c r="CH816" s="26" t="str">
        <f t="shared" si="986"/>
        <v/>
      </c>
      <c r="CI816" s="26" t="str">
        <f t="shared" si="986"/>
        <v/>
      </c>
      <c r="CJ816" s="26" t="str">
        <f t="shared" si="986"/>
        <v/>
      </c>
      <c r="CK816" s="26" t="str">
        <f t="shared" si="986"/>
        <v/>
      </c>
      <c r="CL816" s="26" t="str">
        <f t="shared" si="986"/>
        <v/>
      </c>
      <c r="CM816" s="26" t="str">
        <f t="shared" si="986"/>
        <v/>
      </c>
      <c r="CN816" s="26" t="str">
        <f t="shared" si="986"/>
        <v/>
      </c>
      <c r="CO816" s="26" t="str">
        <f t="shared" si="986"/>
        <v/>
      </c>
      <c r="CP816" s="26" t="str">
        <f t="shared" si="986"/>
        <v/>
      </c>
      <c r="CQ816" s="26" t="str">
        <f t="shared" si="986"/>
        <v/>
      </c>
      <c r="CR816" s="26" t="str">
        <f t="shared" si="986"/>
        <v/>
      </c>
      <c r="CS816" s="26" t="str">
        <f t="shared" si="986"/>
        <v/>
      </c>
      <c r="CT816" s="26" t="str">
        <f t="shared" si="986"/>
        <v/>
      </c>
      <c r="CU816" s="26" t="str">
        <f t="shared" si="986"/>
        <v/>
      </c>
      <c r="CV816" s="26" t="str">
        <f t="shared" si="986"/>
        <v/>
      </c>
      <c r="CW816" s="26" t="str">
        <f t="shared" si="986"/>
        <v/>
      </c>
      <c r="CX816" s="26" t="str">
        <f t="shared" si="986"/>
        <v/>
      </c>
      <c r="CY816" s="26" t="str">
        <f t="shared" si="986"/>
        <v/>
      </c>
      <c r="CZ816" s="26" t="str">
        <f t="shared" si="986"/>
        <v/>
      </c>
      <c r="DA816" s="26" t="str">
        <f t="shared" si="986"/>
        <v/>
      </c>
      <c r="DB816" s="26" t="str">
        <f t="shared" si="986"/>
        <v/>
      </c>
      <c r="DC816" s="26" t="str">
        <f t="shared" si="986"/>
        <v/>
      </c>
      <c r="DD816" s="26" t="str">
        <f t="shared" si="986"/>
        <v/>
      </c>
      <c r="DE816" s="26" t="str">
        <f t="shared" si="986"/>
        <v/>
      </c>
      <c r="DF816" s="26" t="str">
        <f t="shared" si="986"/>
        <v/>
      </c>
      <c r="DG816" s="26" t="str">
        <f t="shared" si="986"/>
        <v/>
      </c>
      <c r="DH816" s="26" t="str">
        <f t="shared" si="986"/>
        <v/>
      </c>
      <c r="DI816" s="26" t="str">
        <f t="shared" si="986"/>
        <v/>
      </c>
      <c r="DJ816" s="26" t="str">
        <f t="shared" si="986"/>
        <v/>
      </c>
      <c r="DK816" s="26" t="str">
        <f t="shared" si="986"/>
        <v/>
      </c>
      <c r="DL816" s="26" t="str">
        <f t="shared" si="986"/>
        <v/>
      </c>
      <c r="DM816" s="26" t="str">
        <f t="shared" si="986"/>
        <v/>
      </c>
      <c r="DN816" s="26" t="str">
        <f t="shared" si="986"/>
        <v/>
      </c>
      <c r="DO816" s="26" t="str">
        <f t="shared" si="986"/>
        <v/>
      </c>
      <c r="DP816" s="26" t="str">
        <f t="shared" si="986"/>
        <v/>
      </c>
      <c r="DQ816" s="26" t="str">
        <f t="shared" si="986"/>
        <v/>
      </c>
      <c r="DR816" s="26" t="str">
        <f t="shared" si="986"/>
        <v/>
      </c>
      <c r="DS816" s="26" t="str">
        <f t="shared" si="986"/>
        <v/>
      </c>
      <c r="DT816" s="26" t="str">
        <f t="shared" si="986"/>
        <v/>
      </c>
      <c r="DU816" s="26" t="str">
        <f t="shared" si="986"/>
        <v/>
      </c>
      <c r="DV816" s="26" t="str">
        <f t="shared" si="986"/>
        <v/>
      </c>
      <c r="DW816" s="26" t="str">
        <f t="shared" si="986"/>
        <v/>
      </c>
      <c r="DX816" s="26" t="str">
        <f t="shared" si="986"/>
        <v/>
      </c>
      <c r="DY816" s="26" t="str">
        <f t="shared" si="986"/>
        <v/>
      </c>
      <c r="DZ816" s="26" t="str">
        <f t="shared" si="986"/>
        <v/>
      </c>
      <c r="EA816" s="26" t="str">
        <f t="shared" si="986"/>
        <v/>
      </c>
      <c r="EB816" s="26" t="str">
        <f t="shared" si="986"/>
        <v/>
      </c>
      <c r="EC816" s="26" t="str">
        <f t="shared" si="986"/>
        <v/>
      </c>
      <c r="ED816" s="26" t="str">
        <f t="shared" si="986"/>
        <v/>
      </c>
      <c r="EE816" s="26" t="str">
        <f t="shared" si="987" ref="EE816:FI816">IF(AND(EE817="",EE818=""),"",SUM(EE817,EE818))</f>
        <v/>
      </c>
      <c r="EF816" s="26" t="str">
        <f t="shared" si="987"/>
        <v/>
      </c>
      <c r="EG816" s="26" t="str">
        <f t="shared" si="987"/>
        <v/>
      </c>
      <c r="EH816" s="26" t="str">
        <f t="shared" si="987"/>
        <v/>
      </c>
      <c r="EI816" s="26" t="str">
        <f t="shared" si="987"/>
        <v/>
      </c>
      <c r="EJ816" s="26" t="str">
        <f t="shared" si="987"/>
        <v/>
      </c>
      <c r="EK816" s="26" t="str">
        <f t="shared" si="987"/>
        <v/>
      </c>
      <c r="EL816" s="26" t="str">
        <f t="shared" si="987"/>
        <v/>
      </c>
      <c r="EM816" s="26" t="str">
        <f t="shared" si="987"/>
        <v/>
      </c>
      <c r="EN816" s="26" t="str">
        <f t="shared" si="987"/>
        <v/>
      </c>
      <c r="EO816" s="26" t="str">
        <f t="shared" si="987"/>
        <v/>
      </c>
      <c r="EP816" s="26" t="str">
        <f t="shared" si="987"/>
        <v/>
      </c>
      <c r="EQ816" s="26" t="str">
        <f t="shared" si="987"/>
        <v/>
      </c>
      <c r="ER816" s="26" t="str">
        <f t="shared" si="987"/>
        <v/>
      </c>
      <c r="ES816" s="26" t="str">
        <f t="shared" si="987"/>
        <v/>
      </c>
      <c r="ET816" s="26" t="str">
        <f t="shared" si="987"/>
        <v/>
      </c>
      <c r="EU816" s="26" t="str">
        <f t="shared" si="987"/>
        <v/>
      </c>
      <c r="EV816" s="26" t="str">
        <f t="shared" si="987"/>
        <v/>
      </c>
      <c r="EW816" s="26" t="str">
        <f t="shared" si="987"/>
        <v/>
      </c>
      <c r="EX816" s="26" t="str">
        <f t="shared" si="987"/>
        <v/>
      </c>
      <c r="EY816" s="26" t="str">
        <f t="shared" si="987"/>
        <v/>
      </c>
      <c r="EZ816" s="26" t="str">
        <f t="shared" si="987"/>
        <v/>
      </c>
      <c r="FA816" s="26" t="str">
        <f t="shared" si="987"/>
        <v/>
      </c>
      <c r="FB816" s="26" t="str">
        <f t="shared" si="987"/>
        <v/>
      </c>
      <c r="FC816" s="26" t="str">
        <f t="shared" si="987"/>
        <v/>
      </c>
      <c r="FD816" s="26" t="str">
        <f t="shared" si="987"/>
        <v/>
      </c>
      <c r="FE816" s="26" t="str">
        <f t="shared" si="987"/>
        <v/>
      </c>
      <c r="FF816" s="26" t="str">
        <f t="shared" si="987"/>
        <v/>
      </c>
      <c r="FG816" s="26" t="str">
        <f t="shared" si="987"/>
        <v/>
      </c>
      <c r="FH816" s="26" t="str">
        <f t="shared" si="987"/>
        <v/>
      </c>
      <c r="FI816" s="26" t="str">
        <f t="shared" si="987"/>
        <v/>
      </c>
    </row>
    <row r="817" spans="1:165" s="8" customFormat="1" ht="15" customHeight="1">
      <c r="A817" s="8" t="str">
        <f t="shared" si="930"/>
        <v>BFORPLCB_S_BP6_XDC</v>
      </c>
      <c r="B817" s="12" t="s">
        <v>1245</v>
      </c>
      <c r="C817" s="13" t="s">
        <v>1907</v>
      </c>
      <c r="D817" s="13" t="s">
        <v>1908</v>
      </c>
      <c r="E817" s="14" t="str">
        <f>"BFORPLCB_S_BP6_"&amp;C3</f>
        <v>BFORPLCB_S_BP6_XDC</v>
      </c>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row>
    <row r="818" spans="1:165" s="8" customFormat="1" ht="15" customHeight="1">
      <c r="A818" s="8" t="str">
        <f t="shared" si="930"/>
        <v>BFORPLCB_L_BP6_XDC</v>
      </c>
      <c r="B818" s="12" t="s">
        <v>1248</v>
      </c>
      <c r="C818" s="13" t="s">
        <v>1909</v>
      </c>
      <c r="D818" s="13" t="s">
        <v>1910</v>
      </c>
      <c r="E818" s="14" t="str">
        <f>"BFORPLCB_L_BP6_"&amp;C3</f>
        <v>BFORPLCB_L_BP6_XDC</v>
      </c>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row>
    <row r="819" spans="1:165" s="8" customFormat="1" ht="15" customHeight="1">
      <c r="A819" s="8" t="str">
        <f t="shared" si="930"/>
        <v>BFORPLMA_BP6_XDC</v>
      </c>
      <c r="B819" s="15" t="s">
        <v>1205</v>
      </c>
      <c r="C819" s="13" t="s">
        <v>1911</v>
      </c>
      <c r="D819" s="13" t="s">
        <v>1912</v>
      </c>
      <c r="E819" s="18" t="str">
        <f>"BFORPLMA_BP6_"&amp;C3</f>
        <v>BFORPLMA_BP6_XDC</v>
      </c>
      <c r="F819" s="26" t="str">
        <f>IF(AND(F820="",F821=""),"",SUM(F820,F821))</f>
        <v/>
      </c>
      <c r="G819" s="26" t="str">
        <f t="shared" si="988" ref="G819:BR819">IF(AND(G820="",G821=""),"",SUM(G820,G821))</f>
        <v/>
      </c>
      <c r="H819" s="26" t="str">
        <f t="shared" si="988"/>
        <v/>
      </c>
      <c r="I819" s="26" t="str">
        <f t="shared" si="988"/>
        <v/>
      </c>
      <c r="J819" s="26" t="str">
        <f t="shared" si="988"/>
        <v/>
      </c>
      <c r="K819" s="26" t="str">
        <f t="shared" si="988"/>
        <v/>
      </c>
      <c r="L819" s="26" t="str">
        <f t="shared" si="988"/>
        <v/>
      </c>
      <c r="M819" s="26" t="str">
        <f t="shared" si="988"/>
        <v/>
      </c>
      <c r="N819" s="26" t="str">
        <f t="shared" si="988"/>
        <v/>
      </c>
      <c r="O819" s="26" t="str">
        <f t="shared" si="988"/>
        <v/>
      </c>
      <c r="P819" s="26" t="str">
        <f t="shared" si="988"/>
        <v/>
      </c>
      <c r="Q819" s="26" t="str">
        <f t="shared" si="988"/>
        <v/>
      </c>
      <c r="R819" s="26" t="str">
        <f t="shared" si="988"/>
        <v/>
      </c>
      <c r="S819" s="26" t="str">
        <f t="shared" si="988"/>
        <v/>
      </c>
      <c r="T819" s="26" t="str">
        <f t="shared" si="988"/>
        <v/>
      </c>
      <c r="U819" s="26" t="str">
        <f t="shared" si="988"/>
        <v/>
      </c>
      <c r="V819" s="26" t="str">
        <f t="shared" si="988"/>
        <v/>
      </c>
      <c r="W819" s="26" t="str">
        <f t="shared" si="988"/>
        <v/>
      </c>
      <c r="X819" s="26" t="str">
        <f t="shared" si="988"/>
        <v/>
      </c>
      <c r="Y819" s="26" t="str">
        <f t="shared" si="988"/>
        <v/>
      </c>
      <c r="Z819" s="26" t="str">
        <f t="shared" si="988"/>
        <v/>
      </c>
      <c r="AA819" s="26" t="str">
        <f t="shared" si="988"/>
        <v/>
      </c>
      <c r="AB819" s="26" t="str">
        <f t="shared" si="988"/>
        <v/>
      </c>
      <c r="AC819" s="26" t="str">
        <f t="shared" si="988"/>
        <v/>
      </c>
      <c r="AD819" s="26" t="str">
        <f t="shared" si="988"/>
        <v/>
      </c>
      <c r="AE819" s="26" t="str">
        <f t="shared" si="988"/>
        <v/>
      </c>
      <c r="AF819" s="26" t="str">
        <f t="shared" si="988"/>
        <v/>
      </c>
      <c r="AG819" s="26" t="str">
        <f t="shared" si="988"/>
        <v/>
      </c>
      <c r="AH819" s="26" t="str">
        <f t="shared" si="988"/>
        <v/>
      </c>
      <c r="AI819" s="26" t="str">
        <f t="shared" si="988"/>
        <v/>
      </c>
      <c r="AJ819" s="26" t="str">
        <f t="shared" si="988"/>
        <v/>
      </c>
      <c r="AK819" s="26" t="str">
        <f t="shared" si="988"/>
        <v/>
      </c>
      <c r="AL819" s="26" t="str">
        <f t="shared" si="988"/>
        <v/>
      </c>
      <c r="AM819" s="26" t="str">
        <f t="shared" si="988"/>
        <v/>
      </c>
      <c r="AN819" s="26" t="str">
        <f t="shared" si="988"/>
        <v/>
      </c>
      <c r="AO819" s="26" t="str">
        <f t="shared" si="988"/>
        <v/>
      </c>
      <c r="AP819" s="26" t="str">
        <f t="shared" si="988"/>
        <v/>
      </c>
      <c r="AQ819" s="26" t="str">
        <f t="shared" si="988"/>
        <v/>
      </c>
      <c r="AR819" s="26" t="str">
        <f t="shared" si="988"/>
        <v/>
      </c>
      <c r="AS819" s="26" t="str">
        <f t="shared" si="988"/>
        <v/>
      </c>
      <c r="AT819" s="26" t="str">
        <f t="shared" si="988"/>
        <v/>
      </c>
      <c r="AU819" s="26" t="str">
        <f t="shared" si="988"/>
        <v/>
      </c>
      <c r="AV819" s="26" t="str">
        <f t="shared" si="988"/>
        <v/>
      </c>
      <c r="AW819" s="26" t="str">
        <f t="shared" si="988"/>
        <v/>
      </c>
      <c r="AX819" s="26" t="str">
        <f t="shared" si="988"/>
        <v/>
      </c>
      <c r="AY819" s="26" t="str">
        <f t="shared" si="988"/>
        <v/>
      </c>
      <c r="AZ819" s="26" t="str">
        <f t="shared" si="988"/>
        <v/>
      </c>
      <c r="BA819" s="26" t="str">
        <f t="shared" si="988"/>
        <v/>
      </c>
      <c r="BB819" s="26" t="str">
        <f t="shared" si="988"/>
        <v/>
      </c>
      <c r="BC819" s="26" t="str">
        <f t="shared" si="988"/>
        <v/>
      </c>
      <c r="BD819" s="26" t="str">
        <f t="shared" si="988"/>
        <v/>
      </c>
      <c r="BE819" s="26" t="str">
        <f t="shared" si="988"/>
        <v/>
      </c>
      <c r="BF819" s="26" t="str">
        <f t="shared" si="988"/>
        <v/>
      </c>
      <c r="BG819" s="26" t="str">
        <f t="shared" si="988"/>
        <v/>
      </c>
      <c r="BH819" s="26" t="str">
        <f t="shared" si="988"/>
        <v/>
      </c>
      <c r="BI819" s="26" t="str">
        <f t="shared" si="988"/>
        <v/>
      </c>
      <c r="BJ819" s="26" t="str">
        <f t="shared" si="988"/>
        <v/>
      </c>
      <c r="BK819" s="26" t="str">
        <f t="shared" si="988"/>
        <v/>
      </c>
      <c r="BL819" s="26" t="str">
        <f t="shared" si="988"/>
        <v/>
      </c>
      <c r="BM819" s="26" t="str">
        <f t="shared" si="988"/>
        <v/>
      </c>
      <c r="BN819" s="26" t="str">
        <f t="shared" si="988"/>
        <v/>
      </c>
      <c r="BO819" s="26" t="str">
        <f t="shared" si="988"/>
        <v/>
      </c>
      <c r="BP819" s="26" t="str">
        <f t="shared" si="988"/>
        <v/>
      </c>
      <c r="BQ819" s="26" t="str">
        <f t="shared" si="988"/>
        <v/>
      </c>
      <c r="BR819" s="26" t="str">
        <f t="shared" si="988"/>
        <v/>
      </c>
      <c r="BS819" s="26" t="str">
        <f t="shared" si="989" ref="BS819:ED819">IF(AND(BS820="",BS821=""),"",SUM(BS820,BS821))</f>
        <v/>
      </c>
      <c r="BT819" s="26" t="str">
        <f t="shared" si="989"/>
        <v/>
      </c>
      <c r="BU819" s="26" t="str">
        <f t="shared" si="989"/>
        <v/>
      </c>
      <c r="BV819" s="26" t="str">
        <f t="shared" si="989"/>
        <v/>
      </c>
      <c r="BW819" s="26" t="str">
        <f t="shared" si="989"/>
        <v/>
      </c>
      <c r="BX819" s="26" t="str">
        <f t="shared" si="989"/>
        <v/>
      </c>
      <c r="BY819" s="26" t="str">
        <f t="shared" si="989"/>
        <v/>
      </c>
      <c r="BZ819" s="26" t="str">
        <f t="shared" si="989"/>
        <v/>
      </c>
      <c r="CA819" s="26" t="str">
        <f t="shared" si="989"/>
        <v/>
      </c>
      <c r="CB819" s="26" t="str">
        <f t="shared" si="989"/>
        <v/>
      </c>
      <c r="CC819" s="26" t="str">
        <f t="shared" si="989"/>
        <v/>
      </c>
      <c r="CD819" s="26" t="str">
        <f t="shared" si="989"/>
        <v/>
      </c>
      <c r="CE819" s="26" t="str">
        <f t="shared" si="989"/>
        <v/>
      </c>
      <c r="CF819" s="26" t="str">
        <f t="shared" si="989"/>
        <v/>
      </c>
      <c r="CG819" s="26" t="str">
        <f t="shared" si="989"/>
        <v/>
      </c>
      <c r="CH819" s="26" t="str">
        <f t="shared" si="989"/>
        <v/>
      </c>
      <c r="CI819" s="26" t="str">
        <f t="shared" si="989"/>
        <v/>
      </c>
      <c r="CJ819" s="26" t="str">
        <f t="shared" si="989"/>
        <v/>
      </c>
      <c r="CK819" s="26" t="str">
        <f t="shared" si="989"/>
        <v/>
      </c>
      <c r="CL819" s="26" t="str">
        <f t="shared" si="989"/>
        <v/>
      </c>
      <c r="CM819" s="26" t="str">
        <f t="shared" si="989"/>
        <v/>
      </c>
      <c r="CN819" s="26" t="str">
        <f t="shared" si="989"/>
        <v/>
      </c>
      <c r="CO819" s="26" t="str">
        <f t="shared" si="989"/>
        <v/>
      </c>
      <c r="CP819" s="26" t="str">
        <f t="shared" si="989"/>
        <v/>
      </c>
      <c r="CQ819" s="26" t="str">
        <f t="shared" si="989"/>
        <v/>
      </c>
      <c r="CR819" s="26" t="str">
        <f t="shared" si="989"/>
        <v/>
      </c>
      <c r="CS819" s="26" t="str">
        <f t="shared" si="989"/>
        <v/>
      </c>
      <c r="CT819" s="26" t="str">
        <f t="shared" si="989"/>
        <v/>
      </c>
      <c r="CU819" s="26" t="str">
        <f t="shared" si="989"/>
        <v/>
      </c>
      <c r="CV819" s="26" t="str">
        <f t="shared" si="989"/>
        <v/>
      </c>
      <c r="CW819" s="26" t="str">
        <f t="shared" si="989"/>
        <v/>
      </c>
      <c r="CX819" s="26" t="str">
        <f t="shared" si="989"/>
        <v/>
      </c>
      <c r="CY819" s="26" t="str">
        <f t="shared" si="989"/>
        <v/>
      </c>
      <c r="CZ819" s="26" t="str">
        <f t="shared" si="989"/>
        <v/>
      </c>
      <c r="DA819" s="26" t="str">
        <f t="shared" si="989"/>
        <v/>
      </c>
      <c r="DB819" s="26" t="str">
        <f t="shared" si="989"/>
        <v/>
      </c>
      <c r="DC819" s="26" t="str">
        <f t="shared" si="989"/>
        <v/>
      </c>
      <c r="DD819" s="26" t="str">
        <f t="shared" si="989"/>
        <v/>
      </c>
      <c r="DE819" s="26" t="str">
        <f t="shared" si="989"/>
        <v/>
      </c>
      <c r="DF819" s="26" t="str">
        <f t="shared" si="989"/>
        <v/>
      </c>
      <c r="DG819" s="26" t="str">
        <f t="shared" si="989"/>
        <v/>
      </c>
      <c r="DH819" s="26" t="str">
        <f t="shared" si="989"/>
        <v/>
      </c>
      <c r="DI819" s="26" t="str">
        <f t="shared" si="989"/>
        <v/>
      </c>
      <c r="DJ819" s="26" t="str">
        <f t="shared" si="989"/>
        <v/>
      </c>
      <c r="DK819" s="26" t="str">
        <f t="shared" si="989"/>
        <v/>
      </c>
      <c r="DL819" s="26" t="str">
        <f t="shared" si="989"/>
        <v/>
      </c>
      <c r="DM819" s="26" t="str">
        <f t="shared" si="989"/>
        <v/>
      </c>
      <c r="DN819" s="26" t="str">
        <f t="shared" si="989"/>
        <v/>
      </c>
      <c r="DO819" s="26" t="str">
        <f t="shared" si="989"/>
        <v/>
      </c>
      <c r="DP819" s="26" t="str">
        <f t="shared" si="989"/>
        <v/>
      </c>
      <c r="DQ819" s="26" t="str">
        <f t="shared" si="989"/>
        <v/>
      </c>
      <c r="DR819" s="26" t="str">
        <f t="shared" si="989"/>
        <v/>
      </c>
      <c r="DS819" s="26" t="str">
        <f t="shared" si="989"/>
        <v/>
      </c>
      <c r="DT819" s="26" t="str">
        <f t="shared" si="989"/>
        <v/>
      </c>
      <c r="DU819" s="26" t="str">
        <f t="shared" si="989"/>
        <v/>
      </c>
      <c r="DV819" s="26" t="str">
        <f t="shared" si="989"/>
        <v/>
      </c>
      <c r="DW819" s="26" t="str">
        <f t="shared" si="989"/>
        <v/>
      </c>
      <c r="DX819" s="26" t="str">
        <f t="shared" si="989"/>
        <v/>
      </c>
      <c r="DY819" s="26" t="str">
        <f t="shared" si="989"/>
        <v/>
      </c>
      <c r="DZ819" s="26" t="str">
        <f t="shared" si="989"/>
        <v/>
      </c>
      <c r="EA819" s="26" t="str">
        <f t="shared" si="989"/>
        <v/>
      </c>
      <c r="EB819" s="26" t="str">
        <f t="shared" si="989"/>
        <v/>
      </c>
      <c r="EC819" s="26" t="str">
        <f t="shared" si="989"/>
        <v/>
      </c>
      <c r="ED819" s="26" t="str">
        <f t="shared" si="989"/>
        <v/>
      </c>
      <c r="EE819" s="26" t="str">
        <f t="shared" si="990" ref="EE819:FI819">IF(AND(EE820="",EE821=""),"",SUM(EE820,EE821))</f>
        <v/>
      </c>
      <c r="EF819" s="26" t="str">
        <f t="shared" si="990"/>
        <v/>
      </c>
      <c r="EG819" s="26" t="str">
        <f t="shared" si="990"/>
        <v/>
      </c>
      <c r="EH819" s="26" t="str">
        <f t="shared" si="990"/>
        <v/>
      </c>
      <c r="EI819" s="26" t="str">
        <f t="shared" si="990"/>
        <v/>
      </c>
      <c r="EJ819" s="26" t="str">
        <f t="shared" si="990"/>
        <v/>
      </c>
      <c r="EK819" s="26" t="str">
        <f t="shared" si="990"/>
        <v/>
      </c>
      <c r="EL819" s="26" t="str">
        <f t="shared" si="990"/>
        <v/>
      </c>
      <c r="EM819" s="26" t="str">
        <f t="shared" si="990"/>
        <v/>
      </c>
      <c r="EN819" s="26" t="str">
        <f t="shared" si="990"/>
        <v/>
      </c>
      <c r="EO819" s="26" t="str">
        <f t="shared" si="990"/>
        <v/>
      </c>
      <c r="EP819" s="26" t="str">
        <f t="shared" si="990"/>
        <v/>
      </c>
      <c r="EQ819" s="26" t="str">
        <f t="shared" si="990"/>
        <v/>
      </c>
      <c r="ER819" s="26" t="str">
        <f t="shared" si="990"/>
        <v/>
      </c>
      <c r="ES819" s="26" t="str">
        <f t="shared" si="990"/>
        <v/>
      </c>
      <c r="ET819" s="26" t="str">
        <f t="shared" si="990"/>
        <v/>
      </c>
      <c r="EU819" s="26" t="str">
        <f t="shared" si="990"/>
        <v/>
      </c>
      <c r="EV819" s="26" t="str">
        <f t="shared" si="990"/>
        <v/>
      </c>
      <c r="EW819" s="26" t="str">
        <f t="shared" si="990"/>
        <v/>
      </c>
      <c r="EX819" s="26" t="str">
        <f t="shared" si="990"/>
        <v/>
      </c>
      <c r="EY819" s="26" t="str">
        <f t="shared" si="990"/>
        <v/>
      </c>
      <c r="EZ819" s="26" t="str">
        <f t="shared" si="990"/>
        <v/>
      </c>
      <c r="FA819" s="26" t="str">
        <f t="shared" si="990"/>
        <v/>
      </c>
      <c r="FB819" s="26" t="str">
        <f t="shared" si="990"/>
        <v/>
      </c>
      <c r="FC819" s="26" t="str">
        <f t="shared" si="990"/>
        <v/>
      </c>
      <c r="FD819" s="26" t="str">
        <f t="shared" si="990"/>
        <v/>
      </c>
      <c r="FE819" s="26" t="str">
        <f t="shared" si="990"/>
        <v/>
      </c>
      <c r="FF819" s="26" t="str">
        <f t="shared" si="990"/>
        <v/>
      </c>
      <c r="FG819" s="26" t="str">
        <f t="shared" si="990"/>
        <v/>
      </c>
      <c r="FH819" s="26" t="str">
        <f t="shared" si="990"/>
        <v/>
      </c>
      <c r="FI819" s="26" t="str">
        <f t="shared" si="990"/>
        <v/>
      </c>
    </row>
    <row r="820" spans="1:165" s="8" customFormat="1" ht="15" customHeight="1">
      <c r="A820" s="8" t="str">
        <f t="shared" si="930"/>
        <v>BFORPLMA_S_BP6_XDC</v>
      </c>
      <c r="B820" s="15" t="s">
        <v>1245</v>
      </c>
      <c r="C820" s="13" t="s">
        <v>1913</v>
      </c>
      <c r="D820" s="13" t="s">
        <v>1914</v>
      </c>
      <c r="E820" s="18" t="str">
        <f>"BFORPLMA_S_BP6_"&amp;C3</f>
        <v>BFORPLMA_S_BP6_XDC</v>
      </c>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row>
    <row r="821" spans="1:165" s="8" customFormat="1" ht="15" customHeight="1">
      <c r="A821" s="8" t="str">
        <f t="shared" si="930"/>
        <v>BFORPLMA_L_BP6_XDC</v>
      </c>
      <c r="B821" s="15" t="s">
        <v>1248</v>
      </c>
      <c r="C821" s="13" t="s">
        <v>1915</v>
      </c>
      <c r="D821" s="13" t="s">
        <v>1916</v>
      </c>
      <c r="E821" s="18" t="str">
        <f>"BFORPLMA_L_BP6_"&amp;C3</f>
        <v>BFORPLMA_L_BP6_XDC</v>
      </c>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row>
    <row r="822" spans="1:165" s="8" customFormat="1" ht="15" customHeight="1">
      <c r="A822" s="8" t="str">
        <f t="shared" si="930"/>
        <v>BFORPLDC_BP6_XDC</v>
      </c>
      <c r="B822" s="12" t="s">
        <v>1781</v>
      </c>
      <c r="C822" s="13" t="s">
        <v>1917</v>
      </c>
      <c r="D822" s="13" t="s">
        <v>1918</v>
      </c>
      <c r="E822" s="14" t="str">
        <f>"BFORPLDC_BP6_"&amp;C3</f>
        <v>BFORPLDC_BP6_XDC</v>
      </c>
      <c r="F822" s="26" t="str">
        <f>IF(AND(F823="",F824=""),"",SUM(F823,F824))</f>
        <v/>
      </c>
      <c r="G822" s="26" t="str">
        <f t="shared" si="991" ref="G822:BR822">IF(AND(G823="",G824=""),"",SUM(G823,G824))</f>
        <v/>
      </c>
      <c r="H822" s="26" t="str">
        <f t="shared" si="991"/>
        <v/>
      </c>
      <c r="I822" s="26" t="str">
        <f t="shared" si="991"/>
        <v/>
      </c>
      <c r="J822" s="26" t="str">
        <f t="shared" si="991"/>
        <v/>
      </c>
      <c r="K822" s="26" t="str">
        <f t="shared" si="991"/>
        <v/>
      </c>
      <c r="L822" s="26" t="str">
        <f t="shared" si="991"/>
        <v/>
      </c>
      <c r="M822" s="26" t="str">
        <f t="shared" si="991"/>
        <v/>
      </c>
      <c r="N822" s="26" t="str">
        <f t="shared" si="991"/>
        <v/>
      </c>
      <c r="O822" s="26" t="str">
        <f t="shared" si="991"/>
        <v/>
      </c>
      <c r="P822" s="26" t="str">
        <f t="shared" si="991"/>
        <v/>
      </c>
      <c r="Q822" s="26" t="str">
        <f t="shared" si="991"/>
        <v/>
      </c>
      <c r="R822" s="26" t="str">
        <f t="shared" si="991"/>
        <v/>
      </c>
      <c r="S822" s="26" t="str">
        <f t="shared" si="991"/>
        <v/>
      </c>
      <c r="T822" s="26" t="str">
        <f t="shared" si="991"/>
        <v/>
      </c>
      <c r="U822" s="26" t="str">
        <f t="shared" si="991"/>
        <v/>
      </c>
      <c r="V822" s="26" t="str">
        <f t="shared" si="991"/>
        <v/>
      </c>
      <c r="W822" s="26" t="str">
        <f t="shared" si="991"/>
        <v/>
      </c>
      <c r="X822" s="26" t="str">
        <f t="shared" si="991"/>
        <v/>
      </c>
      <c r="Y822" s="26" t="str">
        <f t="shared" si="991"/>
        <v/>
      </c>
      <c r="Z822" s="26" t="str">
        <f t="shared" si="991"/>
        <v/>
      </c>
      <c r="AA822" s="26" t="str">
        <f t="shared" si="991"/>
        <v/>
      </c>
      <c r="AB822" s="26" t="str">
        <f t="shared" si="991"/>
        <v/>
      </c>
      <c r="AC822" s="26" t="str">
        <f t="shared" si="991"/>
        <v/>
      </c>
      <c r="AD822" s="26" t="str">
        <f t="shared" si="991"/>
        <v/>
      </c>
      <c r="AE822" s="26" t="str">
        <f t="shared" si="991"/>
        <v/>
      </c>
      <c r="AF822" s="26" t="str">
        <f t="shared" si="991"/>
        <v/>
      </c>
      <c r="AG822" s="26" t="str">
        <f t="shared" si="991"/>
        <v/>
      </c>
      <c r="AH822" s="26" t="str">
        <f t="shared" si="991"/>
        <v/>
      </c>
      <c r="AI822" s="26" t="str">
        <f t="shared" si="991"/>
        <v/>
      </c>
      <c r="AJ822" s="26" t="str">
        <f t="shared" si="991"/>
        <v/>
      </c>
      <c r="AK822" s="26" t="str">
        <f t="shared" si="991"/>
        <v/>
      </c>
      <c r="AL822" s="26" t="str">
        <f t="shared" si="991"/>
        <v/>
      </c>
      <c r="AM822" s="26" t="str">
        <f t="shared" si="991"/>
        <v/>
      </c>
      <c r="AN822" s="26" t="str">
        <f t="shared" si="991"/>
        <v/>
      </c>
      <c r="AO822" s="26" t="str">
        <f t="shared" si="991"/>
        <v/>
      </c>
      <c r="AP822" s="26" t="str">
        <f t="shared" si="991"/>
        <v/>
      </c>
      <c r="AQ822" s="26" t="str">
        <f t="shared" si="991"/>
        <v/>
      </c>
      <c r="AR822" s="26" t="str">
        <f t="shared" si="991"/>
        <v/>
      </c>
      <c r="AS822" s="26" t="str">
        <f t="shared" si="991"/>
        <v/>
      </c>
      <c r="AT822" s="26" t="str">
        <f t="shared" si="991"/>
        <v/>
      </c>
      <c r="AU822" s="26" t="str">
        <f t="shared" si="991"/>
        <v/>
      </c>
      <c r="AV822" s="26" t="str">
        <f t="shared" si="991"/>
        <v/>
      </c>
      <c r="AW822" s="26" t="str">
        <f t="shared" si="991"/>
        <v/>
      </c>
      <c r="AX822" s="26" t="str">
        <f t="shared" si="991"/>
        <v/>
      </c>
      <c r="AY822" s="26" t="str">
        <f t="shared" si="991"/>
        <v/>
      </c>
      <c r="AZ822" s="26" t="str">
        <f t="shared" si="991"/>
        <v/>
      </c>
      <c r="BA822" s="26" t="str">
        <f t="shared" si="991"/>
        <v/>
      </c>
      <c r="BB822" s="26" t="str">
        <f t="shared" si="991"/>
        <v/>
      </c>
      <c r="BC822" s="26" t="str">
        <f t="shared" si="991"/>
        <v/>
      </c>
      <c r="BD822" s="26" t="str">
        <f t="shared" si="991"/>
        <v/>
      </c>
      <c r="BE822" s="26" t="str">
        <f t="shared" si="991"/>
        <v/>
      </c>
      <c r="BF822" s="26" t="str">
        <f t="shared" si="991"/>
        <v/>
      </c>
      <c r="BG822" s="26" t="str">
        <f t="shared" si="991"/>
        <v/>
      </c>
      <c r="BH822" s="26" t="str">
        <f t="shared" si="991"/>
        <v/>
      </c>
      <c r="BI822" s="26" t="str">
        <f t="shared" si="991"/>
        <v/>
      </c>
      <c r="BJ822" s="26" t="str">
        <f t="shared" si="991"/>
        <v/>
      </c>
      <c r="BK822" s="26" t="str">
        <f t="shared" si="991"/>
        <v/>
      </c>
      <c r="BL822" s="26" t="str">
        <f t="shared" si="991"/>
        <v/>
      </c>
      <c r="BM822" s="26" t="str">
        <f t="shared" si="991"/>
        <v/>
      </c>
      <c r="BN822" s="26" t="str">
        <f t="shared" si="991"/>
        <v/>
      </c>
      <c r="BO822" s="26" t="str">
        <f t="shared" si="991"/>
        <v/>
      </c>
      <c r="BP822" s="26" t="str">
        <f t="shared" si="991"/>
        <v/>
      </c>
      <c r="BQ822" s="26" t="str">
        <f t="shared" si="991"/>
        <v/>
      </c>
      <c r="BR822" s="26" t="str">
        <f t="shared" si="991"/>
        <v/>
      </c>
      <c r="BS822" s="26" t="str">
        <f t="shared" si="992" ref="BS822:ED822">IF(AND(BS823="",BS824=""),"",SUM(BS823,BS824))</f>
        <v/>
      </c>
      <c r="BT822" s="26" t="str">
        <f t="shared" si="992"/>
        <v/>
      </c>
      <c r="BU822" s="26" t="str">
        <f t="shared" si="992"/>
        <v/>
      </c>
      <c r="BV822" s="26" t="str">
        <f t="shared" si="992"/>
        <v/>
      </c>
      <c r="BW822" s="26" t="str">
        <f t="shared" si="992"/>
        <v/>
      </c>
      <c r="BX822" s="26" t="str">
        <f t="shared" si="992"/>
        <v/>
      </c>
      <c r="BY822" s="26" t="str">
        <f t="shared" si="992"/>
        <v/>
      </c>
      <c r="BZ822" s="26" t="str">
        <f t="shared" si="992"/>
        <v/>
      </c>
      <c r="CA822" s="26" t="str">
        <f t="shared" si="992"/>
        <v/>
      </c>
      <c r="CB822" s="26" t="str">
        <f t="shared" si="992"/>
        <v/>
      </c>
      <c r="CC822" s="26" t="str">
        <f t="shared" si="992"/>
        <v/>
      </c>
      <c r="CD822" s="26" t="str">
        <f t="shared" si="992"/>
        <v/>
      </c>
      <c r="CE822" s="26" t="str">
        <f t="shared" si="992"/>
        <v/>
      </c>
      <c r="CF822" s="26" t="str">
        <f t="shared" si="992"/>
        <v/>
      </c>
      <c r="CG822" s="26" t="str">
        <f t="shared" si="992"/>
        <v/>
      </c>
      <c r="CH822" s="26" t="str">
        <f t="shared" si="992"/>
        <v/>
      </c>
      <c r="CI822" s="26" t="str">
        <f t="shared" si="992"/>
        <v/>
      </c>
      <c r="CJ822" s="26" t="str">
        <f t="shared" si="992"/>
        <v/>
      </c>
      <c r="CK822" s="26" t="str">
        <f t="shared" si="992"/>
        <v/>
      </c>
      <c r="CL822" s="26" t="str">
        <f t="shared" si="992"/>
        <v/>
      </c>
      <c r="CM822" s="26" t="str">
        <f t="shared" si="992"/>
        <v/>
      </c>
      <c r="CN822" s="26" t="str">
        <f t="shared" si="992"/>
        <v/>
      </c>
      <c r="CO822" s="26" t="str">
        <f t="shared" si="992"/>
        <v/>
      </c>
      <c r="CP822" s="26" t="str">
        <f t="shared" si="992"/>
        <v/>
      </c>
      <c r="CQ822" s="26" t="str">
        <f t="shared" si="992"/>
        <v/>
      </c>
      <c r="CR822" s="26" t="str">
        <f t="shared" si="992"/>
        <v/>
      </c>
      <c r="CS822" s="26" t="str">
        <f t="shared" si="992"/>
        <v/>
      </c>
      <c r="CT822" s="26" t="str">
        <f t="shared" si="992"/>
        <v/>
      </c>
      <c r="CU822" s="26" t="str">
        <f t="shared" si="992"/>
        <v/>
      </c>
      <c r="CV822" s="26" t="str">
        <f t="shared" si="992"/>
        <v/>
      </c>
      <c r="CW822" s="26" t="str">
        <f t="shared" si="992"/>
        <v/>
      </c>
      <c r="CX822" s="26" t="str">
        <f t="shared" si="992"/>
        <v/>
      </c>
      <c r="CY822" s="26" t="str">
        <f t="shared" si="992"/>
        <v/>
      </c>
      <c r="CZ822" s="26" t="str">
        <f t="shared" si="992"/>
        <v/>
      </c>
      <c r="DA822" s="26" t="str">
        <f t="shared" si="992"/>
        <v/>
      </c>
      <c r="DB822" s="26" t="str">
        <f t="shared" si="992"/>
        <v/>
      </c>
      <c r="DC822" s="26" t="str">
        <f t="shared" si="992"/>
        <v/>
      </c>
      <c r="DD822" s="26" t="str">
        <f t="shared" si="992"/>
        <v/>
      </c>
      <c r="DE822" s="26" t="str">
        <f t="shared" si="992"/>
        <v/>
      </c>
      <c r="DF822" s="26" t="str">
        <f t="shared" si="992"/>
        <v/>
      </c>
      <c r="DG822" s="26" t="str">
        <f t="shared" si="992"/>
        <v/>
      </c>
      <c r="DH822" s="26" t="str">
        <f t="shared" si="992"/>
        <v/>
      </c>
      <c r="DI822" s="26" t="str">
        <f t="shared" si="992"/>
        <v/>
      </c>
      <c r="DJ822" s="26" t="str">
        <f t="shared" si="992"/>
        <v/>
      </c>
      <c r="DK822" s="26" t="str">
        <f t="shared" si="992"/>
        <v/>
      </c>
      <c r="DL822" s="26" t="str">
        <f t="shared" si="992"/>
        <v/>
      </c>
      <c r="DM822" s="26" t="str">
        <f t="shared" si="992"/>
        <v/>
      </c>
      <c r="DN822" s="26" t="str">
        <f t="shared" si="992"/>
        <v/>
      </c>
      <c r="DO822" s="26" t="str">
        <f t="shared" si="992"/>
        <v/>
      </c>
      <c r="DP822" s="26" t="str">
        <f t="shared" si="992"/>
        <v/>
      </c>
      <c r="DQ822" s="26" t="str">
        <f t="shared" si="992"/>
        <v/>
      </c>
      <c r="DR822" s="26" t="str">
        <f t="shared" si="992"/>
        <v/>
      </c>
      <c r="DS822" s="26" t="str">
        <f t="shared" si="992"/>
        <v/>
      </c>
      <c r="DT822" s="26" t="str">
        <f t="shared" si="992"/>
        <v/>
      </c>
      <c r="DU822" s="26" t="str">
        <f t="shared" si="992"/>
        <v/>
      </c>
      <c r="DV822" s="26" t="str">
        <f t="shared" si="992"/>
        <v/>
      </c>
      <c r="DW822" s="26" t="str">
        <f t="shared" si="992"/>
        <v/>
      </c>
      <c r="DX822" s="26" t="str">
        <f t="shared" si="992"/>
        <v/>
      </c>
      <c r="DY822" s="26" t="str">
        <f t="shared" si="992"/>
        <v/>
      </c>
      <c r="DZ822" s="26" t="str">
        <f t="shared" si="992"/>
        <v/>
      </c>
      <c r="EA822" s="26" t="str">
        <f t="shared" si="992"/>
        <v/>
      </c>
      <c r="EB822" s="26" t="str">
        <f t="shared" si="992"/>
        <v/>
      </c>
      <c r="EC822" s="26" t="str">
        <f t="shared" si="992"/>
        <v/>
      </c>
      <c r="ED822" s="26" t="str">
        <f t="shared" si="992"/>
        <v/>
      </c>
      <c r="EE822" s="26" t="str">
        <f t="shared" si="993" ref="EE822:FI822">IF(AND(EE823="",EE824=""),"",SUM(EE823,EE824))</f>
        <v/>
      </c>
      <c r="EF822" s="26" t="str">
        <f t="shared" si="993"/>
        <v/>
      </c>
      <c r="EG822" s="26" t="str">
        <f t="shared" si="993"/>
        <v/>
      </c>
      <c r="EH822" s="26" t="str">
        <f t="shared" si="993"/>
        <v/>
      </c>
      <c r="EI822" s="26" t="str">
        <f t="shared" si="993"/>
        <v/>
      </c>
      <c r="EJ822" s="26" t="str">
        <f t="shared" si="993"/>
        <v/>
      </c>
      <c r="EK822" s="26" t="str">
        <f t="shared" si="993"/>
        <v/>
      </c>
      <c r="EL822" s="26" t="str">
        <f t="shared" si="993"/>
        <v/>
      </c>
      <c r="EM822" s="26" t="str">
        <f t="shared" si="993"/>
        <v/>
      </c>
      <c r="EN822" s="26" t="str">
        <f t="shared" si="993"/>
        <v/>
      </c>
      <c r="EO822" s="26" t="str">
        <f t="shared" si="993"/>
        <v/>
      </c>
      <c r="EP822" s="26" t="str">
        <f t="shared" si="993"/>
        <v/>
      </c>
      <c r="EQ822" s="26" t="str">
        <f t="shared" si="993"/>
        <v/>
      </c>
      <c r="ER822" s="26" t="str">
        <f t="shared" si="993"/>
        <v/>
      </c>
      <c r="ES822" s="26" t="str">
        <f t="shared" si="993"/>
        <v/>
      </c>
      <c r="ET822" s="26" t="str">
        <f t="shared" si="993"/>
        <v/>
      </c>
      <c r="EU822" s="26" t="str">
        <f t="shared" si="993"/>
        <v/>
      </c>
      <c r="EV822" s="26" t="str">
        <f t="shared" si="993"/>
        <v/>
      </c>
      <c r="EW822" s="26" t="str">
        <f t="shared" si="993"/>
        <v/>
      </c>
      <c r="EX822" s="26" t="str">
        <f t="shared" si="993"/>
        <v/>
      </c>
      <c r="EY822" s="26" t="str">
        <f t="shared" si="993"/>
        <v/>
      </c>
      <c r="EZ822" s="26" t="str">
        <f t="shared" si="993"/>
        <v/>
      </c>
      <c r="FA822" s="26" t="str">
        <f t="shared" si="993"/>
        <v/>
      </c>
      <c r="FB822" s="26" t="str">
        <f t="shared" si="993"/>
        <v/>
      </c>
      <c r="FC822" s="26" t="str">
        <f t="shared" si="993"/>
        <v/>
      </c>
      <c r="FD822" s="26" t="str">
        <f t="shared" si="993"/>
        <v/>
      </c>
      <c r="FE822" s="26" t="str">
        <f t="shared" si="993"/>
        <v/>
      </c>
      <c r="FF822" s="26" t="str">
        <f t="shared" si="993"/>
        <v/>
      </c>
      <c r="FG822" s="26" t="str">
        <f t="shared" si="993"/>
        <v/>
      </c>
      <c r="FH822" s="26" t="str">
        <f t="shared" si="993"/>
        <v/>
      </c>
      <c r="FI822" s="26" t="str">
        <f t="shared" si="993"/>
        <v/>
      </c>
    </row>
    <row r="823" spans="1:165" s="8" customFormat="1" ht="15" customHeight="1">
      <c r="A823" s="8" t="str">
        <f t="shared" si="930"/>
        <v>BFORPLDC_S_BP6_XDC</v>
      </c>
      <c r="B823" s="12" t="s">
        <v>1245</v>
      </c>
      <c r="C823" s="13" t="s">
        <v>1919</v>
      </c>
      <c r="D823" s="13" t="s">
        <v>1920</v>
      </c>
      <c r="E823" s="14" t="str">
        <f>"BFORPLDC_S_BP6_"&amp;C3</f>
        <v>BFORPLDC_S_BP6_XDC</v>
      </c>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row>
    <row r="824" spans="1:165" s="8" customFormat="1" ht="15" customHeight="1">
      <c r="A824" s="8" t="str">
        <f t="shared" si="930"/>
        <v>BFORPLDC_L_BP6_XDC</v>
      </c>
      <c r="B824" s="12" t="s">
        <v>1248</v>
      </c>
      <c r="C824" s="13" t="s">
        <v>1921</v>
      </c>
      <c r="D824" s="13" t="s">
        <v>1922</v>
      </c>
      <c r="E824" s="14" t="str">
        <f>"BFORPLDC_L_BP6_"&amp;C3</f>
        <v>BFORPLDC_L_BP6_XDC</v>
      </c>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row>
    <row r="825" spans="1:165" s="8" customFormat="1" ht="15" customHeight="1">
      <c r="A825" s="8" t="str">
        <f t="shared" si="930"/>
        <v>BFORPLG_BP6_XDC</v>
      </c>
      <c r="B825" s="12" t="s">
        <v>1412</v>
      </c>
      <c r="C825" s="13" t="s">
        <v>1923</v>
      </c>
      <c r="D825" s="13" t="s">
        <v>1924</v>
      </c>
      <c r="E825" s="14" t="str">
        <f>"BFORPLG_BP6_"&amp;C3</f>
        <v>BFORPLG_BP6_XDC</v>
      </c>
      <c r="F825" s="26" t="str">
        <f>IF(AND(F826="",F827=""),"",SUM(F826,F827))</f>
        <v/>
      </c>
      <c r="G825" s="26" t="str">
        <f t="shared" si="994" ref="G825:BR825">IF(AND(G826="",G827=""),"",SUM(G826,G827))</f>
        <v/>
      </c>
      <c r="H825" s="26" t="str">
        <f t="shared" si="994"/>
        <v/>
      </c>
      <c r="I825" s="26" t="str">
        <f t="shared" si="994"/>
        <v/>
      </c>
      <c r="J825" s="26" t="str">
        <f t="shared" si="994"/>
        <v/>
      </c>
      <c r="K825" s="26" t="str">
        <f t="shared" si="994"/>
        <v/>
      </c>
      <c r="L825" s="26" t="str">
        <f t="shared" si="994"/>
        <v/>
      </c>
      <c r="M825" s="26" t="str">
        <f t="shared" si="994"/>
        <v/>
      </c>
      <c r="N825" s="26" t="str">
        <f t="shared" si="994"/>
        <v/>
      </c>
      <c r="O825" s="26" t="str">
        <f t="shared" si="994"/>
        <v/>
      </c>
      <c r="P825" s="26" t="str">
        <f t="shared" si="994"/>
        <v/>
      </c>
      <c r="Q825" s="26" t="str">
        <f t="shared" si="994"/>
        <v/>
      </c>
      <c r="R825" s="26" t="str">
        <f t="shared" si="994"/>
        <v/>
      </c>
      <c r="S825" s="26" t="str">
        <f t="shared" si="994"/>
        <v/>
      </c>
      <c r="T825" s="26" t="str">
        <f t="shared" si="994"/>
        <v/>
      </c>
      <c r="U825" s="26" t="str">
        <f t="shared" si="994"/>
        <v/>
      </c>
      <c r="V825" s="26" t="str">
        <f t="shared" si="994"/>
        <v/>
      </c>
      <c r="W825" s="26" t="str">
        <f t="shared" si="994"/>
        <v/>
      </c>
      <c r="X825" s="26" t="str">
        <f t="shared" si="994"/>
        <v/>
      </c>
      <c r="Y825" s="26" t="str">
        <f t="shared" si="994"/>
        <v/>
      </c>
      <c r="Z825" s="26" t="str">
        <f t="shared" si="994"/>
        <v/>
      </c>
      <c r="AA825" s="26" t="str">
        <f t="shared" si="994"/>
        <v/>
      </c>
      <c r="AB825" s="26" t="str">
        <f t="shared" si="994"/>
        <v/>
      </c>
      <c r="AC825" s="26" t="str">
        <f t="shared" si="994"/>
        <v/>
      </c>
      <c r="AD825" s="26" t="str">
        <f t="shared" si="994"/>
        <v/>
      </c>
      <c r="AE825" s="26" t="str">
        <f t="shared" si="994"/>
        <v/>
      </c>
      <c r="AF825" s="26" t="str">
        <f t="shared" si="994"/>
        <v/>
      </c>
      <c r="AG825" s="26" t="str">
        <f t="shared" si="994"/>
        <v/>
      </c>
      <c r="AH825" s="26" t="str">
        <f t="shared" si="994"/>
        <v/>
      </c>
      <c r="AI825" s="26" t="str">
        <f t="shared" si="994"/>
        <v/>
      </c>
      <c r="AJ825" s="26" t="str">
        <f t="shared" si="994"/>
        <v/>
      </c>
      <c r="AK825" s="26" t="str">
        <f t="shared" si="994"/>
        <v/>
      </c>
      <c r="AL825" s="26" t="str">
        <f t="shared" si="994"/>
        <v/>
      </c>
      <c r="AM825" s="26" t="str">
        <f t="shared" si="994"/>
        <v/>
      </c>
      <c r="AN825" s="26" t="str">
        <f t="shared" si="994"/>
        <v/>
      </c>
      <c r="AO825" s="26" t="str">
        <f t="shared" si="994"/>
        <v/>
      </c>
      <c r="AP825" s="26" t="str">
        <f t="shared" si="994"/>
        <v/>
      </c>
      <c r="AQ825" s="26" t="str">
        <f t="shared" si="994"/>
        <v/>
      </c>
      <c r="AR825" s="26" t="str">
        <f t="shared" si="994"/>
        <v/>
      </c>
      <c r="AS825" s="26" t="str">
        <f t="shared" si="994"/>
        <v/>
      </c>
      <c r="AT825" s="26" t="str">
        <f t="shared" si="994"/>
        <v/>
      </c>
      <c r="AU825" s="26" t="str">
        <f t="shared" si="994"/>
        <v/>
      </c>
      <c r="AV825" s="26" t="str">
        <f t="shared" si="994"/>
        <v/>
      </c>
      <c r="AW825" s="26" t="str">
        <f t="shared" si="994"/>
        <v/>
      </c>
      <c r="AX825" s="26" t="str">
        <f t="shared" si="994"/>
        <v/>
      </c>
      <c r="AY825" s="26" t="str">
        <f t="shared" si="994"/>
        <v/>
      </c>
      <c r="AZ825" s="26" t="str">
        <f t="shared" si="994"/>
        <v/>
      </c>
      <c r="BA825" s="26" t="str">
        <f t="shared" si="994"/>
        <v/>
      </c>
      <c r="BB825" s="26" t="str">
        <f t="shared" si="994"/>
        <v/>
      </c>
      <c r="BC825" s="26" t="str">
        <f t="shared" si="994"/>
        <v/>
      </c>
      <c r="BD825" s="26" t="str">
        <f t="shared" si="994"/>
        <v/>
      </c>
      <c r="BE825" s="26" t="str">
        <f t="shared" si="994"/>
        <v/>
      </c>
      <c r="BF825" s="26" t="str">
        <f t="shared" si="994"/>
        <v/>
      </c>
      <c r="BG825" s="26" t="str">
        <f t="shared" si="994"/>
        <v/>
      </c>
      <c r="BH825" s="26" t="str">
        <f t="shared" si="994"/>
        <v/>
      </c>
      <c r="BI825" s="26" t="str">
        <f t="shared" si="994"/>
        <v/>
      </c>
      <c r="BJ825" s="26" t="str">
        <f t="shared" si="994"/>
        <v/>
      </c>
      <c r="BK825" s="26" t="str">
        <f t="shared" si="994"/>
        <v/>
      </c>
      <c r="BL825" s="26" t="str">
        <f t="shared" si="994"/>
        <v/>
      </c>
      <c r="BM825" s="26" t="str">
        <f t="shared" si="994"/>
        <v/>
      </c>
      <c r="BN825" s="26" t="str">
        <f t="shared" si="994"/>
        <v/>
      </c>
      <c r="BO825" s="26" t="str">
        <f t="shared" si="994"/>
        <v/>
      </c>
      <c r="BP825" s="26" t="str">
        <f t="shared" si="994"/>
        <v/>
      </c>
      <c r="BQ825" s="26" t="str">
        <f t="shared" si="994"/>
        <v/>
      </c>
      <c r="BR825" s="26" t="str">
        <f t="shared" si="994"/>
        <v/>
      </c>
      <c r="BS825" s="26" t="str">
        <f t="shared" si="995" ref="BS825:ED825">IF(AND(BS826="",BS827=""),"",SUM(BS826,BS827))</f>
        <v/>
      </c>
      <c r="BT825" s="26" t="str">
        <f t="shared" si="995"/>
        <v/>
      </c>
      <c r="BU825" s="26" t="str">
        <f t="shared" si="995"/>
        <v/>
      </c>
      <c r="BV825" s="26" t="str">
        <f t="shared" si="995"/>
        <v/>
      </c>
      <c r="BW825" s="26" t="str">
        <f t="shared" si="995"/>
        <v/>
      </c>
      <c r="BX825" s="26" t="str">
        <f t="shared" si="995"/>
        <v/>
      </c>
      <c r="BY825" s="26" t="str">
        <f t="shared" si="995"/>
        <v/>
      </c>
      <c r="BZ825" s="26" t="str">
        <f t="shared" si="995"/>
        <v/>
      </c>
      <c r="CA825" s="26" t="str">
        <f t="shared" si="995"/>
        <v/>
      </c>
      <c r="CB825" s="26" t="str">
        <f t="shared" si="995"/>
        <v/>
      </c>
      <c r="CC825" s="26" t="str">
        <f t="shared" si="995"/>
        <v/>
      </c>
      <c r="CD825" s="26" t="str">
        <f t="shared" si="995"/>
        <v/>
      </c>
      <c r="CE825" s="26" t="str">
        <f t="shared" si="995"/>
        <v/>
      </c>
      <c r="CF825" s="26" t="str">
        <f t="shared" si="995"/>
        <v/>
      </c>
      <c r="CG825" s="26" t="str">
        <f t="shared" si="995"/>
        <v/>
      </c>
      <c r="CH825" s="26" t="str">
        <f t="shared" si="995"/>
        <v/>
      </c>
      <c r="CI825" s="26" t="str">
        <f t="shared" si="995"/>
        <v/>
      </c>
      <c r="CJ825" s="26" t="str">
        <f t="shared" si="995"/>
        <v/>
      </c>
      <c r="CK825" s="26" t="str">
        <f t="shared" si="995"/>
        <v/>
      </c>
      <c r="CL825" s="26" t="str">
        <f t="shared" si="995"/>
        <v/>
      </c>
      <c r="CM825" s="26" t="str">
        <f t="shared" si="995"/>
        <v/>
      </c>
      <c r="CN825" s="26" t="str">
        <f t="shared" si="995"/>
        <v/>
      </c>
      <c r="CO825" s="26" t="str">
        <f t="shared" si="995"/>
        <v/>
      </c>
      <c r="CP825" s="26" t="str">
        <f t="shared" si="995"/>
        <v/>
      </c>
      <c r="CQ825" s="26" t="str">
        <f t="shared" si="995"/>
        <v/>
      </c>
      <c r="CR825" s="26" t="str">
        <f t="shared" si="995"/>
        <v/>
      </c>
      <c r="CS825" s="26" t="str">
        <f t="shared" si="995"/>
        <v/>
      </c>
      <c r="CT825" s="26" t="str">
        <f t="shared" si="995"/>
        <v/>
      </c>
      <c r="CU825" s="26" t="str">
        <f t="shared" si="995"/>
        <v/>
      </c>
      <c r="CV825" s="26" t="str">
        <f t="shared" si="995"/>
        <v/>
      </c>
      <c r="CW825" s="26" t="str">
        <f t="shared" si="995"/>
        <v/>
      </c>
      <c r="CX825" s="26" t="str">
        <f t="shared" si="995"/>
        <v/>
      </c>
      <c r="CY825" s="26" t="str">
        <f t="shared" si="995"/>
        <v/>
      </c>
      <c r="CZ825" s="26" t="str">
        <f t="shared" si="995"/>
        <v/>
      </c>
      <c r="DA825" s="26" t="str">
        <f t="shared" si="995"/>
        <v/>
      </c>
      <c r="DB825" s="26" t="str">
        <f t="shared" si="995"/>
        <v/>
      </c>
      <c r="DC825" s="26" t="str">
        <f t="shared" si="995"/>
        <v/>
      </c>
      <c r="DD825" s="26" t="str">
        <f t="shared" si="995"/>
        <v/>
      </c>
      <c r="DE825" s="26" t="str">
        <f t="shared" si="995"/>
        <v/>
      </c>
      <c r="DF825" s="26" t="str">
        <f t="shared" si="995"/>
        <v/>
      </c>
      <c r="DG825" s="26" t="str">
        <f t="shared" si="995"/>
        <v/>
      </c>
      <c r="DH825" s="26" t="str">
        <f t="shared" si="995"/>
        <v/>
      </c>
      <c r="DI825" s="26" t="str">
        <f t="shared" si="995"/>
        <v/>
      </c>
      <c r="DJ825" s="26" t="str">
        <f t="shared" si="995"/>
        <v/>
      </c>
      <c r="DK825" s="26" t="str">
        <f t="shared" si="995"/>
        <v/>
      </c>
      <c r="DL825" s="26" t="str">
        <f t="shared" si="995"/>
        <v/>
      </c>
      <c r="DM825" s="26" t="str">
        <f t="shared" si="995"/>
        <v/>
      </c>
      <c r="DN825" s="26" t="str">
        <f t="shared" si="995"/>
        <v/>
      </c>
      <c r="DO825" s="26" t="str">
        <f t="shared" si="995"/>
        <v/>
      </c>
      <c r="DP825" s="26" t="str">
        <f t="shared" si="995"/>
        <v/>
      </c>
      <c r="DQ825" s="26" t="str">
        <f t="shared" si="995"/>
        <v/>
      </c>
      <c r="DR825" s="26" t="str">
        <f t="shared" si="995"/>
        <v/>
      </c>
      <c r="DS825" s="26" t="str">
        <f t="shared" si="995"/>
        <v/>
      </c>
      <c r="DT825" s="26" t="str">
        <f t="shared" si="995"/>
        <v/>
      </c>
      <c r="DU825" s="26" t="str">
        <f t="shared" si="995"/>
        <v/>
      </c>
      <c r="DV825" s="26" t="str">
        <f t="shared" si="995"/>
        <v/>
      </c>
      <c r="DW825" s="26" t="str">
        <f t="shared" si="995"/>
        <v/>
      </c>
      <c r="DX825" s="26" t="str">
        <f t="shared" si="995"/>
        <v/>
      </c>
      <c r="DY825" s="26" t="str">
        <f t="shared" si="995"/>
        <v/>
      </c>
      <c r="DZ825" s="26" t="str">
        <f t="shared" si="995"/>
        <v/>
      </c>
      <c r="EA825" s="26" t="str">
        <f t="shared" si="995"/>
        <v/>
      </c>
      <c r="EB825" s="26" t="str">
        <f t="shared" si="995"/>
        <v/>
      </c>
      <c r="EC825" s="26" t="str">
        <f t="shared" si="995"/>
        <v/>
      </c>
      <c r="ED825" s="26" t="str">
        <f t="shared" si="995"/>
        <v/>
      </c>
      <c r="EE825" s="26" t="str">
        <f t="shared" si="996" ref="EE825:FI825">IF(AND(EE826="",EE827=""),"",SUM(EE826,EE827))</f>
        <v/>
      </c>
      <c r="EF825" s="26" t="str">
        <f t="shared" si="996"/>
        <v/>
      </c>
      <c r="EG825" s="26" t="str">
        <f t="shared" si="996"/>
        <v/>
      </c>
      <c r="EH825" s="26" t="str">
        <f t="shared" si="996"/>
        <v/>
      </c>
      <c r="EI825" s="26" t="str">
        <f t="shared" si="996"/>
        <v/>
      </c>
      <c r="EJ825" s="26" t="str">
        <f t="shared" si="996"/>
        <v/>
      </c>
      <c r="EK825" s="26" t="str">
        <f t="shared" si="996"/>
        <v/>
      </c>
      <c r="EL825" s="26" t="str">
        <f t="shared" si="996"/>
        <v/>
      </c>
      <c r="EM825" s="26" t="str">
        <f t="shared" si="996"/>
        <v/>
      </c>
      <c r="EN825" s="26" t="str">
        <f t="shared" si="996"/>
        <v/>
      </c>
      <c r="EO825" s="26" t="str">
        <f t="shared" si="996"/>
        <v/>
      </c>
      <c r="EP825" s="26" t="str">
        <f t="shared" si="996"/>
        <v/>
      </c>
      <c r="EQ825" s="26" t="str">
        <f t="shared" si="996"/>
        <v/>
      </c>
      <c r="ER825" s="26" t="str">
        <f t="shared" si="996"/>
        <v/>
      </c>
      <c r="ES825" s="26" t="str">
        <f t="shared" si="996"/>
        <v/>
      </c>
      <c r="ET825" s="26" t="str">
        <f t="shared" si="996"/>
        <v/>
      </c>
      <c r="EU825" s="26" t="str">
        <f t="shared" si="996"/>
        <v/>
      </c>
      <c r="EV825" s="26" t="str">
        <f t="shared" si="996"/>
        <v/>
      </c>
      <c r="EW825" s="26" t="str">
        <f t="shared" si="996"/>
        <v/>
      </c>
      <c r="EX825" s="26" t="str">
        <f t="shared" si="996"/>
        <v/>
      </c>
      <c r="EY825" s="26" t="str">
        <f t="shared" si="996"/>
        <v/>
      </c>
      <c r="EZ825" s="26" t="str">
        <f t="shared" si="996"/>
        <v/>
      </c>
      <c r="FA825" s="26" t="str">
        <f t="shared" si="996"/>
        <v/>
      </c>
      <c r="FB825" s="26" t="str">
        <f t="shared" si="996"/>
        <v/>
      </c>
      <c r="FC825" s="26" t="str">
        <f t="shared" si="996"/>
        <v/>
      </c>
      <c r="FD825" s="26" t="str">
        <f t="shared" si="996"/>
        <v/>
      </c>
      <c r="FE825" s="26" t="str">
        <f t="shared" si="996"/>
        <v/>
      </c>
      <c r="FF825" s="26" t="str">
        <f t="shared" si="996"/>
        <v/>
      </c>
      <c r="FG825" s="26" t="str">
        <f t="shared" si="996"/>
        <v/>
      </c>
      <c r="FH825" s="26" t="str">
        <f t="shared" si="996"/>
        <v/>
      </c>
      <c r="FI825" s="26" t="str">
        <f t="shared" si="996"/>
        <v/>
      </c>
    </row>
    <row r="826" spans="1:165" s="8" customFormat="1" ht="15" customHeight="1">
      <c r="A826" s="8" t="str">
        <f t="shared" si="930"/>
        <v>BFORPLG_S_BP6_XDC</v>
      </c>
      <c r="B826" s="12" t="s">
        <v>1245</v>
      </c>
      <c r="C826" s="13" t="s">
        <v>1925</v>
      </c>
      <c r="D826" s="13" t="s">
        <v>1926</v>
      </c>
      <c r="E826" s="14" t="str">
        <f>"BFORPLG_S_BP6_"&amp;C3</f>
        <v>BFORPLG_S_BP6_XDC</v>
      </c>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row>
    <row r="827" spans="1:165" s="8" customFormat="1" ht="15" customHeight="1">
      <c r="A827" s="8" t="str">
        <f t="shared" si="930"/>
        <v>BFORPLG_L_BP6_XDC</v>
      </c>
      <c r="B827" s="12" t="s">
        <v>1248</v>
      </c>
      <c r="C827" s="13" t="s">
        <v>1927</v>
      </c>
      <c r="D827" s="13" t="s">
        <v>1928</v>
      </c>
      <c r="E827" s="14" t="str">
        <f>"BFORPLG_L_BP6_"&amp;C3</f>
        <v>BFORPLG_L_BP6_XDC</v>
      </c>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row>
    <row r="828" spans="1:165" s="8" customFormat="1" ht="15" customHeight="1">
      <c r="A828" s="8" t="str">
        <f t="shared" si="930"/>
        <v>BFORPLO_BP6_XDC</v>
      </c>
      <c r="B828" s="12" t="s">
        <v>1415</v>
      </c>
      <c r="C828" s="13" t="s">
        <v>1929</v>
      </c>
      <c r="D828" s="13" t="s">
        <v>1930</v>
      </c>
      <c r="E828" s="14" t="str">
        <f>"BFORPLO_BP6_"&amp;C3</f>
        <v>BFORPLO_BP6_XDC</v>
      </c>
      <c r="F828" s="26" t="str">
        <f>IF(AND(F829="",F830=""),"",SUM(F829,F830))</f>
        <v/>
      </c>
      <c r="G828" s="26" t="str">
        <f t="shared" si="997" ref="G828:BR828">IF(AND(G829="",G830=""),"",SUM(G829,G830))</f>
        <v/>
      </c>
      <c r="H828" s="26" t="str">
        <f t="shared" si="997"/>
        <v/>
      </c>
      <c r="I828" s="26" t="str">
        <f t="shared" si="997"/>
        <v/>
      </c>
      <c r="J828" s="26" t="str">
        <f t="shared" si="997"/>
        <v/>
      </c>
      <c r="K828" s="26" t="str">
        <f t="shared" si="997"/>
        <v/>
      </c>
      <c r="L828" s="26" t="str">
        <f t="shared" si="997"/>
        <v/>
      </c>
      <c r="M828" s="26" t="str">
        <f t="shared" si="997"/>
        <v/>
      </c>
      <c r="N828" s="26" t="str">
        <f t="shared" si="997"/>
        <v/>
      </c>
      <c r="O828" s="26" t="str">
        <f t="shared" si="997"/>
        <v/>
      </c>
      <c r="P828" s="26" t="str">
        <f t="shared" si="997"/>
        <v/>
      </c>
      <c r="Q828" s="26" t="str">
        <f t="shared" si="997"/>
        <v/>
      </c>
      <c r="R828" s="26" t="str">
        <f t="shared" si="997"/>
        <v/>
      </c>
      <c r="S828" s="26" t="str">
        <f t="shared" si="997"/>
        <v/>
      </c>
      <c r="T828" s="26" t="str">
        <f t="shared" si="997"/>
        <v/>
      </c>
      <c r="U828" s="26" t="str">
        <f t="shared" si="997"/>
        <v/>
      </c>
      <c r="V828" s="26" t="str">
        <f t="shared" si="997"/>
        <v/>
      </c>
      <c r="W828" s="26" t="str">
        <f t="shared" si="997"/>
        <v/>
      </c>
      <c r="X828" s="26" t="str">
        <f t="shared" si="997"/>
        <v/>
      </c>
      <c r="Y828" s="26" t="str">
        <f t="shared" si="997"/>
        <v/>
      </c>
      <c r="Z828" s="26" t="str">
        <f t="shared" si="997"/>
        <v/>
      </c>
      <c r="AA828" s="26" t="str">
        <f t="shared" si="997"/>
        <v/>
      </c>
      <c r="AB828" s="26" t="str">
        <f t="shared" si="997"/>
        <v/>
      </c>
      <c r="AC828" s="26" t="str">
        <f t="shared" si="997"/>
        <v/>
      </c>
      <c r="AD828" s="26" t="str">
        <f t="shared" si="997"/>
        <v/>
      </c>
      <c r="AE828" s="26" t="str">
        <f t="shared" si="997"/>
        <v/>
      </c>
      <c r="AF828" s="26" t="str">
        <f t="shared" si="997"/>
        <v/>
      </c>
      <c r="AG828" s="26" t="str">
        <f t="shared" si="997"/>
        <v/>
      </c>
      <c r="AH828" s="26" t="str">
        <f t="shared" si="997"/>
        <v/>
      </c>
      <c r="AI828" s="26" t="str">
        <f t="shared" si="997"/>
        <v/>
      </c>
      <c r="AJ828" s="26" t="str">
        <f t="shared" si="997"/>
        <v/>
      </c>
      <c r="AK828" s="26" t="str">
        <f t="shared" si="997"/>
        <v/>
      </c>
      <c r="AL828" s="26" t="str">
        <f t="shared" si="997"/>
        <v/>
      </c>
      <c r="AM828" s="26" t="str">
        <f t="shared" si="997"/>
        <v/>
      </c>
      <c r="AN828" s="26" t="str">
        <f t="shared" si="997"/>
        <v/>
      </c>
      <c r="AO828" s="26" t="str">
        <f t="shared" si="997"/>
        <v/>
      </c>
      <c r="AP828" s="26" t="str">
        <f t="shared" si="997"/>
        <v/>
      </c>
      <c r="AQ828" s="26" t="str">
        <f t="shared" si="997"/>
        <v/>
      </c>
      <c r="AR828" s="26" t="str">
        <f t="shared" si="997"/>
        <v/>
      </c>
      <c r="AS828" s="26" t="str">
        <f t="shared" si="997"/>
        <v/>
      </c>
      <c r="AT828" s="26" t="str">
        <f t="shared" si="997"/>
        <v/>
      </c>
      <c r="AU828" s="26" t="str">
        <f t="shared" si="997"/>
        <v/>
      </c>
      <c r="AV828" s="26" t="str">
        <f t="shared" si="997"/>
        <v/>
      </c>
      <c r="AW828" s="26" t="str">
        <f t="shared" si="997"/>
        <v/>
      </c>
      <c r="AX828" s="26" t="str">
        <f t="shared" si="997"/>
        <v/>
      </c>
      <c r="AY828" s="26" t="str">
        <f t="shared" si="997"/>
        <v/>
      </c>
      <c r="AZ828" s="26" t="str">
        <f t="shared" si="997"/>
        <v/>
      </c>
      <c r="BA828" s="26" t="str">
        <f t="shared" si="997"/>
        <v/>
      </c>
      <c r="BB828" s="26" t="str">
        <f t="shared" si="997"/>
        <v/>
      </c>
      <c r="BC828" s="26" t="str">
        <f t="shared" si="997"/>
        <v/>
      </c>
      <c r="BD828" s="26" t="str">
        <f t="shared" si="997"/>
        <v/>
      </c>
      <c r="BE828" s="26" t="str">
        <f t="shared" si="997"/>
        <v/>
      </c>
      <c r="BF828" s="26" t="str">
        <f t="shared" si="997"/>
        <v/>
      </c>
      <c r="BG828" s="26" t="str">
        <f t="shared" si="997"/>
        <v/>
      </c>
      <c r="BH828" s="26" t="str">
        <f t="shared" si="997"/>
        <v/>
      </c>
      <c r="BI828" s="26" t="str">
        <f t="shared" si="997"/>
        <v/>
      </c>
      <c r="BJ828" s="26" t="str">
        <f t="shared" si="997"/>
        <v/>
      </c>
      <c r="BK828" s="26" t="str">
        <f t="shared" si="997"/>
        <v/>
      </c>
      <c r="BL828" s="26" t="str">
        <f t="shared" si="997"/>
        <v/>
      </c>
      <c r="BM828" s="26" t="str">
        <f t="shared" si="997"/>
        <v/>
      </c>
      <c r="BN828" s="26" t="str">
        <f t="shared" si="997"/>
        <v/>
      </c>
      <c r="BO828" s="26" t="str">
        <f t="shared" si="997"/>
        <v/>
      </c>
      <c r="BP828" s="26" t="str">
        <f t="shared" si="997"/>
        <v/>
      </c>
      <c r="BQ828" s="26" t="str">
        <f t="shared" si="997"/>
        <v/>
      </c>
      <c r="BR828" s="26" t="str">
        <f t="shared" si="997"/>
        <v/>
      </c>
      <c r="BS828" s="26" t="str">
        <f t="shared" si="998" ref="BS828:ED828">IF(AND(BS829="",BS830=""),"",SUM(BS829,BS830))</f>
        <v/>
      </c>
      <c r="BT828" s="26" t="str">
        <f t="shared" si="998"/>
        <v/>
      </c>
      <c r="BU828" s="26" t="str">
        <f t="shared" si="998"/>
        <v/>
      </c>
      <c r="BV828" s="26" t="str">
        <f t="shared" si="998"/>
        <v/>
      </c>
      <c r="BW828" s="26" t="str">
        <f t="shared" si="998"/>
        <v/>
      </c>
      <c r="BX828" s="26" t="str">
        <f t="shared" si="998"/>
        <v/>
      </c>
      <c r="BY828" s="26" t="str">
        <f t="shared" si="998"/>
        <v/>
      </c>
      <c r="BZ828" s="26" t="str">
        <f t="shared" si="998"/>
        <v/>
      </c>
      <c r="CA828" s="26" t="str">
        <f t="shared" si="998"/>
        <v/>
      </c>
      <c r="CB828" s="26" t="str">
        <f t="shared" si="998"/>
        <v/>
      </c>
      <c r="CC828" s="26" t="str">
        <f t="shared" si="998"/>
        <v/>
      </c>
      <c r="CD828" s="26" t="str">
        <f t="shared" si="998"/>
        <v/>
      </c>
      <c r="CE828" s="26" t="str">
        <f t="shared" si="998"/>
        <v/>
      </c>
      <c r="CF828" s="26" t="str">
        <f t="shared" si="998"/>
        <v/>
      </c>
      <c r="CG828" s="26" t="str">
        <f t="shared" si="998"/>
        <v/>
      </c>
      <c r="CH828" s="26" t="str">
        <f t="shared" si="998"/>
        <v/>
      </c>
      <c r="CI828" s="26" t="str">
        <f t="shared" si="998"/>
        <v/>
      </c>
      <c r="CJ828" s="26" t="str">
        <f t="shared" si="998"/>
        <v/>
      </c>
      <c r="CK828" s="26" t="str">
        <f t="shared" si="998"/>
        <v/>
      </c>
      <c r="CL828" s="26" t="str">
        <f t="shared" si="998"/>
        <v/>
      </c>
      <c r="CM828" s="26" t="str">
        <f t="shared" si="998"/>
        <v/>
      </c>
      <c r="CN828" s="26" t="str">
        <f t="shared" si="998"/>
        <v/>
      </c>
      <c r="CO828" s="26" t="str">
        <f t="shared" si="998"/>
        <v/>
      </c>
      <c r="CP828" s="26" t="str">
        <f t="shared" si="998"/>
        <v/>
      </c>
      <c r="CQ828" s="26" t="str">
        <f t="shared" si="998"/>
        <v/>
      </c>
      <c r="CR828" s="26" t="str">
        <f t="shared" si="998"/>
        <v/>
      </c>
      <c r="CS828" s="26" t="str">
        <f t="shared" si="998"/>
        <v/>
      </c>
      <c r="CT828" s="26" t="str">
        <f t="shared" si="998"/>
        <v/>
      </c>
      <c r="CU828" s="26" t="str">
        <f t="shared" si="998"/>
        <v/>
      </c>
      <c r="CV828" s="26" t="str">
        <f t="shared" si="998"/>
        <v/>
      </c>
      <c r="CW828" s="26" t="str">
        <f t="shared" si="998"/>
        <v/>
      </c>
      <c r="CX828" s="26" t="str">
        <f t="shared" si="998"/>
        <v/>
      </c>
      <c r="CY828" s="26" t="str">
        <f t="shared" si="998"/>
        <v/>
      </c>
      <c r="CZ828" s="26" t="str">
        <f t="shared" si="998"/>
        <v/>
      </c>
      <c r="DA828" s="26" t="str">
        <f t="shared" si="998"/>
        <v/>
      </c>
      <c r="DB828" s="26" t="str">
        <f t="shared" si="998"/>
        <v/>
      </c>
      <c r="DC828" s="26" t="str">
        <f t="shared" si="998"/>
        <v/>
      </c>
      <c r="DD828" s="26" t="str">
        <f t="shared" si="998"/>
        <v/>
      </c>
      <c r="DE828" s="26" t="str">
        <f t="shared" si="998"/>
        <v/>
      </c>
      <c r="DF828" s="26" t="str">
        <f t="shared" si="998"/>
        <v/>
      </c>
      <c r="DG828" s="26" t="str">
        <f t="shared" si="998"/>
        <v/>
      </c>
      <c r="DH828" s="26" t="str">
        <f t="shared" si="998"/>
        <v/>
      </c>
      <c r="DI828" s="26" t="str">
        <f t="shared" si="998"/>
        <v/>
      </c>
      <c r="DJ828" s="26" t="str">
        <f t="shared" si="998"/>
        <v/>
      </c>
      <c r="DK828" s="26" t="str">
        <f t="shared" si="998"/>
        <v/>
      </c>
      <c r="DL828" s="26" t="str">
        <f t="shared" si="998"/>
        <v/>
      </c>
      <c r="DM828" s="26" t="str">
        <f t="shared" si="998"/>
        <v/>
      </c>
      <c r="DN828" s="26" t="str">
        <f t="shared" si="998"/>
        <v/>
      </c>
      <c r="DO828" s="26" t="str">
        <f t="shared" si="998"/>
        <v/>
      </c>
      <c r="DP828" s="26" t="str">
        <f t="shared" si="998"/>
        <v/>
      </c>
      <c r="DQ828" s="26" t="str">
        <f t="shared" si="998"/>
        <v/>
      </c>
      <c r="DR828" s="26" t="str">
        <f t="shared" si="998"/>
        <v/>
      </c>
      <c r="DS828" s="26" t="str">
        <f t="shared" si="998"/>
        <v/>
      </c>
      <c r="DT828" s="26" t="str">
        <f t="shared" si="998"/>
        <v/>
      </c>
      <c r="DU828" s="26" t="str">
        <f t="shared" si="998"/>
        <v/>
      </c>
      <c r="DV828" s="26" t="str">
        <f t="shared" si="998"/>
        <v/>
      </c>
      <c r="DW828" s="26" t="str">
        <f t="shared" si="998"/>
        <v/>
      </c>
      <c r="DX828" s="26" t="str">
        <f t="shared" si="998"/>
        <v/>
      </c>
      <c r="DY828" s="26" t="str">
        <f t="shared" si="998"/>
        <v/>
      </c>
      <c r="DZ828" s="26" t="str">
        <f t="shared" si="998"/>
        <v/>
      </c>
      <c r="EA828" s="26" t="str">
        <f t="shared" si="998"/>
        <v/>
      </c>
      <c r="EB828" s="26" t="str">
        <f t="shared" si="998"/>
        <v/>
      </c>
      <c r="EC828" s="26" t="str">
        <f t="shared" si="998"/>
        <v/>
      </c>
      <c r="ED828" s="26" t="str">
        <f t="shared" si="998"/>
        <v/>
      </c>
      <c r="EE828" s="26" t="str">
        <f t="shared" si="999" ref="EE828:FI828">IF(AND(EE829="",EE830=""),"",SUM(EE829,EE830))</f>
        <v/>
      </c>
      <c r="EF828" s="26" t="str">
        <f t="shared" si="999"/>
        <v/>
      </c>
      <c r="EG828" s="26" t="str">
        <f t="shared" si="999"/>
        <v/>
      </c>
      <c r="EH828" s="26" t="str">
        <f t="shared" si="999"/>
        <v/>
      </c>
      <c r="EI828" s="26" t="str">
        <f t="shared" si="999"/>
        <v/>
      </c>
      <c r="EJ828" s="26" t="str">
        <f t="shared" si="999"/>
        <v/>
      </c>
      <c r="EK828" s="26" t="str">
        <f t="shared" si="999"/>
        <v/>
      </c>
      <c r="EL828" s="26" t="str">
        <f t="shared" si="999"/>
        <v/>
      </c>
      <c r="EM828" s="26" t="str">
        <f t="shared" si="999"/>
        <v/>
      </c>
      <c r="EN828" s="26" t="str">
        <f t="shared" si="999"/>
        <v/>
      </c>
      <c r="EO828" s="26" t="str">
        <f t="shared" si="999"/>
        <v/>
      </c>
      <c r="EP828" s="26" t="str">
        <f t="shared" si="999"/>
        <v/>
      </c>
      <c r="EQ828" s="26" t="str">
        <f t="shared" si="999"/>
        <v/>
      </c>
      <c r="ER828" s="26" t="str">
        <f t="shared" si="999"/>
        <v/>
      </c>
      <c r="ES828" s="26" t="str">
        <f t="shared" si="999"/>
        <v/>
      </c>
      <c r="ET828" s="26" t="str">
        <f t="shared" si="999"/>
        <v/>
      </c>
      <c r="EU828" s="26" t="str">
        <f t="shared" si="999"/>
        <v/>
      </c>
      <c r="EV828" s="26" t="str">
        <f t="shared" si="999"/>
        <v/>
      </c>
      <c r="EW828" s="26" t="str">
        <f t="shared" si="999"/>
        <v/>
      </c>
      <c r="EX828" s="26" t="str">
        <f t="shared" si="999"/>
        <v/>
      </c>
      <c r="EY828" s="26" t="str">
        <f t="shared" si="999"/>
        <v/>
      </c>
      <c r="EZ828" s="26" t="str">
        <f t="shared" si="999"/>
        <v/>
      </c>
      <c r="FA828" s="26" t="str">
        <f t="shared" si="999"/>
        <v/>
      </c>
      <c r="FB828" s="26" t="str">
        <f t="shared" si="999"/>
        <v/>
      </c>
      <c r="FC828" s="26" t="str">
        <f t="shared" si="999"/>
        <v/>
      </c>
      <c r="FD828" s="26" t="str">
        <f t="shared" si="999"/>
        <v/>
      </c>
      <c r="FE828" s="26" t="str">
        <f t="shared" si="999"/>
        <v/>
      </c>
      <c r="FF828" s="26" t="str">
        <f t="shared" si="999"/>
        <v/>
      </c>
      <c r="FG828" s="26" t="str">
        <f t="shared" si="999"/>
        <v/>
      </c>
      <c r="FH828" s="26" t="str">
        <f t="shared" si="999"/>
        <v/>
      </c>
      <c r="FI828" s="26" t="str">
        <f t="shared" si="999"/>
        <v/>
      </c>
    </row>
    <row r="829" spans="1:165" s="8" customFormat="1" ht="15" customHeight="1">
      <c r="A829" s="8" t="str">
        <f t="shared" si="930"/>
        <v>BFORPLO_S_BP6_XDC</v>
      </c>
      <c r="B829" s="12" t="s">
        <v>1245</v>
      </c>
      <c r="C829" s="13" t="s">
        <v>1931</v>
      </c>
      <c r="D829" s="13" t="s">
        <v>1932</v>
      </c>
      <c r="E829" s="14" t="str">
        <f>"BFORPLO_S_BP6_"&amp;C3</f>
        <v>BFORPLO_S_BP6_XDC</v>
      </c>
      <c r="F829" s="26" t="str">
        <f>IF(AND(F832="",F835=""),"",SUM(F832,F835))</f>
        <v/>
      </c>
      <c r="G829" s="26" t="str">
        <f t="shared" si="1000" ref="G829:BR829">IF(AND(G832="",G835=""),"",SUM(G832,G835))</f>
        <v/>
      </c>
      <c r="H829" s="26" t="str">
        <f t="shared" si="1000"/>
        <v/>
      </c>
      <c r="I829" s="26" t="str">
        <f t="shared" si="1000"/>
        <v/>
      </c>
      <c r="J829" s="26" t="str">
        <f t="shared" si="1000"/>
        <v/>
      </c>
      <c r="K829" s="26" t="str">
        <f t="shared" si="1000"/>
        <v/>
      </c>
      <c r="L829" s="26" t="str">
        <f t="shared" si="1000"/>
        <v/>
      </c>
      <c r="M829" s="26" t="str">
        <f t="shared" si="1000"/>
        <v/>
      </c>
      <c r="N829" s="26" t="str">
        <f t="shared" si="1000"/>
        <v/>
      </c>
      <c r="O829" s="26" t="str">
        <f t="shared" si="1000"/>
        <v/>
      </c>
      <c r="P829" s="26" t="str">
        <f t="shared" si="1000"/>
        <v/>
      </c>
      <c r="Q829" s="26" t="str">
        <f t="shared" si="1000"/>
        <v/>
      </c>
      <c r="R829" s="26" t="str">
        <f t="shared" si="1000"/>
        <v/>
      </c>
      <c r="S829" s="26" t="str">
        <f t="shared" si="1000"/>
        <v/>
      </c>
      <c r="T829" s="26" t="str">
        <f t="shared" si="1000"/>
        <v/>
      </c>
      <c r="U829" s="26" t="str">
        <f t="shared" si="1000"/>
        <v/>
      </c>
      <c r="V829" s="26" t="str">
        <f t="shared" si="1000"/>
        <v/>
      </c>
      <c r="W829" s="26" t="str">
        <f t="shared" si="1000"/>
        <v/>
      </c>
      <c r="X829" s="26" t="str">
        <f t="shared" si="1000"/>
        <v/>
      </c>
      <c r="Y829" s="26" t="str">
        <f t="shared" si="1000"/>
        <v/>
      </c>
      <c r="Z829" s="26" t="str">
        <f t="shared" si="1000"/>
        <v/>
      </c>
      <c r="AA829" s="26" t="str">
        <f t="shared" si="1000"/>
        <v/>
      </c>
      <c r="AB829" s="26" t="str">
        <f t="shared" si="1000"/>
        <v/>
      </c>
      <c r="AC829" s="26" t="str">
        <f t="shared" si="1000"/>
        <v/>
      </c>
      <c r="AD829" s="26" t="str">
        <f t="shared" si="1000"/>
        <v/>
      </c>
      <c r="AE829" s="26" t="str">
        <f t="shared" si="1000"/>
        <v/>
      </c>
      <c r="AF829" s="26" t="str">
        <f t="shared" si="1000"/>
        <v/>
      </c>
      <c r="AG829" s="26" t="str">
        <f t="shared" si="1000"/>
        <v/>
      </c>
      <c r="AH829" s="26" t="str">
        <f t="shared" si="1000"/>
        <v/>
      </c>
      <c r="AI829" s="26" t="str">
        <f t="shared" si="1000"/>
        <v/>
      </c>
      <c r="AJ829" s="26" t="str">
        <f t="shared" si="1000"/>
        <v/>
      </c>
      <c r="AK829" s="26" t="str">
        <f t="shared" si="1000"/>
        <v/>
      </c>
      <c r="AL829" s="26" t="str">
        <f t="shared" si="1000"/>
        <v/>
      </c>
      <c r="AM829" s="26" t="str">
        <f t="shared" si="1000"/>
        <v/>
      </c>
      <c r="AN829" s="26" t="str">
        <f t="shared" si="1000"/>
        <v/>
      </c>
      <c r="AO829" s="26" t="str">
        <f t="shared" si="1000"/>
        <v/>
      </c>
      <c r="AP829" s="26" t="str">
        <f t="shared" si="1000"/>
        <v/>
      </c>
      <c r="AQ829" s="26" t="str">
        <f t="shared" si="1000"/>
        <v/>
      </c>
      <c r="AR829" s="26" t="str">
        <f t="shared" si="1000"/>
        <v/>
      </c>
      <c r="AS829" s="26" t="str">
        <f t="shared" si="1000"/>
        <v/>
      </c>
      <c r="AT829" s="26" t="str">
        <f t="shared" si="1000"/>
        <v/>
      </c>
      <c r="AU829" s="26" t="str">
        <f t="shared" si="1000"/>
        <v/>
      </c>
      <c r="AV829" s="26" t="str">
        <f t="shared" si="1000"/>
        <v/>
      </c>
      <c r="AW829" s="26" t="str">
        <f t="shared" si="1000"/>
        <v/>
      </c>
      <c r="AX829" s="26" t="str">
        <f t="shared" si="1000"/>
        <v/>
      </c>
      <c r="AY829" s="26" t="str">
        <f t="shared" si="1000"/>
        <v/>
      </c>
      <c r="AZ829" s="26" t="str">
        <f t="shared" si="1000"/>
        <v/>
      </c>
      <c r="BA829" s="26" t="str">
        <f t="shared" si="1000"/>
        <v/>
      </c>
      <c r="BB829" s="26" t="str">
        <f t="shared" si="1000"/>
        <v/>
      </c>
      <c r="BC829" s="26" t="str">
        <f t="shared" si="1000"/>
        <v/>
      </c>
      <c r="BD829" s="26" t="str">
        <f t="shared" si="1000"/>
        <v/>
      </c>
      <c r="BE829" s="26" t="str">
        <f t="shared" si="1000"/>
        <v/>
      </c>
      <c r="BF829" s="26" t="str">
        <f t="shared" si="1000"/>
        <v/>
      </c>
      <c r="BG829" s="26" t="str">
        <f t="shared" si="1000"/>
        <v/>
      </c>
      <c r="BH829" s="26" t="str">
        <f t="shared" si="1000"/>
        <v/>
      </c>
      <c r="BI829" s="26" t="str">
        <f t="shared" si="1000"/>
        <v/>
      </c>
      <c r="BJ829" s="26" t="str">
        <f t="shared" si="1000"/>
        <v/>
      </c>
      <c r="BK829" s="26" t="str">
        <f t="shared" si="1000"/>
        <v/>
      </c>
      <c r="BL829" s="26" t="str">
        <f t="shared" si="1000"/>
        <v/>
      </c>
      <c r="BM829" s="26" t="str">
        <f t="shared" si="1000"/>
        <v/>
      </c>
      <c r="BN829" s="26" t="str">
        <f t="shared" si="1000"/>
        <v/>
      </c>
      <c r="BO829" s="26" t="str">
        <f t="shared" si="1000"/>
        <v/>
      </c>
      <c r="BP829" s="26" t="str">
        <f t="shared" si="1000"/>
        <v/>
      </c>
      <c r="BQ829" s="26" t="str">
        <f t="shared" si="1000"/>
        <v/>
      </c>
      <c r="BR829" s="26" t="str">
        <f t="shared" si="1000"/>
        <v/>
      </c>
      <c r="BS829" s="26" t="str">
        <f t="shared" si="1001" ref="BS829:ED829">IF(AND(BS832="",BS835=""),"",SUM(BS832,BS835))</f>
        <v/>
      </c>
      <c r="BT829" s="26" t="str">
        <f t="shared" si="1001"/>
        <v/>
      </c>
      <c r="BU829" s="26" t="str">
        <f t="shared" si="1001"/>
        <v/>
      </c>
      <c r="BV829" s="26" t="str">
        <f t="shared" si="1001"/>
        <v/>
      </c>
      <c r="BW829" s="26" t="str">
        <f t="shared" si="1001"/>
        <v/>
      </c>
      <c r="BX829" s="26" t="str">
        <f t="shared" si="1001"/>
        <v/>
      </c>
      <c r="BY829" s="26" t="str">
        <f t="shared" si="1001"/>
        <v/>
      </c>
      <c r="BZ829" s="26" t="str">
        <f t="shared" si="1001"/>
        <v/>
      </c>
      <c r="CA829" s="26" t="str">
        <f t="shared" si="1001"/>
        <v/>
      </c>
      <c r="CB829" s="26" t="str">
        <f t="shared" si="1001"/>
        <v/>
      </c>
      <c r="CC829" s="26" t="str">
        <f t="shared" si="1001"/>
        <v/>
      </c>
      <c r="CD829" s="26" t="str">
        <f t="shared" si="1001"/>
        <v/>
      </c>
      <c r="CE829" s="26" t="str">
        <f t="shared" si="1001"/>
        <v/>
      </c>
      <c r="CF829" s="26" t="str">
        <f t="shared" si="1001"/>
        <v/>
      </c>
      <c r="CG829" s="26" t="str">
        <f t="shared" si="1001"/>
        <v/>
      </c>
      <c r="CH829" s="26" t="str">
        <f t="shared" si="1001"/>
        <v/>
      </c>
      <c r="CI829" s="26" t="str">
        <f t="shared" si="1001"/>
        <v/>
      </c>
      <c r="CJ829" s="26" t="str">
        <f t="shared" si="1001"/>
        <v/>
      </c>
      <c r="CK829" s="26" t="str">
        <f t="shared" si="1001"/>
        <v/>
      </c>
      <c r="CL829" s="26" t="str">
        <f t="shared" si="1001"/>
        <v/>
      </c>
      <c r="CM829" s="26" t="str">
        <f t="shared" si="1001"/>
        <v/>
      </c>
      <c r="CN829" s="26" t="str">
        <f t="shared" si="1001"/>
        <v/>
      </c>
      <c r="CO829" s="26" t="str">
        <f t="shared" si="1001"/>
        <v/>
      </c>
      <c r="CP829" s="26" t="str">
        <f t="shared" si="1001"/>
        <v/>
      </c>
      <c r="CQ829" s="26" t="str">
        <f t="shared" si="1001"/>
        <v/>
      </c>
      <c r="CR829" s="26" t="str">
        <f t="shared" si="1001"/>
        <v/>
      </c>
      <c r="CS829" s="26" t="str">
        <f t="shared" si="1001"/>
        <v/>
      </c>
      <c r="CT829" s="26" t="str">
        <f t="shared" si="1001"/>
        <v/>
      </c>
      <c r="CU829" s="26" t="str">
        <f t="shared" si="1001"/>
        <v/>
      </c>
      <c r="CV829" s="26" t="str">
        <f t="shared" si="1001"/>
        <v/>
      </c>
      <c r="CW829" s="26" t="str">
        <f t="shared" si="1001"/>
        <v/>
      </c>
      <c r="CX829" s="26" t="str">
        <f t="shared" si="1001"/>
        <v/>
      </c>
      <c r="CY829" s="26" t="str">
        <f t="shared" si="1001"/>
        <v/>
      </c>
      <c r="CZ829" s="26" t="str">
        <f t="shared" si="1001"/>
        <v/>
      </c>
      <c r="DA829" s="26" t="str">
        <f t="shared" si="1001"/>
        <v/>
      </c>
      <c r="DB829" s="26" t="str">
        <f t="shared" si="1001"/>
        <v/>
      </c>
      <c r="DC829" s="26" t="str">
        <f t="shared" si="1001"/>
        <v/>
      </c>
      <c r="DD829" s="26" t="str">
        <f t="shared" si="1001"/>
        <v/>
      </c>
      <c r="DE829" s="26" t="str">
        <f t="shared" si="1001"/>
        <v/>
      </c>
      <c r="DF829" s="26" t="str">
        <f t="shared" si="1001"/>
        <v/>
      </c>
      <c r="DG829" s="26" t="str">
        <f t="shared" si="1001"/>
        <v/>
      </c>
      <c r="DH829" s="26" t="str">
        <f t="shared" si="1001"/>
        <v/>
      </c>
      <c r="DI829" s="26" t="str">
        <f t="shared" si="1001"/>
        <v/>
      </c>
      <c r="DJ829" s="26" t="str">
        <f t="shared" si="1001"/>
        <v/>
      </c>
      <c r="DK829" s="26" t="str">
        <f t="shared" si="1001"/>
        <v/>
      </c>
      <c r="DL829" s="26" t="str">
        <f t="shared" si="1001"/>
        <v/>
      </c>
      <c r="DM829" s="26" t="str">
        <f t="shared" si="1001"/>
        <v/>
      </c>
      <c r="DN829" s="26" t="str">
        <f t="shared" si="1001"/>
        <v/>
      </c>
      <c r="DO829" s="26" t="str">
        <f t="shared" si="1001"/>
        <v/>
      </c>
      <c r="DP829" s="26" t="str">
        <f t="shared" si="1001"/>
        <v/>
      </c>
      <c r="DQ829" s="26" t="str">
        <f t="shared" si="1001"/>
        <v/>
      </c>
      <c r="DR829" s="26" t="str">
        <f t="shared" si="1001"/>
        <v/>
      </c>
      <c r="DS829" s="26" t="str">
        <f t="shared" si="1001"/>
        <v/>
      </c>
      <c r="DT829" s="26" t="str">
        <f t="shared" si="1001"/>
        <v/>
      </c>
      <c r="DU829" s="26" t="str">
        <f t="shared" si="1001"/>
        <v/>
      </c>
      <c r="DV829" s="26" t="str">
        <f t="shared" si="1001"/>
        <v/>
      </c>
      <c r="DW829" s="26" t="str">
        <f t="shared" si="1001"/>
        <v/>
      </c>
      <c r="DX829" s="26" t="str">
        <f t="shared" si="1001"/>
        <v/>
      </c>
      <c r="DY829" s="26" t="str">
        <f t="shared" si="1001"/>
        <v/>
      </c>
      <c r="DZ829" s="26" t="str">
        <f t="shared" si="1001"/>
        <v/>
      </c>
      <c r="EA829" s="26" t="str">
        <f t="shared" si="1001"/>
        <v/>
      </c>
      <c r="EB829" s="26" t="str">
        <f t="shared" si="1001"/>
        <v/>
      </c>
      <c r="EC829" s="26" t="str">
        <f t="shared" si="1001"/>
        <v/>
      </c>
      <c r="ED829" s="26" t="str">
        <f t="shared" si="1001"/>
        <v/>
      </c>
      <c r="EE829" s="26" t="str">
        <f t="shared" si="1002" ref="EE829:FI829">IF(AND(EE832="",EE835=""),"",SUM(EE832,EE835))</f>
        <v/>
      </c>
      <c r="EF829" s="26" t="str">
        <f t="shared" si="1002"/>
        <v/>
      </c>
      <c r="EG829" s="26" t="str">
        <f t="shared" si="1002"/>
        <v/>
      </c>
      <c r="EH829" s="26" t="str">
        <f t="shared" si="1002"/>
        <v/>
      </c>
      <c r="EI829" s="26" t="str">
        <f t="shared" si="1002"/>
        <v/>
      </c>
      <c r="EJ829" s="26" t="str">
        <f t="shared" si="1002"/>
        <v/>
      </c>
      <c r="EK829" s="26" t="str">
        <f t="shared" si="1002"/>
        <v/>
      </c>
      <c r="EL829" s="26" t="str">
        <f t="shared" si="1002"/>
        <v/>
      </c>
      <c r="EM829" s="26" t="str">
        <f t="shared" si="1002"/>
        <v/>
      </c>
      <c r="EN829" s="26" t="str">
        <f t="shared" si="1002"/>
        <v/>
      </c>
      <c r="EO829" s="26" t="str">
        <f t="shared" si="1002"/>
        <v/>
      </c>
      <c r="EP829" s="26" t="str">
        <f t="shared" si="1002"/>
        <v/>
      </c>
      <c r="EQ829" s="26" t="str">
        <f t="shared" si="1002"/>
        <v/>
      </c>
      <c r="ER829" s="26" t="str">
        <f t="shared" si="1002"/>
        <v/>
      </c>
      <c r="ES829" s="26" t="str">
        <f t="shared" si="1002"/>
        <v/>
      </c>
      <c r="ET829" s="26" t="str">
        <f t="shared" si="1002"/>
        <v/>
      </c>
      <c r="EU829" s="26" t="str">
        <f t="shared" si="1002"/>
        <v/>
      </c>
      <c r="EV829" s="26" t="str">
        <f t="shared" si="1002"/>
        <v/>
      </c>
      <c r="EW829" s="26" t="str">
        <f t="shared" si="1002"/>
        <v/>
      </c>
      <c r="EX829" s="26" t="str">
        <f t="shared" si="1002"/>
        <v/>
      </c>
      <c r="EY829" s="26" t="str">
        <f t="shared" si="1002"/>
        <v/>
      </c>
      <c r="EZ829" s="26" t="str">
        <f t="shared" si="1002"/>
        <v/>
      </c>
      <c r="FA829" s="26" t="str">
        <f t="shared" si="1002"/>
        <v/>
      </c>
      <c r="FB829" s="26" t="str">
        <f t="shared" si="1002"/>
        <v/>
      </c>
      <c r="FC829" s="26" t="str">
        <f t="shared" si="1002"/>
        <v/>
      </c>
      <c r="FD829" s="26" t="str">
        <f t="shared" si="1002"/>
        <v/>
      </c>
      <c r="FE829" s="26" t="str">
        <f t="shared" si="1002"/>
        <v/>
      </c>
      <c r="FF829" s="26" t="str">
        <f t="shared" si="1002"/>
        <v/>
      </c>
      <c r="FG829" s="26" t="str">
        <f t="shared" si="1002"/>
        <v/>
      </c>
      <c r="FH829" s="26" t="str">
        <f t="shared" si="1002"/>
        <v/>
      </c>
      <c r="FI829" s="26" t="str">
        <f t="shared" si="1002"/>
        <v/>
      </c>
    </row>
    <row r="830" spans="1:165" s="8" customFormat="1" ht="15" customHeight="1">
      <c r="A830" s="8" t="str">
        <f t="shared" si="930"/>
        <v>BFORPLO_L_BP6_XDC</v>
      </c>
      <c r="B830" s="12" t="s">
        <v>1248</v>
      </c>
      <c r="C830" s="13" t="s">
        <v>1933</v>
      </c>
      <c r="D830" s="13" t="s">
        <v>1934</v>
      </c>
      <c r="E830" s="14" t="str">
        <f>"BFORPLO_L_BP6_"&amp;C3</f>
        <v>BFORPLO_L_BP6_XDC</v>
      </c>
      <c r="F830" s="26" t="str">
        <f>IF(AND(F833="",F836=""),"",SUM(F833,F836))</f>
        <v/>
      </c>
      <c r="G830" s="26" t="str">
        <f t="shared" si="1003" ref="G830:BR830">IF(AND(G833="",G836=""),"",SUM(G833,G836))</f>
        <v/>
      </c>
      <c r="H830" s="26" t="str">
        <f t="shared" si="1003"/>
        <v/>
      </c>
      <c r="I830" s="26" t="str">
        <f t="shared" si="1003"/>
        <v/>
      </c>
      <c r="J830" s="26" t="str">
        <f t="shared" si="1003"/>
        <v/>
      </c>
      <c r="K830" s="26" t="str">
        <f t="shared" si="1003"/>
        <v/>
      </c>
      <c r="L830" s="26" t="str">
        <f t="shared" si="1003"/>
        <v/>
      </c>
      <c r="M830" s="26" t="str">
        <f t="shared" si="1003"/>
        <v/>
      </c>
      <c r="N830" s="26" t="str">
        <f t="shared" si="1003"/>
        <v/>
      </c>
      <c r="O830" s="26" t="str">
        <f t="shared" si="1003"/>
        <v/>
      </c>
      <c r="P830" s="26" t="str">
        <f t="shared" si="1003"/>
        <v/>
      </c>
      <c r="Q830" s="26" t="str">
        <f t="shared" si="1003"/>
        <v/>
      </c>
      <c r="R830" s="26" t="str">
        <f t="shared" si="1003"/>
        <v/>
      </c>
      <c r="S830" s="26" t="str">
        <f t="shared" si="1003"/>
        <v/>
      </c>
      <c r="T830" s="26" t="str">
        <f t="shared" si="1003"/>
        <v/>
      </c>
      <c r="U830" s="26" t="str">
        <f t="shared" si="1003"/>
        <v/>
      </c>
      <c r="V830" s="26" t="str">
        <f t="shared" si="1003"/>
        <v/>
      </c>
      <c r="W830" s="26" t="str">
        <f t="shared" si="1003"/>
        <v/>
      </c>
      <c r="X830" s="26" t="str">
        <f t="shared" si="1003"/>
        <v/>
      </c>
      <c r="Y830" s="26" t="str">
        <f t="shared" si="1003"/>
        <v/>
      </c>
      <c r="Z830" s="26" t="str">
        <f t="shared" si="1003"/>
        <v/>
      </c>
      <c r="AA830" s="26" t="str">
        <f t="shared" si="1003"/>
        <v/>
      </c>
      <c r="AB830" s="26" t="str">
        <f t="shared" si="1003"/>
        <v/>
      </c>
      <c r="AC830" s="26" t="str">
        <f t="shared" si="1003"/>
        <v/>
      </c>
      <c r="AD830" s="26" t="str">
        <f t="shared" si="1003"/>
        <v/>
      </c>
      <c r="AE830" s="26" t="str">
        <f t="shared" si="1003"/>
        <v/>
      </c>
      <c r="AF830" s="26" t="str">
        <f t="shared" si="1003"/>
        <v/>
      </c>
      <c r="AG830" s="26" t="str">
        <f t="shared" si="1003"/>
        <v/>
      </c>
      <c r="AH830" s="26" t="str">
        <f t="shared" si="1003"/>
        <v/>
      </c>
      <c r="AI830" s="26" t="str">
        <f t="shared" si="1003"/>
        <v/>
      </c>
      <c r="AJ830" s="26" t="str">
        <f t="shared" si="1003"/>
        <v/>
      </c>
      <c r="AK830" s="26" t="str">
        <f t="shared" si="1003"/>
        <v/>
      </c>
      <c r="AL830" s="26" t="str">
        <f t="shared" si="1003"/>
        <v/>
      </c>
      <c r="AM830" s="26" t="str">
        <f t="shared" si="1003"/>
        <v/>
      </c>
      <c r="AN830" s="26" t="str">
        <f t="shared" si="1003"/>
        <v/>
      </c>
      <c r="AO830" s="26" t="str">
        <f t="shared" si="1003"/>
        <v/>
      </c>
      <c r="AP830" s="26" t="str">
        <f t="shared" si="1003"/>
        <v/>
      </c>
      <c r="AQ830" s="26" t="str">
        <f t="shared" si="1003"/>
        <v/>
      </c>
      <c r="AR830" s="26" t="str">
        <f t="shared" si="1003"/>
        <v/>
      </c>
      <c r="AS830" s="26" t="str">
        <f t="shared" si="1003"/>
        <v/>
      </c>
      <c r="AT830" s="26" t="str">
        <f t="shared" si="1003"/>
        <v/>
      </c>
      <c r="AU830" s="26" t="str">
        <f t="shared" si="1003"/>
        <v/>
      </c>
      <c r="AV830" s="26" t="str">
        <f t="shared" si="1003"/>
        <v/>
      </c>
      <c r="AW830" s="26" t="str">
        <f t="shared" si="1003"/>
        <v/>
      </c>
      <c r="AX830" s="26" t="str">
        <f t="shared" si="1003"/>
        <v/>
      </c>
      <c r="AY830" s="26" t="str">
        <f t="shared" si="1003"/>
        <v/>
      </c>
      <c r="AZ830" s="26" t="str">
        <f t="shared" si="1003"/>
        <v/>
      </c>
      <c r="BA830" s="26" t="str">
        <f t="shared" si="1003"/>
        <v/>
      </c>
      <c r="BB830" s="26" t="str">
        <f t="shared" si="1003"/>
        <v/>
      </c>
      <c r="BC830" s="26" t="str">
        <f t="shared" si="1003"/>
        <v/>
      </c>
      <c r="BD830" s="26" t="str">
        <f t="shared" si="1003"/>
        <v/>
      </c>
      <c r="BE830" s="26" t="str">
        <f t="shared" si="1003"/>
        <v/>
      </c>
      <c r="BF830" s="26" t="str">
        <f t="shared" si="1003"/>
        <v/>
      </c>
      <c r="BG830" s="26" t="str">
        <f t="shared" si="1003"/>
        <v/>
      </c>
      <c r="BH830" s="26" t="str">
        <f t="shared" si="1003"/>
        <v/>
      </c>
      <c r="BI830" s="26" t="str">
        <f t="shared" si="1003"/>
        <v/>
      </c>
      <c r="BJ830" s="26" t="str">
        <f t="shared" si="1003"/>
        <v/>
      </c>
      <c r="BK830" s="26" t="str">
        <f t="shared" si="1003"/>
        <v/>
      </c>
      <c r="BL830" s="26" t="str">
        <f t="shared" si="1003"/>
        <v/>
      </c>
      <c r="BM830" s="26" t="str">
        <f t="shared" si="1003"/>
        <v/>
      </c>
      <c r="BN830" s="26" t="str">
        <f t="shared" si="1003"/>
        <v/>
      </c>
      <c r="BO830" s="26" t="str">
        <f t="shared" si="1003"/>
        <v/>
      </c>
      <c r="BP830" s="26" t="str">
        <f t="shared" si="1003"/>
        <v/>
      </c>
      <c r="BQ830" s="26" t="str">
        <f t="shared" si="1003"/>
        <v/>
      </c>
      <c r="BR830" s="26" t="str">
        <f t="shared" si="1003"/>
        <v/>
      </c>
      <c r="BS830" s="26" t="str">
        <f t="shared" si="1004" ref="BS830:ED830">IF(AND(BS833="",BS836=""),"",SUM(BS833,BS836))</f>
        <v/>
      </c>
      <c r="BT830" s="26" t="str">
        <f t="shared" si="1004"/>
        <v/>
      </c>
      <c r="BU830" s="26" t="str">
        <f t="shared" si="1004"/>
        <v/>
      </c>
      <c r="BV830" s="26" t="str">
        <f t="shared" si="1004"/>
        <v/>
      </c>
      <c r="BW830" s="26" t="str">
        <f t="shared" si="1004"/>
        <v/>
      </c>
      <c r="BX830" s="26" t="str">
        <f t="shared" si="1004"/>
        <v/>
      </c>
      <c r="BY830" s="26" t="str">
        <f t="shared" si="1004"/>
        <v/>
      </c>
      <c r="BZ830" s="26" t="str">
        <f t="shared" si="1004"/>
        <v/>
      </c>
      <c r="CA830" s="26" t="str">
        <f t="shared" si="1004"/>
        <v/>
      </c>
      <c r="CB830" s="26" t="str">
        <f t="shared" si="1004"/>
        <v/>
      </c>
      <c r="CC830" s="26" t="str">
        <f t="shared" si="1004"/>
        <v/>
      </c>
      <c r="CD830" s="26" t="str">
        <f t="shared" si="1004"/>
        <v/>
      </c>
      <c r="CE830" s="26" t="str">
        <f t="shared" si="1004"/>
        <v/>
      </c>
      <c r="CF830" s="26" t="str">
        <f t="shared" si="1004"/>
        <v/>
      </c>
      <c r="CG830" s="26" t="str">
        <f t="shared" si="1004"/>
        <v/>
      </c>
      <c r="CH830" s="26" t="str">
        <f t="shared" si="1004"/>
        <v/>
      </c>
      <c r="CI830" s="26" t="str">
        <f t="shared" si="1004"/>
        <v/>
      </c>
      <c r="CJ830" s="26" t="str">
        <f t="shared" si="1004"/>
        <v/>
      </c>
      <c r="CK830" s="26" t="str">
        <f t="shared" si="1004"/>
        <v/>
      </c>
      <c r="CL830" s="26" t="str">
        <f t="shared" si="1004"/>
        <v/>
      </c>
      <c r="CM830" s="26" t="str">
        <f t="shared" si="1004"/>
        <v/>
      </c>
      <c r="CN830" s="26" t="str">
        <f t="shared" si="1004"/>
        <v/>
      </c>
      <c r="CO830" s="26" t="str">
        <f t="shared" si="1004"/>
        <v/>
      </c>
      <c r="CP830" s="26" t="str">
        <f t="shared" si="1004"/>
        <v/>
      </c>
      <c r="CQ830" s="26" t="str">
        <f t="shared" si="1004"/>
        <v/>
      </c>
      <c r="CR830" s="26" t="str">
        <f t="shared" si="1004"/>
        <v/>
      </c>
      <c r="CS830" s="26" t="str">
        <f t="shared" si="1004"/>
        <v/>
      </c>
      <c r="CT830" s="26" t="str">
        <f t="shared" si="1004"/>
        <v/>
      </c>
      <c r="CU830" s="26" t="str">
        <f t="shared" si="1004"/>
        <v/>
      </c>
      <c r="CV830" s="26" t="str">
        <f t="shared" si="1004"/>
        <v/>
      </c>
      <c r="CW830" s="26" t="str">
        <f t="shared" si="1004"/>
        <v/>
      </c>
      <c r="CX830" s="26" t="str">
        <f t="shared" si="1004"/>
        <v/>
      </c>
      <c r="CY830" s="26" t="str">
        <f t="shared" si="1004"/>
        <v/>
      </c>
      <c r="CZ830" s="26" t="str">
        <f t="shared" si="1004"/>
        <v/>
      </c>
      <c r="DA830" s="26" t="str">
        <f t="shared" si="1004"/>
        <v/>
      </c>
      <c r="DB830" s="26" t="str">
        <f t="shared" si="1004"/>
        <v/>
      </c>
      <c r="DC830" s="26" t="str">
        <f t="shared" si="1004"/>
        <v/>
      </c>
      <c r="DD830" s="26" t="str">
        <f t="shared" si="1004"/>
        <v/>
      </c>
      <c r="DE830" s="26" t="str">
        <f t="shared" si="1004"/>
        <v/>
      </c>
      <c r="DF830" s="26" t="str">
        <f t="shared" si="1004"/>
        <v/>
      </c>
      <c r="DG830" s="26" t="str">
        <f t="shared" si="1004"/>
        <v/>
      </c>
      <c r="DH830" s="26" t="str">
        <f t="shared" si="1004"/>
        <v/>
      </c>
      <c r="DI830" s="26" t="str">
        <f t="shared" si="1004"/>
        <v/>
      </c>
      <c r="DJ830" s="26" t="str">
        <f t="shared" si="1004"/>
        <v/>
      </c>
      <c r="DK830" s="26" t="str">
        <f t="shared" si="1004"/>
        <v/>
      </c>
      <c r="DL830" s="26" t="str">
        <f t="shared" si="1004"/>
        <v/>
      </c>
      <c r="DM830" s="26" t="str">
        <f t="shared" si="1004"/>
        <v/>
      </c>
      <c r="DN830" s="26" t="str">
        <f t="shared" si="1004"/>
        <v/>
      </c>
      <c r="DO830" s="26" t="str">
        <f t="shared" si="1004"/>
        <v/>
      </c>
      <c r="DP830" s="26" t="str">
        <f t="shared" si="1004"/>
        <v/>
      </c>
      <c r="DQ830" s="26" t="str">
        <f t="shared" si="1004"/>
        <v/>
      </c>
      <c r="DR830" s="26" t="str">
        <f t="shared" si="1004"/>
        <v/>
      </c>
      <c r="DS830" s="26" t="str">
        <f t="shared" si="1004"/>
        <v/>
      </c>
      <c r="DT830" s="26" t="str">
        <f t="shared" si="1004"/>
        <v/>
      </c>
      <c r="DU830" s="26" t="str">
        <f t="shared" si="1004"/>
        <v/>
      </c>
      <c r="DV830" s="26" t="str">
        <f t="shared" si="1004"/>
        <v/>
      </c>
      <c r="DW830" s="26" t="str">
        <f t="shared" si="1004"/>
        <v/>
      </c>
      <c r="DX830" s="26" t="str">
        <f t="shared" si="1004"/>
        <v/>
      </c>
      <c r="DY830" s="26" t="str">
        <f t="shared" si="1004"/>
        <v/>
      </c>
      <c r="DZ830" s="26" t="str">
        <f t="shared" si="1004"/>
        <v/>
      </c>
      <c r="EA830" s="26" t="str">
        <f t="shared" si="1004"/>
        <v/>
      </c>
      <c r="EB830" s="26" t="str">
        <f t="shared" si="1004"/>
        <v/>
      </c>
      <c r="EC830" s="26" t="str">
        <f t="shared" si="1004"/>
        <v/>
      </c>
      <c r="ED830" s="26" t="str">
        <f t="shared" si="1004"/>
        <v/>
      </c>
      <c r="EE830" s="26" t="str">
        <f t="shared" si="1005" ref="EE830:FI830">IF(AND(EE833="",EE836=""),"",SUM(EE833,EE836))</f>
        <v/>
      </c>
      <c r="EF830" s="26" t="str">
        <f t="shared" si="1005"/>
        <v/>
      </c>
      <c r="EG830" s="26" t="str">
        <f t="shared" si="1005"/>
        <v/>
      </c>
      <c r="EH830" s="26" t="str">
        <f t="shared" si="1005"/>
        <v/>
      </c>
      <c r="EI830" s="26" t="str">
        <f t="shared" si="1005"/>
        <v/>
      </c>
      <c r="EJ830" s="26" t="str">
        <f t="shared" si="1005"/>
        <v/>
      </c>
      <c r="EK830" s="26" t="str">
        <f t="shared" si="1005"/>
        <v/>
      </c>
      <c r="EL830" s="26" t="str">
        <f t="shared" si="1005"/>
        <v/>
      </c>
      <c r="EM830" s="26" t="str">
        <f t="shared" si="1005"/>
        <v/>
      </c>
      <c r="EN830" s="26" t="str">
        <f t="shared" si="1005"/>
        <v/>
      </c>
      <c r="EO830" s="26" t="str">
        <f t="shared" si="1005"/>
        <v/>
      </c>
      <c r="EP830" s="26" t="str">
        <f t="shared" si="1005"/>
        <v/>
      </c>
      <c r="EQ830" s="26" t="str">
        <f t="shared" si="1005"/>
        <v/>
      </c>
      <c r="ER830" s="26" t="str">
        <f t="shared" si="1005"/>
        <v/>
      </c>
      <c r="ES830" s="26" t="str">
        <f t="shared" si="1005"/>
        <v/>
      </c>
      <c r="ET830" s="26" t="str">
        <f t="shared" si="1005"/>
        <v/>
      </c>
      <c r="EU830" s="26" t="str">
        <f t="shared" si="1005"/>
        <v/>
      </c>
      <c r="EV830" s="26" t="str">
        <f t="shared" si="1005"/>
        <v/>
      </c>
      <c r="EW830" s="26" t="str">
        <f t="shared" si="1005"/>
        <v/>
      </c>
      <c r="EX830" s="26" t="str">
        <f t="shared" si="1005"/>
        <v/>
      </c>
      <c r="EY830" s="26" t="str">
        <f t="shared" si="1005"/>
        <v/>
      </c>
      <c r="EZ830" s="26" t="str">
        <f t="shared" si="1005"/>
        <v/>
      </c>
      <c r="FA830" s="26" t="str">
        <f t="shared" si="1005"/>
        <v/>
      </c>
      <c r="FB830" s="26" t="str">
        <f t="shared" si="1005"/>
        <v/>
      </c>
      <c r="FC830" s="26" t="str">
        <f t="shared" si="1005"/>
        <v/>
      </c>
      <c r="FD830" s="26" t="str">
        <f t="shared" si="1005"/>
        <v/>
      </c>
      <c r="FE830" s="26" t="str">
        <f t="shared" si="1005"/>
        <v/>
      </c>
      <c r="FF830" s="26" t="str">
        <f t="shared" si="1005"/>
        <v/>
      </c>
      <c r="FG830" s="26" t="str">
        <f t="shared" si="1005"/>
        <v/>
      </c>
      <c r="FH830" s="26" t="str">
        <f t="shared" si="1005"/>
        <v/>
      </c>
      <c r="FI830" s="26" t="str">
        <f t="shared" si="1005"/>
        <v/>
      </c>
    </row>
    <row r="831" spans="1:165" s="8" customFormat="1" ht="15" customHeight="1">
      <c r="A831" s="8" t="str">
        <f t="shared" si="930"/>
        <v>BFORPLOF_BP6_XDC</v>
      </c>
      <c r="B831" s="12" t="s">
        <v>1216</v>
      </c>
      <c r="C831" s="13" t="s">
        <v>1935</v>
      </c>
      <c r="D831" s="13" t="s">
        <v>1936</v>
      </c>
      <c r="E831" s="14" t="str">
        <f>"BFORPLOF_BP6_"&amp;C3</f>
        <v>BFORPLOF_BP6_XDC</v>
      </c>
      <c r="F831" s="26" t="str">
        <f>IF(AND(F832="",F833=""),"",SUM(F832,F833))</f>
        <v/>
      </c>
      <c r="G831" s="26" t="str">
        <f t="shared" si="1006" ref="G831:BR831">IF(AND(G832="",G833=""),"",SUM(G832,G833))</f>
        <v/>
      </c>
      <c r="H831" s="26" t="str">
        <f t="shared" si="1006"/>
        <v/>
      </c>
      <c r="I831" s="26" t="str">
        <f t="shared" si="1006"/>
        <v/>
      </c>
      <c r="J831" s="26" t="str">
        <f t="shared" si="1006"/>
        <v/>
      </c>
      <c r="K831" s="26" t="str">
        <f t="shared" si="1006"/>
        <v/>
      </c>
      <c r="L831" s="26" t="str">
        <f t="shared" si="1006"/>
        <v/>
      </c>
      <c r="M831" s="26" t="str">
        <f t="shared" si="1006"/>
        <v/>
      </c>
      <c r="N831" s="26" t="str">
        <f t="shared" si="1006"/>
        <v/>
      </c>
      <c r="O831" s="26" t="str">
        <f t="shared" si="1006"/>
        <v/>
      </c>
      <c r="P831" s="26" t="str">
        <f t="shared" si="1006"/>
        <v/>
      </c>
      <c r="Q831" s="26" t="str">
        <f t="shared" si="1006"/>
        <v/>
      </c>
      <c r="R831" s="26" t="str">
        <f t="shared" si="1006"/>
        <v/>
      </c>
      <c r="S831" s="26" t="str">
        <f t="shared" si="1006"/>
        <v/>
      </c>
      <c r="T831" s="26" t="str">
        <f t="shared" si="1006"/>
        <v/>
      </c>
      <c r="U831" s="26" t="str">
        <f t="shared" si="1006"/>
        <v/>
      </c>
      <c r="V831" s="26" t="str">
        <f t="shared" si="1006"/>
        <v/>
      </c>
      <c r="W831" s="26" t="str">
        <f t="shared" si="1006"/>
        <v/>
      </c>
      <c r="X831" s="26" t="str">
        <f t="shared" si="1006"/>
        <v/>
      </c>
      <c r="Y831" s="26" t="str">
        <f t="shared" si="1006"/>
        <v/>
      </c>
      <c r="Z831" s="26" t="str">
        <f t="shared" si="1006"/>
        <v/>
      </c>
      <c r="AA831" s="26" t="str">
        <f t="shared" si="1006"/>
        <v/>
      </c>
      <c r="AB831" s="26" t="str">
        <f t="shared" si="1006"/>
        <v/>
      </c>
      <c r="AC831" s="26" t="str">
        <f t="shared" si="1006"/>
        <v/>
      </c>
      <c r="AD831" s="26" t="str">
        <f t="shared" si="1006"/>
        <v/>
      </c>
      <c r="AE831" s="26" t="str">
        <f t="shared" si="1006"/>
        <v/>
      </c>
      <c r="AF831" s="26" t="str">
        <f t="shared" si="1006"/>
        <v/>
      </c>
      <c r="AG831" s="26" t="str">
        <f t="shared" si="1006"/>
        <v/>
      </c>
      <c r="AH831" s="26" t="str">
        <f t="shared" si="1006"/>
        <v/>
      </c>
      <c r="AI831" s="26" t="str">
        <f t="shared" si="1006"/>
        <v/>
      </c>
      <c r="AJ831" s="26" t="str">
        <f t="shared" si="1006"/>
        <v/>
      </c>
      <c r="AK831" s="26" t="str">
        <f t="shared" si="1006"/>
        <v/>
      </c>
      <c r="AL831" s="26" t="str">
        <f t="shared" si="1006"/>
        <v/>
      </c>
      <c r="AM831" s="26" t="str">
        <f t="shared" si="1006"/>
        <v/>
      </c>
      <c r="AN831" s="26" t="str">
        <f t="shared" si="1006"/>
        <v/>
      </c>
      <c r="AO831" s="26" t="str">
        <f t="shared" si="1006"/>
        <v/>
      </c>
      <c r="AP831" s="26" t="str">
        <f t="shared" si="1006"/>
        <v/>
      </c>
      <c r="AQ831" s="26" t="str">
        <f t="shared" si="1006"/>
        <v/>
      </c>
      <c r="AR831" s="26" t="str">
        <f t="shared" si="1006"/>
        <v/>
      </c>
      <c r="AS831" s="26" t="str">
        <f t="shared" si="1006"/>
        <v/>
      </c>
      <c r="AT831" s="26" t="str">
        <f t="shared" si="1006"/>
        <v/>
      </c>
      <c r="AU831" s="26" t="str">
        <f t="shared" si="1006"/>
        <v/>
      </c>
      <c r="AV831" s="26" t="str">
        <f t="shared" si="1006"/>
        <v/>
      </c>
      <c r="AW831" s="26" t="str">
        <f t="shared" si="1006"/>
        <v/>
      </c>
      <c r="AX831" s="26" t="str">
        <f t="shared" si="1006"/>
        <v/>
      </c>
      <c r="AY831" s="26" t="str">
        <f t="shared" si="1006"/>
        <v/>
      </c>
      <c r="AZ831" s="26" t="str">
        <f t="shared" si="1006"/>
        <v/>
      </c>
      <c r="BA831" s="26" t="str">
        <f t="shared" si="1006"/>
        <v/>
      </c>
      <c r="BB831" s="26" t="str">
        <f t="shared" si="1006"/>
        <v/>
      </c>
      <c r="BC831" s="26" t="str">
        <f t="shared" si="1006"/>
        <v/>
      </c>
      <c r="BD831" s="26" t="str">
        <f t="shared" si="1006"/>
        <v/>
      </c>
      <c r="BE831" s="26" t="str">
        <f t="shared" si="1006"/>
        <v/>
      </c>
      <c r="BF831" s="26" t="str">
        <f t="shared" si="1006"/>
        <v/>
      </c>
      <c r="BG831" s="26" t="str">
        <f t="shared" si="1006"/>
        <v/>
      </c>
      <c r="BH831" s="26" t="str">
        <f t="shared" si="1006"/>
        <v/>
      </c>
      <c r="BI831" s="26" t="str">
        <f t="shared" si="1006"/>
        <v/>
      </c>
      <c r="BJ831" s="26" t="str">
        <f t="shared" si="1006"/>
        <v/>
      </c>
      <c r="BK831" s="26" t="str">
        <f t="shared" si="1006"/>
        <v/>
      </c>
      <c r="BL831" s="26" t="str">
        <f t="shared" si="1006"/>
        <v/>
      </c>
      <c r="BM831" s="26" t="str">
        <f t="shared" si="1006"/>
        <v/>
      </c>
      <c r="BN831" s="26" t="str">
        <f t="shared" si="1006"/>
        <v/>
      </c>
      <c r="BO831" s="26" t="str">
        <f t="shared" si="1006"/>
        <v/>
      </c>
      <c r="BP831" s="26" t="str">
        <f t="shared" si="1006"/>
        <v/>
      </c>
      <c r="BQ831" s="26" t="str">
        <f t="shared" si="1006"/>
        <v/>
      </c>
      <c r="BR831" s="26" t="str">
        <f t="shared" si="1006"/>
        <v/>
      </c>
      <c r="BS831" s="26" t="str">
        <f t="shared" si="1007" ref="BS831:ED831">IF(AND(BS832="",BS833=""),"",SUM(BS832,BS833))</f>
        <v/>
      </c>
      <c r="BT831" s="26" t="str">
        <f t="shared" si="1007"/>
        <v/>
      </c>
      <c r="BU831" s="26" t="str">
        <f t="shared" si="1007"/>
        <v/>
      </c>
      <c r="BV831" s="26" t="str">
        <f t="shared" si="1007"/>
        <v/>
      </c>
      <c r="BW831" s="26" t="str">
        <f t="shared" si="1007"/>
        <v/>
      </c>
      <c r="BX831" s="26" t="str">
        <f t="shared" si="1007"/>
        <v/>
      </c>
      <c r="BY831" s="26" t="str">
        <f t="shared" si="1007"/>
        <v/>
      </c>
      <c r="BZ831" s="26" t="str">
        <f t="shared" si="1007"/>
        <v/>
      </c>
      <c r="CA831" s="26" t="str">
        <f t="shared" si="1007"/>
        <v/>
      </c>
      <c r="CB831" s="26" t="str">
        <f t="shared" si="1007"/>
        <v/>
      </c>
      <c r="CC831" s="26" t="str">
        <f t="shared" si="1007"/>
        <v/>
      </c>
      <c r="CD831" s="26" t="str">
        <f t="shared" si="1007"/>
        <v/>
      </c>
      <c r="CE831" s="26" t="str">
        <f t="shared" si="1007"/>
        <v/>
      </c>
      <c r="CF831" s="26" t="str">
        <f t="shared" si="1007"/>
        <v/>
      </c>
      <c r="CG831" s="26" t="str">
        <f t="shared" si="1007"/>
        <v/>
      </c>
      <c r="CH831" s="26" t="str">
        <f t="shared" si="1007"/>
        <v/>
      </c>
      <c r="CI831" s="26" t="str">
        <f t="shared" si="1007"/>
        <v/>
      </c>
      <c r="CJ831" s="26" t="str">
        <f t="shared" si="1007"/>
        <v/>
      </c>
      <c r="CK831" s="26" t="str">
        <f t="shared" si="1007"/>
        <v/>
      </c>
      <c r="CL831" s="26" t="str">
        <f t="shared" si="1007"/>
        <v/>
      </c>
      <c r="CM831" s="26" t="str">
        <f t="shared" si="1007"/>
        <v/>
      </c>
      <c r="CN831" s="26" t="str">
        <f t="shared" si="1007"/>
        <v/>
      </c>
      <c r="CO831" s="26" t="str">
        <f t="shared" si="1007"/>
        <v/>
      </c>
      <c r="CP831" s="26" t="str">
        <f t="shared" si="1007"/>
        <v/>
      </c>
      <c r="CQ831" s="26" t="str">
        <f t="shared" si="1007"/>
        <v/>
      </c>
      <c r="CR831" s="26" t="str">
        <f t="shared" si="1007"/>
        <v/>
      </c>
      <c r="CS831" s="26" t="str">
        <f t="shared" si="1007"/>
        <v/>
      </c>
      <c r="CT831" s="26" t="str">
        <f t="shared" si="1007"/>
        <v/>
      </c>
      <c r="CU831" s="26" t="str">
        <f t="shared" si="1007"/>
        <v/>
      </c>
      <c r="CV831" s="26" t="str">
        <f t="shared" si="1007"/>
        <v/>
      </c>
      <c r="CW831" s="26" t="str">
        <f t="shared" si="1007"/>
        <v/>
      </c>
      <c r="CX831" s="26" t="str">
        <f t="shared" si="1007"/>
        <v/>
      </c>
      <c r="CY831" s="26" t="str">
        <f t="shared" si="1007"/>
        <v/>
      </c>
      <c r="CZ831" s="26" t="str">
        <f t="shared" si="1007"/>
        <v/>
      </c>
      <c r="DA831" s="26" t="str">
        <f t="shared" si="1007"/>
        <v/>
      </c>
      <c r="DB831" s="26" t="str">
        <f t="shared" si="1007"/>
        <v/>
      </c>
      <c r="DC831" s="26" t="str">
        <f t="shared" si="1007"/>
        <v/>
      </c>
      <c r="DD831" s="26" t="str">
        <f t="shared" si="1007"/>
        <v/>
      </c>
      <c r="DE831" s="26" t="str">
        <f t="shared" si="1007"/>
        <v/>
      </c>
      <c r="DF831" s="26" t="str">
        <f t="shared" si="1007"/>
        <v/>
      </c>
      <c r="DG831" s="26" t="str">
        <f t="shared" si="1007"/>
        <v/>
      </c>
      <c r="DH831" s="26" t="str">
        <f t="shared" si="1007"/>
        <v/>
      </c>
      <c r="DI831" s="26" t="str">
        <f t="shared" si="1007"/>
        <v/>
      </c>
      <c r="DJ831" s="26" t="str">
        <f t="shared" si="1007"/>
        <v/>
      </c>
      <c r="DK831" s="26" t="str">
        <f t="shared" si="1007"/>
        <v/>
      </c>
      <c r="DL831" s="26" t="str">
        <f t="shared" si="1007"/>
        <v/>
      </c>
      <c r="DM831" s="26" t="str">
        <f t="shared" si="1007"/>
        <v/>
      </c>
      <c r="DN831" s="26" t="str">
        <f t="shared" si="1007"/>
        <v/>
      </c>
      <c r="DO831" s="26" t="str">
        <f t="shared" si="1007"/>
        <v/>
      </c>
      <c r="DP831" s="26" t="str">
        <f t="shared" si="1007"/>
        <v/>
      </c>
      <c r="DQ831" s="26" t="str">
        <f t="shared" si="1007"/>
        <v/>
      </c>
      <c r="DR831" s="26" t="str">
        <f t="shared" si="1007"/>
        <v/>
      </c>
      <c r="DS831" s="26" t="str">
        <f t="shared" si="1007"/>
        <v/>
      </c>
      <c r="DT831" s="26" t="str">
        <f t="shared" si="1007"/>
        <v/>
      </c>
      <c r="DU831" s="26" t="str">
        <f t="shared" si="1007"/>
        <v/>
      </c>
      <c r="DV831" s="26" t="str">
        <f t="shared" si="1007"/>
        <v/>
      </c>
      <c r="DW831" s="26" t="str">
        <f t="shared" si="1007"/>
        <v/>
      </c>
      <c r="DX831" s="26" t="str">
        <f t="shared" si="1007"/>
        <v/>
      </c>
      <c r="DY831" s="26" t="str">
        <f t="shared" si="1007"/>
        <v/>
      </c>
      <c r="DZ831" s="26" t="str">
        <f t="shared" si="1007"/>
        <v/>
      </c>
      <c r="EA831" s="26" t="str">
        <f t="shared" si="1007"/>
        <v/>
      </c>
      <c r="EB831" s="26" t="str">
        <f t="shared" si="1007"/>
        <v/>
      </c>
      <c r="EC831" s="26" t="str">
        <f t="shared" si="1007"/>
        <v/>
      </c>
      <c r="ED831" s="26" t="str">
        <f t="shared" si="1007"/>
        <v/>
      </c>
      <c r="EE831" s="26" t="str">
        <f t="shared" si="1008" ref="EE831:FI831">IF(AND(EE832="",EE833=""),"",SUM(EE832,EE833))</f>
        <v/>
      </c>
      <c r="EF831" s="26" t="str">
        <f t="shared" si="1008"/>
        <v/>
      </c>
      <c r="EG831" s="26" t="str">
        <f t="shared" si="1008"/>
        <v/>
      </c>
      <c r="EH831" s="26" t="str">
        <f t="shared" si="1008"/>
        <v/>
      </c>
      <c r="EI831" s="26" t="str">
        <f t="shared" si="1008"/>
        <v/>
      </c>
      <c r="EJ831" s="26" t="str">
        <f t="shared" si="1008"/>
        <v/>
      </c>
      <c r="EK831" s="26" t="str">
        <f t="shared" si="1008"/>
        <v/>
      </c>
      <c r="EL831" s="26" t="str">
        <f t="shared" si="1008"/>
        <v/>
      </c>
      <c r="EM831" s="26" t="str">
        <f t="shared" si="1008"/>
        <v/>
      </c>
      <c r="EN831" s="26" t="str">
        <f t="shared" si="1008"/>
        <v/>
      </c>
      <c r="EO831" s="26" t="str">
        <f t="shared" si="1008"/>
        <v/>
      </c>
      <c r="EP831" s="26" t="str">
        <f t="shared" si="1008"/>
        <v/>
      </c>
      <c r="EQ831" s="26" t="str">
        <f t="shared" si="1008"/>
        <v/>
      </c>
      <c r="ER831" s="26" t="str">
        <f t="shared" si="1008"/>
        <v/>
      </c>
      <c r="ES831" s="26" t="str">
        <f t="shared" si="1008"/>
        <v/>
      </c>
      <c r="ET831" s="26" t="str">
        <f t="shared" si="1008"/>
        <v/>
      </c>
      <c r="EU831" s="26" t="str">
        <f t="shared" si="1008"/>
        <v/>
      </c>
      <c r="EV831" s="26" t="str">
        <f t="shared" si="1008"/>
        <v/>
      </c>
      <c r="EW831" s="26" t="str">
        <f t="shared" si="1008"/>
        <v/>
      </c>
      <c r="EX831" s="26" t="str">
        <f t="shared" si="1008"/>
        <v/>
      </c>
      <c r="EY831" s="26" t="str">
        <f t="shared" si="1008"/>
        <v/>
      </c>
      <c r="EZ831" s="26" t="str">
        <f t="shared" si="1008"/>
        <v/>
      </c>
      <c r="FA831" s="26" t="str">
        <f t="shared" si="1008"/>
        <v/>
      </c>
      <c r="FB831" s="26" t="str">
        <f t="shared" si="1008"/>
        <v/>
      </c>
      <c r="FC831" s="26" t="str">
        <f t="shared" si="1008"/>
        <v/>
      </c>
      <c r="FD831" s="26" t="str">
        <f t="shared" si="1008"/>
        <v/>
      </c>
      <c r="FE831" s="26" t="str">
        <f t="shared" si="1008"/>
        <v/>
      </c>
      <c r="FF831" s="26" t="str">
        <f t="shared" si="1008"/>
        <v/>
      </c>
      <c r="FG831" s="26" t="str">
        <f t="shared" si="1008"/>
        <v/>
      </c>
      <c r="FH831" s="26" t="str">
        <f t="shared" si="1008"/>
        <v/>
      </c>
      <c r="FI831" s="26" t="str">
        <f t="shared" si="1008"/>
        <v/>
      </c>
    </row>
    <row r="832" spans="1:165" s="8" customFormat="1" ht="15" customHeight="1">
      <c r="A832" s="8" t="str">
        <f t="shared" si="930"/>
        <v>BFORPLOF_S_BP6_XDC</v>
      </c>
      <c r="B832" s="12" t="s">
        <v>1484</v>
      </c>
      <c r="C832" s="13" t="s">
        <v>1937</v>
      </c>
      <c r="D832" s="13" t="s">
        <v>1938</v>
      </c>
      <c r="E832" s="14" t="str">
        <f>"BFORPLOF_S_BP6_"&amp;C3</f>
        <v>BFORPLOF_S_BP6_XDC</v>
      </c>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row>
    <row r="833" spans="1:165" s="8" customFormat="1" ht="15" customHeight="1">
      <c r="A833" s="8" t="str">
        <f t="shared" si="930"/>
        <v>BFORPLOF_L_BP6_XDC</v>
      </c>
      <c r="B833" s="12" t="s">
        <v>1487</v>
      </c>
      <c r="C833" s="13" t="s">
        <v>1939</v>
      </c>
      <c r="D833" s="13" t="s">
        <v>1940</v>
      </c>
      <c r="E833" s="14" t="str">
        <f>"BFORPLOF_L_BP6_"&amp;C3</f>
        <v>BFORPLOF_L_BP6_XDC</v>
      </c>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row>
    <row r="834" spans="1:165" s="8" customFormat="1" ht="15" customHeight="1">
      <c r="A834" s="8" t="str">
        <f t="shared" si="930"/>
        <v>BFORPLONF_BP6_XDC</v>
      </c>
      <c r="B834" s="12" t="s">
        <v>1219</v>
      </c>
      <c r="C834" s="13" t="s">
        <v>1941</v>
      </c>
      <c r="D834" s="13" t="s">
        <v>1942</v>
      </c>
      <c r="E834" s="14" t="str">
        <f>"BFORPLONF_BP6_"&amp;C3</f>
        <v>BFORPLONF_BP6_XDC</v>
      </c>
      <c r="F834" s="26" t="str">
        <f>IF(AND(F835="",F836=""),"",SUM(F835,F836))</f>
        <v/>
      </c>
      <c r="G834" s="26" t="str">
        <f t="shared" si="1009" ref="G834:BR834">IF(AND(G835="",G836=""),"",SUM(G835,G836))</f>
        <v/>
      </c>
      <c r="H834" s="26" t="str">
        <f t="shared" si="1009"/>
        <v/>
      </c>
      <c r="I834" s="26" t="str">
        <f t="shared" si="1009"/>
        <v/>
      </c>
      <c r="J834" s="26" t="str">
        <f t="shared" si="1009"/>
        <v/>
      </c>
      <c r="K834" s="26" t="str">
        <f t="shared" si="1009"/>
        <v/>
      </c>
      <c r="L834" s="26" t="str">
        <f t="shared" si="1009"/>
        <v/>
      </c>
      <c r="M834" s="26" t="str">
        <f t="shared" si="1009"/>
        <v/>
      </c>
      <c r="N834" s="26" t="str">
        <f t="shared" si="1009"/>
        <v/>
      </c>
      <c r="O834" s="26" t="str">
        <f t="shared" si="1009"/>
        <v/>
      </c>
      <c r="P834" s="26" t="str">
        <f t="shared" si="1009"/>
        <v/>
      </c>
      <c r="Q834" s="26" t="str">
        <f t="shared" si="1009"/>
        <v/>
      </c>
      <c r="R834" s="26" t="str">
        <f t="shared" si="1009"/>
        <v/>
      </c>
      <c r="S834" s="26" t="str">
        <f t="shared" si="1009"/>
        <v/>
      </c>
      <c r="T834" s="26" t="str">
        <f t="shared" si="1009"/>
        <v/>
      </c>
      <c r="U834" s="26" t="str">
        <f t="shared" si="1009"/>
        <v/>
      </c>
      <c r="V834" s="26" t="str">
        <f t="shared" si="1009"/>
        <v/>
      </c>
      <c r="W834" s="26" t="str">
        <f t="shared" si="1009"/>
        <v/>
      </c>
      <c r="X834" s="26" t="str">
        <f t="shared" si="1009"/>
        <v/>
      </c>
      <c r="Y834" s="26" t="str">
        <f t="shared" si="1009"/>
        <v/>
      </c>
      <c r="Z834" s="26" t="str">
        <f t="shared" si="1009"/>
        <v/>
      </c>
      <c r="AA834" s="26" t="str">
        <f t="shared" si="1009"/>
        <v/>
      </c>
      <c r="AB834" s="26" t="str">
        <f t="shared" si="1009"/>
        <v/>
      </c>
      <c r="AC834" s="26" t="str">
        <f t="shared" si="1009"/>
        <v/>
      </c>
      <c r="AD834" s="26" t="str">
        <f t="shared" si="1009"/>
        <v/>
      </c>
      <c r="AE834" s="26" t="str">
        <f t="shared" si="1009"/>
        <v/>
      </c>
      <c r="AF834" s="26" t="str">
        <f t="shared" si="1009"/>
        <v/>
      </c>
      <c r="AG834" s="26" t="str">
        <f t="shared" si="1009"/>
        <v/>
      </c>
      <c r="AH834" s="26" t="str">
        <f t="shared" si="1009"/>
        <v/>
      </c>
      <c r="AI834" s="26" t="str">
        <f t="shared" si="1009"/>
        <v/>
      </c>
      <c r="AJ834" s="26" t="str">
        <f t="shared" si="1009"/>
        <v/>
      </c>
      <c r="AK834" s="26" t="str">
        <f t="shared" si="1009"/>
        <v/>
      </c>
      <c r="AL834" s="26" t="str">
        <f t="shared" si="1009"/>
        <v/>
      </c>
      <c r="AM834" s="26" t="str">
        <f t="shared" si="1009"/>
        <v/>
      </c>
      <c r="AN834" s="26" t="str">
        <f t="shared" si="1009"/>
        <v/>
      </c>
      <c r="AO834" s="26" t="str">
        <f t="shared" si="1009"/>
        <v/>
      </c>
      <c r="AP834" s="26" t="str">
        <f t="shared" si="1009"/>
        <v/>
      </c>
      <c r="AQ834" s="26" t="str">
        <f t="shared" si="1009"/>
        <v/>
      </c>
      <c r="AR834" s="26" t="str">
        <f t="shared" si="1009"/>
        <v/>
      </c>
      <c r="AS834" s="26" t="str">
        <f t="shared" si="1009"/>
        <v/>
      </c>
      <c r="AT834" s="26" t="str">
        <f t="shared" si="1009"/>
        <v/>
      </c>
      <c r="AU834" s="26" t="str">
        <f t="shared" si="1009"/>
        <v/>
      </c>
      <c r="AV834" s="26" t="str">
        <f t="shared" si="1009"/>
        <v/>
      </c>
      <c r="AW834" s="26" t="str">
        <f t="shared" si="1009"/>
        <v/>
      </c>
      <c r="AX834" s="26" t="str">
        <f t="shared" si="1009"/>
        <v/>
      </c>
      <c r="AY834" s="26" t="str">
        <f t="shared" si="1009"/>
        <v/>
      </c>
      <c r="AZ834" s="26" t="str">
        <f t="shared" si="1009"/>
        <v/>
      </c>
      <c r="BA834" s="26" t="str">
        <f t="shared" si="1009"/>
        <v/>
      </c>
      <c r="BB834" s="26" t="str">
        <f t="shared" si="1009"/>
        <v/>
      </c>
      <c r="BC834" s="26" t="str">
        <f t="shared" si="1009"/>
        <v/>
      </c>
      <c r="BD834" s="26" t="str">
        <f t="shared" si="1009"/>
        <v/>
      </c>
      <c r="BE834" s="26" t="str">
        <f t="shared" si="1009"/>
        <v/>
      </c>
      <c r="BF834" s="26" t="str">
        <f t="shared" si="1009"/>
        <v/>
      </c>
      <c r="BG834" s="26" t="str">
        <f t="shared" si="1009"/>
        <v/>
      </c>
      <c r="BH834" s="26" t="str">
        <f t="shared" si="1009"/>
        <v/>
      </c>
      <c r="BI834" s="26" t="str">
        <f t="shared" si="1009"/>
        <v/>
      </c>
      <c r="BJ834" s="26" t="str">
        <f t="shared" si="1009"/>
        <v/>
      </c>
      <c r="BK834" s="26" t="str">
        <f t="shared" si="1009"/>
        <v/>
      </c>
      <c r="BL834" s="26" t="str">
        <f t="shared" si="1009"/>
        <v/>
      </c>
      <c r="BM834" s="26" t="str">
        <f t="shared" si="1009"/>
        <v/>
      </c>
      <c r="BN834" s="26" t="str">
        <f t="shared" si="1009"/>
        <v/>
      </c>
      <c r="BO834" s="26" t="str">
        <f t="shared" si="1009"/>
        <v/>
      </c>
      <c r="BP834" s="26" t="str">
        <f t="shared" si="1009"/>
        <v/>
      </c>
      <c r="BQ834" s="26" t="str">
        <f t="shared" si="1009"/>
        <v/>
      </c>
      <c r="BR834" s="26" t="str">
        <f t="shared" si="1009"/>
        <v/>
      </c>
      <c r="BS834" s="26" t="str">
        <f t="shared" si="1010" ref="BS834:ED834">IF(AND(BS835="",BS836=""),"",SUM(BS835,BS836))</f>
        <v/>
      </c>
      <c r="BT834" s="26" t="str">
        <f t="shared" si="1010"/>
        <v/>
      </c>
      <c r="BU834" s="26" t="str">
        <f t="shared" si="1010"/>
        <v/>
      </c>
      <c r="BV834" s="26" t="str">
        <f t="shared" si="1010"/>
        <v/>
      </c>
      <c r="BW834" s="26" t="str">
        <f t="shared" si="1010"/>
        <v/>
      </c>
      <c r="BX834" s="26" t="str">
        <f t="shared" si="1010"/>
        <v/>
      </c>
      <c r="BY834" s="26" t="str">
        <f t="shared" si="1010"/>
        <v/>
      </c>
      <c r="BZ834" s="26" t="str">
        <f t="shared" si="1010"/>
        <v/>
      </c>
      <c r="CA834" s="26" t="str">
        <f t="shared" si="1010"/>
        <v/>
      </c>
      <c r="CB834" s="26" t="str">
        <f t="shared" si="1010"/>
        <v/>
      </c>
      <c r="CC834" s="26" t="str">
        <f t="shared" si="1010"/>
        <v/>
      </c>
      <c r="CD834" s="26" t="str">
        <f t="shared" si="1010"/>
        <v/>
      </c>
      <c r="CE834" s="26" t="str">
        <f t="shared" si="1010"/>
        <v/>
      </c>
      <c r="CF834" s="26" t="str">
        <f t="shared" si="1010"/>
        <v/>
      </c>
      <c r="CG834" s="26" t="str">
        <f t="shared" si="1010"/>
        <v/>
      </c>
      <c r="CH834" s="26" t="str">
        <f t="shared" si="1010"/>
        <v/>
      </c>
      <c r="CI834" s="26" t="str">
        <f t="shared" si="1010"/>
        <v/>
      </c>
      <c r="CJ834" s="26" t="str">
        <f t="shared" si="1010"/>
        <v/>
      </c>
      <c r="CK834" s="26" t="str">
        <f t="shared" si="1010"/>
        <v/>
      </c>
      <c r="CL834" s="26" t="str">
        <f t="shared" si="1010"/>
        <v/>
      </c>
      <c r="CM834" s="26" t="str">
        <f t="shared" si="1010"/>
        <v/>
      </c>
      <c r="CN834" s="26" t="str">
        <f t="shared" si="1010"/>
        <v/>
      </c>
      <c r="CO834" s="26" t="str">
        <f t="shared" si="1010"/>
        <v/>
      </c>
      <c r="CP834" s="26" t="str">
        <f t="shared" si="1010"/>
        <v/>
      </c>
      <c r="CQ834" s="26" t="str">
        <f t="shared" si="1010"/>
        <v/>
      </c>
      <c r="CR834" s="26" t="str">
        <f t="shared" si="1010"/>
        <v/>
      </c>
      <c r="CS834" s="26" t="str">
        <f t="shared" si="1010"/>
        <v/>
      </c>
      <c r="CT834" s="26" t="str">
        <f t="shared" si="1010"/>
        <v/>
      </c>
      <c r="CU834" s="26" t="str">
        <f t="shared" si="1010"/>
        <v/>
      </c>
      <c r="CV834" s="26" t="str">
        <f t="shared" si="1010"/>
        <v/>
      </c>
      <c r="CW834" s="26" t="str">
        <f t="shared" si="1010"/>
        <v/>
      </c>
      <c r="CX834" s="26" t="str">
        <f t="shared" si="1010"/>
        <v/>
      </c>
      <c r="CY834" s="26" t="str">
        <f t="shared" si="1010"/>
        <v/>
      </c>
      <c r="CZ834" s="26" t="str">
        <f t="shared" si="1010"/>
        <v/>
      </c>
      <c r="DA834" s="26" t="str">
        <f t="shared" si="1010"/>
        <v/>
      </c>
      <c r="DB834" s="26" t="str">
        <f t="shared" si="1010"/>
        <v/>
      </c>
      <c r="DC834" s="26" t="str">
        <f t="shared" si="1010"/>
        <v/>
      </c>
      <c r="DD834" s="26" t="str">
        <f t="shared" si="1010"/>
        <v/>
      </c>
      <c r="DE834" s="26" t="str">
        <f t="shared" si="1010"/>
        <v/>
      </c>
      <c r="DF834" s="26" t="str">
        <f t="shared" si="1010"/>
        <v/>
      </c>
      <c r="DG834" s="26" t="str">
        <f t="shared" si="1010"/>
        <v/>
      </c>
      <c r="DH834" s="26" t="str">
        <f t="shared" si="1010"/>
        <v/>
      </c>
      <c r="DI834" s="26" t="str">
        <f t="shared" si="1010"/>
        <v/>
      </c>
      <c r="DJ834" s="26" t="str">
        <f t="shared" si="1010"/>
        <v/>
      </c>
      <c r="DK834" s="26" t="str">
        <f t="shared" si="1010"/>
        <v/>
      </c>
      <c r="DL834" s="26" t="str">
        <f t="shared" si="1010"/>
        <v/>
      </c>
      <c r="DM834" s="26" t="str">
        <f t="shared" si="1010"/>
        <v/>
      </c>
      <c r="DN834" s="26" t="str">
        <f t="shared" si="1010"/>
        <v/>
      </c>
      <c r="DO834" s="26" t="str">
        <f t="shared" si="1010"/>
        <v/>
      </c>
      <c r="DP834" s="26" t="str">
        <f t="shared" si="1010"/>
        <v/>
      </c>
      <c r="DQ834" s="26" t="str">
        <f t="shared" si="1010"/>
        <v/>
      </c>
      <c r="DR834" s="26" t="str">
        <f t="shared" si="1010"/>
        <v/>
      </c>
      <c r="DS834" s="26" t="str">
        <f t="shared" si="1010"/>
        <v/>
      </c>
      <c r="DT834" s="26" t="str">
        <f t="shared" si="1010"/>
        <v/>
      </c>
      <c r="DU834" s="26" t="str">
        <f t="shared" si="1010"/>
        <v/>
      </c>
      <c r="DV834" s="26" t="str">
        <f t="shared" si="1010"/>
        <v/>
      </c>
      <c r="DW834" s="26" t="str">
        <f t="shared" si="1010"/>
        <v/>
      </c>
      <c r="DX834" s="26" t="str">
        <f t="shared" si="1010"/>
        <v/>
      </c>
      <c r="DY834" s="26" t="str">
        <f t="shared" si="1010"/>
        <v/>
      </c>
      <c r="DZ834" s="26" t="str">
        <f t="shared" si="1010"/>
        <v/>
      </c>
      <c r="EA834" s="26" t="str">
        <f t="shared" si="1010"/>
        <v/>
      </c>
      <c r="EB834" s="26" t="str">
        <f t="shared" si="1010"/>
        <v/>
      </c>
      <c r="EC834" s="26" t="str">
        <f t="shared" si="1010"/>
        <v/>
      </c>
      <c r="ED834" s="26" t="str">
        <f t="shared" si="1010"/>
        <v/>
      </c>
      <c r="EE834" s="26" t="str">
        <f t="shared" si="1011" ref="EE834:FI834">IF(AND(EE835="",EE836=""),"",SUM(EE835,EE836))</f>
        <v/>
      </c>
      <c r="EF834" s="26" t="str">
        <f t="shared" si="1011"/>
        <v/>
      </c>
      <c r="EG834" s="26" t="str">
        <f t="shared" si="1011"/>
        <v/>
      </c>
      <c r="EH834" s="26" t="str">
        <f t="shared" si="1011"/>
        <v/>
      </c>
      <c r="EI834" s="26" t="str">
        <f t="shared" si="1011"/>
        <v/>
      </c>
      <c r="EJ834" s="26" t="str">
        <f t="shared" si="1011"/>
        <v/>
      </c>
      <c r="EK834" s="26" t="str">
        <f t="shared" si="1011"/>
        <v/>
      </c>
      <c r="EL834" s="26" t="str">
        <f t="shared" si="1011"/>
        <v/>
      </c>
      <c r="EM834" s="26" t="str">
        <f t="shared" si="1011"/>
        <v/>
      </c>
      <c r="EN834" s="26" t="str">
        <f t="shared" si="1011"/>
        <v/>
      </c>
      <c r="EO834" s="26" t="str">
        <f t="shared" si="1011"/>
        <v/>
      </c>
      <c r="EP834" s="26" t="str">
        <f t="shared" si="1011"/>
        <v/>
      </c>
      <c r="EQ834" s="26" t="str">
        <f t="shared" si="1011"/>
        <v/>
      </c>
      <c r="ER834" s="26" t="str">
        <f t="shared" si="1011"/>
        <v/>
      </c>
      <c r="ES834" s="26" t="str">
        <f t="shared" si="1011"/>
        <v/>
      </c>
      <c r="ET834" s="26" t="str">
        <f t="shared" si="1011"/>
        <v/>
      </c>
      <c r="EU834" s="26" t="str">
        <f t="shared" si="1011"/>
        <v/>
      </c>
      <c r="EV834" s="26" t="str">
        <f t="shared" si="1011"/>
        <v/>
      </c>
      <c r="EW834" s="26" t="str">
        <f t="shared" si="1011"/>
        <v/>
      </c>
      <c r="EX834" s="26" t="str">
        <f t="shared" si="1011"/>
        <v/>
      </c>
      <c r="EY834" s="26" t="str">
        <f t="shared" si="1011"/>
        <v/>
      </c>
      <c r="EZ834" s="26" t="str">
        <f t="shared" si="1011"/>
        <v/>
      </c>
      <c r="FA834" s="26" t="str">
        <f t="shared" si="1011"/>
        <v/>
      </c>
      <c r="FB834" s="26" t="str">
        <f t="shared" si="1011"/>
        <v/>
      </c>
      <c r="FC834" s="26" t="str">
        <f t="shared" si="1011"/>
        <v/>
      </c>
      <c r="FD834" s="26" t="str">
        <f t="shared" si="1011"/>
        <v/>
      </c>
      <c r="FE834" s="26" t="str">
        <f t="shared" si="1011"/>
        <v/>
      </c>
      <c r="FF834" s="26" t="str">
        <f t="shared" si="1011"/>
        <v/>
      </c>
      <c r="FG834" s="26" t="str">
        <f t="shared" si="1011"/>
        <v/>
      </c>
      <c r="FH834" s="26" t="str">
        <f t="shared" si="1011"/>
        <v/>
      </c>
      <c r="FI834" s="26" t="str">
        <f t="shared" si="1011"/>
        <v/>
      </c>
    </row>
    <row r="835" spans="1:165" s="8" customFormat="1" ht="15" customHeight="1">
      <c r="A835" s="8" t="str">
        <f t="shared" si="930"/>
        <v>BFORPLONF_S_BP6_XDC</v>
      </c>
      <c r="B835" s="12" t="s">
        <v>1484</v>
      </c>
      <c r="C835" s="13" t="s">
        <v>1943</v>
      </c>
      <c r="D835" s="13" t="s">
        <v>1944</v>
      </c>
      <c r="E835" s="14" t="str">
        <f>"BFORPLONF_S_BP6_"&amp;C3</f>
        <v>BFORPLONF_S_BP6_XDC</v>
      </c>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row>
    <row r="836" spans="1:165" s="8" customFormat="1" ht="15" customHeight="1">
      <c r="A836" s="8" t="str">
        <f t="shared" si="930"/>
        <v>BFORPLONF_L_BP6_XDC</v>
      </c>
      <c r="B836" s="12" t="s">
        <v>1487</v>
      </c>
      <c r="C836" s="13" t="s">
        <v>1945</v>
      </c>
      <c r="D836" s="13" t="s">
        <v>1946</v>
      </c>
      <c r="E836" s="14" t="str">
        <f>"BFORPLONF_L_BP6_"&amp;C3</f>
        <v>BFORPLONF_L_BP6_XDC</v>
      </c>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row>
    <row r="837" spans="1:165" s="8" customFormat="1" ht="15" customHeight="1">
      <c r="A837" s="8" t="str">
        <f t="shared" si="930"/>
        <v>BFOLSDR_BP6_XDC</v>
      </c>
      <c r="B837" s="19" t="s">
        <v>1947</v>
      </c>
      <c r="C837" s="13" t="s">
        <v>1948</v>
      </c>
      <c r="D837" s="13" t="s">
        <v>1949</v>
      </c>
      <c r="E837" s="14" t="str">
        <f>"BFOLSDR_BP6_"&amp;C3</f>
        <v>BFOLSDR_BP6_XDC</v>
      </c>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row>
    <row r="838" spans="1:165" s="8" customFormat="1" ht="15" customHeight="1">
      <c r="A838" s="8" t="str">
        <f t="shared" si="930"/>
        <v>BFRA_BP6_XDC</v>
      </c>
      <c r="B838" s="19" t="s">
        <v>1950</v>
      </c>
      <c r="C838" s="13" t="s">
        <v>1951</v>
      </c>
      <c r="D838" s="25" t="s">
        <v>1952</v>
      </c>
      <c r="E838" s="14" t="str">
        <f>"BFRA_BP6_"&amp;C3</f>
        <v>BFRA_BP6_XDC</v>
      </c>
      <c r="F838" s="26">
        <v>-5.0329181800000002</v>
      </c>
      <c r="G838" s="26">
        <v>11.248469780000001</v>
      </c>
      <c r="H838" s="26">
        <v>2.6101545800000001</v>
      </c>
      <c r="I838" s="26">
        <v>4.6147601099999997</v>
      </c>
      <c r="J838" s="26">
        <v>13.44046629</v>
      </c>
      <c r="K838" s="26">
        <v>-5.2984687600000004</v>
      </c>
      <c r="L838" s="26">
        <v>-3.1652751499999998</v>
      </c>
      <c r="M838" s="26">
        <v>14.746657920000001</v>
      </c>
      <c r="N838" s="26">
        <v>4.0475819517589002</v>
      </c>
      <c r="O838" s="26">
        <v>10.330495961758899</v>
      </c>
      <c r="P838" s="26">
        <v>4.1250665399999997</v>
      </c>
      <c r="Q838" s="26">
        <v>14.579470580000001</v>
      </c>
      <c r="R838" s="26">
        <v>44.766884580000003</v>
      </c>
      <c r="S838" s="26">
        <v>84.465367909999998</v>
      </c>
      <c r="T838" s="26">
        <v>147.93678961000001</v>
      </c>
      <c r="U838" s="26">
        <v>42.918718640000002</v>
      </c>
      <c r="V838" s="26">
        <v>6.4809489874050898</v>
      </c>
      <c r="W838" s="26">
        <v>7.5083940029187897</v>
      </c>
      <c r="X838" s="26">
        <v>6.36588150060052</v>
      </c>
      <c r="Y838" s="26">
        <v>63.273943130924401</v>
      </c>
      <c r="Z838" s="26">
        <v>8.2766354330375904</v>
      </c>
      <c r="AA838" s="26">
        <v>40.4127108512821</v>
      </c>
      <c r="AB838" s="26">
        <v>8.1186735839349495</v>
      </c>
      <c r="AC838" s="26">
        <v>7.7675444369891702</v>
      </c>
      <c r="AD838" s="26">
        <v>64.575564305243802</v>
      </c>
      <c r="AE838" s="26">
        <v>7.40142932417643</v>
      </c>
      <c r="AF838" s="26">
        <v>10.5692467674046</v>
      </c>
      <c r="AG838" s="26">
        <v>8.3293911977203994</v>
      </c>
      <c r="AH838" s="26">
        <v>7.3008981320478599</v>
      </c>
      <c r="AI838" s="26">
        <v>33.600965421349301</v>
      </c>
      <c r="AJ838" s="26">
        <v>3.0435725800082598</v>
      </c>
      <c r="AK838" s="26">
        <v>12.380909206227299</v>
      </c>
      <c r="AL838" s="26">
        <v>8.1433680208646493</v>
      </c>
      <c r="AM838" s="26">
        <v>15.369441320673999</v>
      </c>
      <c r="AN838" s="26">
        <v>38.937291127774202</v>
      </c>
      <c r="AO838" s="26" t="str">
        <f>IF(AND(AO839="",AND(AO842="",AND(AO843="",AO844=""))),"",SUM(AO839,AO842,AO843,AO844))</f>
        <v/>
      </c>
      <c r="AP838" s="26" t="str">
        <f>IF(AND(AP839="",AND(AP842="",AND(AP843="",AP844=""))),"",SUM(AP839,AP842,AP843,AP844))</f>
        <v/>
      </c>
      <c r="AQ838" s="26" t="str">
        <f>IF(AND(AQ839="",AND(AQ842="",AND(AQ843="",AQ844=""))),"",SUM(AQ839,AQ842,AQ843,AQ844))</f>
        <v/>
      </c>
      <c r="AR838" s="26" t="str">
        <f>IF(AND(AR839="",AND(AR842="",AND(AR843="",AR844=""))),"",SUM(AR839,AR842,AR843,AR844))</f>
        <v/>
      </c>
      <c r="AS838" s="26" t="str">
        <f>IF(AND(AS839="",AND(AS842="",AND(AS843="",AS844=""))),"",SUM(AS839,AS842,AS843,AS844))</f>
        <v/>
      </c>
      <c r="AT838" s="26" t="str">
        <f>IF(AND(AT839="",AND(AT842="",AND(AT843="",AT844=""))),"",SUM(AT839,AT842,AT843,AT844))</f>
        <v/>
      </c>
      <c r="AU838" s="26" t="str">
        <f>IF(AND(AU839="",AND(AU842="",AND(AU843="",AU844=""))),"",SUM(AU839,AU842,AU843,AU844))</f>
        <v/>
      </c>
      <c r="AV838" s="26" t="str">
        <f>IF(AND(AV839="",AND(AV842="",AND(AV843="",AV844=""))),"",SUM(AV839,AV842,AV843,AV844))</f>
        <v/>
      </c>
      <c r="AW838" s="26" t="str">
        <f>IF(AND(AW839="",AND(AW842="",AND(AW843="",AW844=""))),"",SUM(AW839,AW842,AW843,AW844))</f>
        <v/>
      </c>
      <c r="AX838" s="26" t="str">
        <f>IF(AND(AX839="",AND(AX842="",AND(AX843="",AX844=""))),"",SUM(AX839,AX842,AX843,AX844))</f>
        <v/>
      </c>
      <c r="AY838" s="26" t="str">
        <f>IF(AND(AY839="",AND(AY842="",AND(AY843="",AY844=""))),"",SUM(AY839,AY842,AY843,AY844))</f>
        <v/>
      </c>
      <c r="AZ838" s="26" t="str">
        <f>IF(AND(AZ839="",AND(AZ842="",AND(AZ843="",AZ844=""))),"",SUM(AZ839,AZ842,AZ843,AZ844))</f>
        <v/>
      </c>
      <c r="BA838" s="26" t="str">
        <f>IF(AND(BA839="",AND(BA842="",AND(BA843="",BA844=""))),"",SUM(BA839,BA842,BA843,BA844))</f>
        <v/>
      </c>
      <c r="BB838" s="26" t="str">
        <f>IF(AND(BB839="",AND(BB842="",AND(BB843="",BB844=""))),"",SUM(BB839,BB842,BB843,BB844))</f>
        <v/>
      </c>
      <c r="BC838" s="26" t="str">
        <f>IF(AND(BC839="",AND(BC842="",AND(BC843="",BC844=""))),"",SUM(BC839,BC842,BC843,BC844))</f>
        <v/>
      </c>
      <c r="BD838" s="26" t="str">
        <f>IF(AND(BD839="",AND(BD842="",AND(BD843="",BD844=""))),"",SUM(BD839,BD842,BD843,BD844))</f>
        <v/>
      </c>
      <c r="BE838" s="26" t="str">
        <f>IF(AND(BE839="",AND(BE842="",AND(BE843="",BE844=""))),"",SUM(BE839,BE842,BE843,BE844))</f>
        <v/>
      </c>
      <c r="BF838" s="26" t="str">
        <f>IF(AND(BF839="",AND(BF842="",AND(BF843="",BF844=""))),"",SUM(BF839,BF842,BF843,BF844))</f>
        <v/>
      </c>
      <c r="BG838" s="26" t="str">
        <f>IF(AND(BG839="",AND(BG842="",AND(BG843="",BG844=""))),"",SUM(BG839,BG842,BG843,BG844))</f>
        <v/>
      </c>
      <c r="BH838" s="26" t="str">
        <f>IF(AND(BH839="",AND(BH842="",AND(BH843="",BH844=""))),"",SUM(BH839,BH842,BH843,BH844))</f>
        <v/>
      </c>
      <c r="BI838" s="26" t="str">
        <f>IF(AND(BI839="",AND(BI842="",AND(BI843="",BI844=""))),"",SUM(BI839,BI842,BI843,BI844))</f>
        <v/>
      </c>
      <c r="BJ838" s="26" t="str">
        <f>IF(AND(BJ839="",AND(BJ842="",AND(BJ843="",BJ844=""))),"",SUM(BJ839,BJ842,BJ843,BJ844))</f>
        <v/>
      </c>
      <c r="BK838" s="26" t="str">
        <f>IF(AND(BK839="",AND(BK842="",AND(BK843="",BK844=""))),"",SUM(BK839,BK842,BK843,BK844))</f>
        <v/>
      </c>
      <c r="BL838" s="26" t="str">
        <f>IF(AND(BL839="",AND(BL842="",AND(BL843="",BL844=""))),"",SUM(BL839,BL842,BL843,BL844))</f>
        <v/>
      </c>
      <c r="BM838" s="26" t="str">
        <f>IF(AND(BM839="",AND(BM842="",AND(BM843="",BM844=""))),"",SUM(BM839,BM842,BM843,BM844))</f>
        <v/>
      </c>
      <c r="BN838" s="26" t="str">
        <f>IF(AND(BN839="",AND(BN842="",AND(BN843="",BN844=""))),"",SUM(BN839,BN842,BN843,BN844))</f>
        <v/>
      </c>
      <c r="BO838" s="26" t="str">
        <f>IF(AND(BO839="",AND(BO842="",AND(BO843="",BO844=""))),"",SUM(BO839,BO842,BO843,BO844))</f>
        <v/>
      </c>
      <c r="BP838" s="26" t="str">
        <f>IF(AND(BP839="",AND(BP842="",AND(BP843="",BP844=""))),"",SUM(BP839,BP842,BP843,BP844))</f>
        <v/>
      </c>
      <c r="BQ838" s="26" t="str">
        <f>IF(AND(BQ839="",AND(BQ842="",AND(BQ843="",BQ844=""))),"",SUM(BQ839,BQ842,BQ843,BQ844))</f>
        <v/>
      </c>
      <c r="BR838" s="26" t="str">
        <f>IF(AND(BR839="",AND(BR842="",AND(BR843="",BR844=""))),"",SUM(BR839,BR842,BR843,BR844))</f>
        <v/>
      </c>
      <c r="BS838" s="26" t="str">
        <f t="shared" si="1012" ref="BS838:ED838">IF(AND(BS839="",AND(BS842="",AND(BS843="",BS844=""))),"",SUM(BS839,BS842,BS843,BS844))</f>
        <v/>
      </c>
      <c r="BT838" s="26" t="str">
        <f t="shared" si="1012"/>
        <v/>
      </c>
      <c r="BU838" s="26" t="str">
        <f t="shared" si="1012"/>
        <v/>
      </c>
      <c r="BV838" s="26" t="str">
        <f t="shared" si="1012"/>
        <v/>
      </c>
      <c r="BW838" s="26" t="str">
        <f t="shared" si="1012"/>
        <v/>
      </c>
      <c r="BX838" s="26" t="str">
        <f t="shared" si="1012"/>
        <v/>
      </c>
      <c r="BY838" s="26" t="str">
        <f t="shared" si="1012"/>
        <v/>
      </c>
      <c r="BZ838" s="26" t="str">
        <f t="shared" si="1012"/>
        <v/>
      </c>
      <c r="CA838" s="26" t="str">
        <f t="shared" si="1012"/>
        <v/>
      </c>
      <c r="CB838" s="26" t="str">
        <f t="shared" si="1012"/>
        <v/>
      </c>
      <c r="CC838" s="26" t="str">
        <f t="shared" si="1012"/>
        <v/>
      </c>
      <c r="CD838" s="26" t="str">
        <f t="shared" si="1012"/>
        <v/>
      </c>
      <c r="CE838" s="26" t="str">
        <f t="shared" si="1012"/>
        <v/>
      </c>
      <c r="CF838" s="26" t="str">
        <f t="shared" si="1012"/>
        <v/>
      </c>
      <c r="CG838" s="26" t="str">
        <f t="shared" si="1012"/>
        <v/>
      </c>
      <c r="CH838" s="26" t="str">
        <f t="shared" si="1012"/>
        <v/>
      </c>
      <c r="CI838" s="26" t="str">
        <f t="shared" si="1012"/>
        <v/>
      </c>
      <c r="CJ838" s="26" t="str">
        <f t="shared" si="1012"/>
        <v/>
      </c>
      <c r="CK838" s="26" t="str">
        <f t="shared" si="1012"/>
        <v/>
      </c>
      <c r="CL838" s="26" t="str">
        <f t="shared" si="1012"/>
        <v/>
      </c>
      <c r="CM838" s="26" t="str">
        <f t="shared" si="1012"/>
        <v/>
      </c>
      <c r="CN838" s="26" t="str">
        <f t="shared" si="1012"/>
        <v/>
      </c>
      <c r="CO838" s="26" t="str">
        <f t="shared" si="1012"/>
        <v/>
      </c>
      <c r="CP838" s="26" t="str">
        <f t="shared" si="1012"/>
        <v/>
      </c>
      <c r="CQ838" s="26" t="str">
        <f t="shared" si="1012"/>
        <v/>
      </c>
      <c r="CR838" s="26" t="str">
        <f t="shared" si="1012"/>
        <v/>
      </c>
      <c r="CS838" s="26" t="str">
        <f t="shared" si="1012"/>
        <v/>
      </c>
      <c r="CT838" s="26" t="str">
        <f t="shared" si="1012"/>
        <v/>
      </c>
      <c r="CU838" s="26" t="str">
        <f t="shared" si="1012"/>
        <v/>
      </c>
      <c r="CV838" s="26" t="str">
        <f t="shared" si="1012"/>
        <v/>
      </c>
      <c r="CW838" s="26" t="str">
        <f t="shared" si="1012"/>
        <v/>
      </c>
      <c r="CX838" s="26" t="str">
        <f t="shared" si="1012"/>
        <v/>
      </c>
      <c r="CY838" s="26" t="str">
        <f t="shared" si="1012"/>
        <v/>
      </c>
      <c r="CZ838" s="26" t="str">
        <f t="shared" si="1012"/>
        <v/>
      </c>
      <c r="DA838" s="26" t="str">
        <f t="shared" si="1012"/>
        <v/>
      </c>
      <c r="DB838" s="26" t="str">
        <f t="shared" si="1012"/>
        <v/>
      </c>
      <c r="DC838" s="26" t="str">
        <f t="shared" si="1012"/>
        <v/>
      </c>
      <c r="DD838" s="26" t="str">
        <f t="shared" si="1012"/>
        <v/>
      </c>
      <c r="DE838" s="26" t="str">
        <f t="shared" si="1012"/>
        <v/>
      </c>
      <c r="DF838" s="26" t="str">
        <f t="shared" si="1012"/>
        <v/>
      </c>
      <c r="DG838" s="26" t="str">
        <f t="shared" si="1012"/>
        <v/>
      </c>
      <c r="DH838" s="26" t="str">
        <f t="shared" si="1012"/>
        <v/>
      </c>
      <c r="DI838" s="26" t="str">
        <f t="shared" si="1012"/>
        <v/>
      </c>
      <c r="DJ838" s="26" t="str">
        <f t="shared" si="1012"/>
        <v/>
      </c>
      <c r="DK838" s="26" t="str">
        <f t="shared" si="1012"/>
        <v/>
      </c>
      <c r="DL838" s="26" t="str">
        <f t="shared" si="1012"/>
        <v/>
      </c>
      <c r="DM838" s="26" t="str">
        <f t="shared" si="1012"/>
        <v/>
      </c>
      <c r="DN838" s="26" t="str">
        <f t="shared" si="1012"/>
        <v/>
      </c>
      <c r="DO838" s="26" t="str">
        <f t="shared" si="1012"/>
        <v/>
      </c>
      <c r="DP838" s="26" t="str">
        <f t="shared" si="1012"/>
        <v/>
      </c>
      <c r="DQ838" s="26" t="str">
        <f t="shared" si="1012"/>
        <v/>
      </c>
      <c r="DR838" s="26" t="str">
        <f t="shared" si="1012"/>
        <v/>
      </c>
      <c r="DS838" s="26" t="str">
        <f t="shared" si="1012"/>
        <v/>
      </c>
      <c r="DT838" s="26" t="str">
        <f t="shared" si="1012"/>
        <v/>
      </c>
      <c r="DU838" s="26" t="str">
        <f t="shared" si="1012"/>
        <v/>
      </c>
      <c r="DV838" s="26" t="str">
        <f t="shared" si="1012"/>
        <v/>
      </c>
      <c r="DW838" s="26" t="str">
        <f t="shared" si="1012"/>
        <v/>
      </c>
      <c r="DX838" s="26" t="str">
        <f t="shared" si="1012"/>
        <v/>
      </c>
      <c r="DY838" s="26" t="str">
        <f t="shared" si="1012"/>
        <v/>
      </c>
      <c r="DZ838" s="26" t="str">
        <f t="shared" si="1012"/>
        <v/>
      </c>
      <c r="EA838" s="26" t="str">
        <f t="shared" si="1012"/>
        <v/>
      </c>
      <c r="EB838" s="26" t="str">
        <f t="shared" si="1012"/>
        <v/>
      </c>
      <c r="EC838" s="26" t="str">
        <f t="shared" si="1012"/>
        <v/>
      </c>
      <c r="ED838" s="26" t="str">
        <f t="shared" si="1012"/>
        <v/>
      </c>
      <c r="EE838" s="26" t="str">
        <f t="shared" si="1013" ref="EE838:FI838">IF(AND(EE839="",AND(EE842="",AND(EE843="",EE844=""))),"",SUM(EE839,EE842,EE843,EE844))</f>
        <v/>
      </c>
      <c r="EF838" s="26" t="str">
        <f t="shared" si="1013"/>
        <v/>
      </c>
      <c r="EG838" s="26" t="str">
        <f t="shared" si="1013"/>
        <v/>
      </c>
      <c r="EH838" s="26" t="str">
        <f t="shared" si="1013"/>
        <v/>
      </c>
      <c r="EI838" s="26" t="str">
        <f t="shared" si="1013"/>
        <v/>
      </c>
      <c r="EJ838" s="26" t="str">
        <f t="shared" si="1013"/>
        <v/>
      </c>
      <c r="EK838" s="26" t="str">
        <f t="shared" si="1013"/>
        <v/>
      </c>
      <c r="EL838" s="26" t="str">
        <f t="shared" si="1013"/>
        <v/>
      </c>
      <c r="EM838" s="26" t="str">
        <f t="shared" si="1013"/>
        <v/>
      </c>
      <c r="EN838" s="26" t="str">
        <f t="shared" si="1013"/>
        <v/>
      </c>
      <c r="EO838" s="26" t="str">
        <f t="shared" si="1013"/>
        <v/>
      </c>
      <c r="EP838" s="26" t="str">
        <f t="shared" si="1013"/>
        <v/>
      </c>
      <c r="EQ838" s="26" t="str">
        <f t="shared" si="1013"/>
        <v/>
      </c>
      <c r="ER838" s="26" t="str">
        <f t="shared" si="1013"/>
        <v/>
      </c>
      <c r="ES838" s="26" t="str">
        <f t="shared" si="1013"/>
        <v/>
      </c>
      <c r="ET838" s="26" t="str">
        <f t="shared" si="1013"/>
        <v/>
      </c>
      <c r="EU838" s="26" t="str">
        <f t="shared" si="1013"/>
        <v/>
      </c>
      <c r="EV838" s="26" t="str">
        <f t="shared" si="1013"/>
        <v/>
      </c>
      <c r="EW838" s="26" t="str">
        <f t="shared" si="1013"/>
        <v/>
      </c>
      <c r="EX838" s="26" t="str">
        <f t="shared" si="1013"/>
        <v/>
      </c>
      <c r="EY838" s="26" t="str">
        <f t="shared" si="1013"/>
        <v/>
      </c>
      <c r="EZ838" s="26" t="str">
        <f t="shared" si="1013"/>
        <v/>
      </c>
      <c r="FA838" s="26" t="str">
        <f t="shared" si="1013"/>
        <v/>
      </c>
      <c r="FB838" s="26" t="str">
        <f t="shared" si="1013"/>
        <v/>
      </c>
      <c r="FC838" s="26" t="str">
        <f t="shared" si="1013"/>
        <v/>
      </c>
      <c r="FD838" s="26" t="str">
        <f t="shared" si="1013"/>
        <v/>
      </c>
      <c r="FE838" s="26" t="str">
        <f t="shared" si="1013"/>
        <v/>
      </c>
      <c r="FF838" s="26" t="str">
        <f t="shared" si="1013"/>
        <v/>
      </c>
      <c r="FG838" s="26" t="str">
        <f t="shared" si="1013"/>
        <v/>
      </c>
      <c r="FH838" s="26" t="str">
        <f t="shared" si="1013"/>
        <v/>
      </c>
      <c r="FI838" s="26" t="str">
        <f t="shared" si="1013"/>
        <v/>
      </c>
    </row>
    <row r="839" spans="1:165" s="8" customFormat="1" ht="15" customHeight="1">
      <c r="A839" s="8" t="str">
        <f t="shared" si="930"/>
        <v>BFRAMG_BP6_XDC</v>
      </c>
      <c r="B839" s="12" t="s">
        <v>1953</v>
      </c>
      <c r="C839" s="13" t="s">
        <v>1954</v>
      </c>
      <c r="D839" s="13" t="s">
        <v>1955</v>
      </c>
      <c r="E839" s="14" t="str">
        <f>"BFRAMG_BP6_"&amp;C3</f>
        <v>BFRAMG_BP6_XDC</v>
      </c>
      <c r="F839" s="26" t="str">
        <f>IF(AND(F840="",F841=""),"",SUM(F840,F841))</f>
        <v/>
      </c>
      <c r="G839" s="26" t="str">
        <f t="shared" si="1014" ref="G839:BR839">IF(AND(G840="",G841=""),"",SUM(G840,G841))</f>
        <v/>
      </c>
      <c r="H839" s="26" t="str">
        <f t="shared" si="1014"/>
        <v/>
      </c>
      <c r="I839" s="26" t="str">
        <f t="shared" si="1014"/>
        <v/>
      </c>
      <c r="J839" s="26" t="str">
        <f t="shared" si="1014"/>
        <v/>
      </c>
      <c r="K839" s="26" t="str">
        <f t="shared" si="1014"/>
        <v/>
      </c>
      <c r="L839" s="26" t="str">
        <f t="shared" si="1014"/>
        <v/>
      </c>
      <c r="M839" s="26" t="str">
        <f t="shared" si="1014"/>
        <v/>
      </c>
      <c r="N839" s="26" t="str">
        <f t="shared" si="1014"/>
        <v/>
      </c>
      <c r="O839" s="26" t="str">
        <f t="shared" si="1014"/>
        <v/>
      </c>
      <c r="P839" s="26" t="str">
        <f t="shared" si="1014"/>
        <v/>
      </c>
      <c r="Q839" s="26" t="str">
        <f t="shared" si="1014"/>
        <v/>
      </c>
      <c r="R839" s="26" t="str">
        <f t="shared" si="1014"/>
        <v/>
      </c>
      <c r="S839" s="26" t="str">
        <f t="shared" si="1014"/>
        <v/>
      </c>
      <c r="T839" s="26" t="str">
        <f t="shared" si="1014"/>
        <v/>
      </c>
      <c r="U839" s="26" t="str">
        <f t="shared" si="1014"/>
        <v/>
      </c>
      <c r="V839" s="26" t="str">
        <f t="shared" si="1014"/>
        <v/>
      </c>
      <c r="W839" s="26" t="str">
        <f t="shared" si="1014"/>
        <v/>
      </c>
      <c r="X839" s="26" t="str">
        <f t="shared" si="1014"/>
        <v/>
      </c>
      <c r="Y839" s="26" t="str">
        <f t="shared" si="1014"/>
        <v/>
      </c>
      <c r="Z839" s="26" t="str">
        <f t="shared" si="1014"/>
        <v/>
      </c>
      <c r="AA839" s="26" t="str">
        <f t="shared" si="1014"/>
        <v/>
      </c>
      <c r="AB839" s="26" t="str">
        <f t="shared" si="1014"/>
        <v/>
      </c>
      <c r="AC839" s="26" t="str">
        <f t="shared" si="1014"/>
        <v/>
      </c>
      <c r="AD839" s="26" t="str">
        <f t="shared" si="1014"/>
        <v/>
      </c>
      <c r="AE839" s="26" t="str">
        <f t="shared" si="1014"/>
        <v/>
      </c>
      <c r="AF839" s="26" t="str">
        <f t="shared" si="1014"/>
        <v/>
      </c>
      <c r="AG839" s="26" t="str">
        <f t="shared" si="1014"/>
        <v/>
      </c>
      <c r="AH839" s="26" t="str">
        <f t="shared" si="1014"/>
        <v/>
      </c>
      <c r="AI839" s="26" t="str">
        <f t="shared" si="1014"/>
        <v/>
      </c>
      <c r="AJ839" s="26" t="str">
        <f t="shared" si="1014"/>
        <v/>
      </c>
      <c r="AK839" s="26" t="str">
        <f t="shared" si="1014"/>
        <v/>
      </c>
      <c r="AL839" s="26" t="str">
        <f t="shared" si="1014"/>
        <v/>
      </c>
      <c r="AM839" s="26" t="str">
        <f t="shared" si="1014"/>
        <v/>
      </c>
      <c r="AN839" s="26" t="str">
        <f t="shared" si="1014"/>
        <v/>
      </c>
      <c r="AO839" s="26" t="str">
        <f t="shared" si="1014"/>
        <v/>
      </c>
      <c r="AP839" s="26" t="str">
        <f t="shared" si="1014"/>
        <v/>
      </c>
      <c r="AQ839" s="26" t="str">
        <f t="shared" si="1014"/>
        <v/>
      </c>
      <c r="AR839" s="26" t="str">
        <f t="shared" si="1014"/>
        <v/>
      </c>
      <c r="AS839" s="26" t="str">
        <f t="shared" si="1014"/>
        <v/>
      </c>
      <c r="AT839" s="26" t="str">
        <f t="shared" si="1014"/>
        <v/>
      </c>
      <c r="AU839" s="26" t="str">
        <f t="shared" si="1014"/>
        <v/>
      </c>
      <c r="AV839" s="26" t="str">
        <f t="shared" si="1014"/>
        <v/>
      </c>
      <c r="AW839" s="26" t="str">
        <f t="shared" si="1014"/>
        <v/>
      </c>
      <c r="AX839" s="26" t="str">
        <f t="shared" si="1014"/>
        <v/>
      </c>
      <c r="AY839" s="26" t="str">
        <f t="shared" si="1014"/>
        <v/>
      </c>
      <c r="AZ839" s="26" t="str">
        <f t="shared" si="1014"/>
        <v/>
      </c>
      <c r="BA839" s="26" t="str">
        <f t="shared" si="1014"/>
        <v/>
      </c>
      <c r="BB839" s="26" t="str">
        <f t="shared" si="1014"/>
        <v/>
      </c>
      <c r="BC839" s="26" t="str">
        <f t="shared" si="1014"/>
        <v/>
      </c>
      <c r="BD839" s="26" t="str">
        <f t="shared" si="1014"/>
        <v/>
      </c>
      <c r="BE839" s="26" t="str">
        <f t="shared" si="1014"/>
        <v/>
      </c>
      <c r="BF839" s="26" t="str">
        <f t="shared" si="1014"/>
        <v/>
      </c>
      <c r="BG839" s="26" t="str">
        <f t="shared" si="1014"/>
        <v/>
      </c>
      <c r="BH839" s="26" t="str">
        <f t="shared" si="1014"/>
        <v/>
      </c>
      <c r="BI839" s="26" t="str">
        <f t="shared" si="1014"/>
        <v/>
      </c>
      <c r="BJ839" s="26" t="str">
        <f t="shared" si="1014"/>
        <v/>
      </c>
      <c r="BK839" s="26" t="str">
        <f t="shared" si="1014"/>
        <v/>
      </c>
      <c r="BL839" s="26" t="str">
        <f t="shared" si="1014"/>
        <v/>
      </c>
      <c r="BM839" s="26" t="str">
        <f t="shared" si="1014"/>
        <v/>
      </c>
      <c r="BN839" s="26" t="str">
        <f t="shared" si="1014"/>
        <v/>
      </c>
      <c r="BO839" s="26" t="str">
        <f t="shared" si="1014"/>
        <v/>
      </c>
      <c r="BP839" s="26" t="str">
        <f t="shared" si="1014"/>
        <v/>
      </c>
      <c r="BQ839" s="26" t="str">
        <f t="shared" si="1014"/>
        <v/>
      </c>
      <c r="BR839" s="26" t="str">
        <f t="shared" si="1014"/>
        <v/>
      </c>
      <c r="BS839" s="26" t="str">
        <f t="shared" si="1015" ref="BS839:ED839">IF(AND(BS840="",BS841=""),"",SUM(BS840,BS841))</f>
        <v/>
      </c>
      <c r="BT839" s="26" t="str">
        <f t="shared" si="1015"/>
        <v/>
      </c>
      <c r="BU839" s="26" t="str">
        <f t="shared" si="1015"/>
        <v/>
      </c>
      <c r="BV839" s="26" t="str">
        <f t="shared" si="1015"/>
        <v/>
      </c>
      <c r="BW839" s="26" t="str">
        <f t="shared" si="1015"/>
        <v/>
      </c>
      <c r="BX839" s="26" t="str">
        <f t="shared" si="1015"/>
        <v/>
      </c>
      <c r="BY839" s="26" t="str">
        <f t="shared" si="1015"/>
        <v/>
      </c>
      <c r="BZ839" s="26" t="str">
        <f t="shared" si="1015"/>
        <v/>
      </c>
      <c r="CA839" s="26" t="str">
        <f t="shared" si="1015"/>
        <v/>
      </c>
      <c r="CB839" s="26" t="str">
        <f t="shared" si="1015"/>
        <v/>
      </c>
      <c r="CC839" s="26" t="str">
        <f t="shared" si="1015"/>
        <v/>
      </c>
      <c r="CD839" s="26" t="str">
        <f t="shared" si="1015"/>
        <v/>
      </c>
      <c r="CE839" s="26" t="str">
        <f t="shared" si="1015"/>
        <v/>
      </c>
      <c r="CF839" s="26" t="str">
        <f t="shared" si="1015"/>
        <v/>
      </c>
      <c r="CG839" s="26" t="str">
        <f t="shared" si="1015"/>
        <v/>
      </c>
      <c r="CH839" s="26" t="str">
        <f t="shared" si="1015"/>
        <v/>
      </c>
      <c r="CI839" s="26" t="str">
        <f t="shared" si="1015"/>
        <v/>
      </c>
      <c r="CJ839" s="26" t="str">
        <f t="shared" si="1015"/>
        <v/>
      </c>
      <c r="CK839" s="26" t="str">
        <f t="shared" si="1015"/>
        <v/>
      </c>
      <c r="CL839" s="26" t="str">
        <f t="shared" si="1015"/>
        <v/>
      </c>
      <c r="CM839" s="26" t="str">
        <f t="shared" si="1015"/>
        <v/>
      </c>
      <c r="CN839" s="26" t="str">
        <f t="shared" si="1015"/>
        <v/>
      </c>
      <c r="CO839" s="26" t="str">
        <f t="shared" si="1015"/>
        <v/>
      </c>
      <c r="CP839" s="26" t="str">
        <f t="shared" si="1015"/>
        <v/>
      </c>
      <c r="CQ839" s="26" t="str">
        <f t="shared" si="1015"/>
        <v/>
      </c>
      <c r="CR839" s="26" t="str">
        <f t="shared" si="1015"/>
        <v/>
      </c>
      <c r="CS839" s="26" t="str">
        <f t="shared" si="1015"/>
        <v/>
      </c>
      <c r="CT839" s="26" t="str">
        <f t="shared" si="1015"/>
        <v/>
      </c>
      <c r="CU839" s="26" t="str">
        <f t="shared" si="1015"/>
        <v/>
      </c>
      <c r="CV839" s="26" t="str">
        <f t="shared" si="1015"/>
        <v/>
      </c>
      <c r="CW839" s="26" t="str">
        <f t="shared" si="1015"/>
        <v/>
      </c>
      <c r="CX839" s="26" t="str">
        <f t="shared" si="1015"/>
        <v/>
      </c>
      <c r="CY839" s="26" t="str">
        <f t="shared" si="1015"/>
        <v/>
      </c>
      <c r="CZ839" s="26" t="str">
        <f t="shared" si="1015"/>
        <v/>
      </c>
      <c r="DA839" s="26" t="str">
        <f t="shared" si="1015"/>
        <v/>
      </c>
      <c r="DB839" s="26" t="str">
        <f t="shared" si="1015"/>
        <v/>
      </c>
      <c r="DC839" s="26" t="str">
        <f t="shared" si="1015"/>
        <v/>
      </c>
      <c r="DD839" s="26" t="str">
        <f t="shared" si="1015"/>
        <v/>
      </c>
      <c r="DE839" s="26" t="str">
        <f t="shared" si="1015"/>
        <v/>
      </c>
      <c r="DF839" s="26" t="str">
        <f t="shared" si="1015"/>
        <v/>
      </c>
      <c r="DG839" s="26" t="str">
        <f t="shared" si="1015"/>
        <v/>
      </c>
      <c r="DH839" s="26" t="str">
        <f t="shared" si="1015"/>
        <v/>
      </c>
      <c r="DI839" s="26" t="str">
        <f t="shared" si="1015"/>
        <v/>
      </c>
      <c r="DJ839" s="26" t="str">
        <f t="shared" si="1015"/>
        <v/>
      </c>
      <c r="DK839" s="26" t="str">
        <f t="shared" si="1015"/>
        <v/>
      </c>
      <c r="DL839" s="26" t="str">
        <f t="shared" si="1015"/>
        <v/>
      </c>
      <c r="DM839" s="26" t="str">
        <f t="shared" si="1015"/>
        <v/>
      </c>
      <c r="DN839" s="26" t="str">
        <f t="shared" si="1015"/>
        <v/>
      </c>
      <c r="DO839" s="26" t="str">
        <f t="shared" si="1015"/>
        <v/>
      </c>
      <c r="DP839" s="26" t="str">
        <f t="shared" si="1015"/>
        <v/>
      </c>
      <c r="DQ839" s="26" t="str">
        <f t="shared" si="1015"/>
        <v/>
      </c>
      <c r="DR839" s="26" t="str">
        <f t="shared" si="1015"/>
        <v/>
      </c>
      <c r="DS839" s="26" t="str">
        <f t="shared" si="1015"/>
        <v/>
      </c>
      <c r="DT839" s="26" t="str">
        <f t="shared" si="1015"/>
        <v/>
      </c>
      <c r="DU839" s="26" t="str">
        <f t="shared" si="1015"/>
        <v/>
      </c>
      <c r="DV839" s="26" t="str">
        <f t="shared" si="1015"/>
        <v/>
      </c>
      <c r="DW839" s="26" t="str">
        <f t="shared" si="1015"/>
        <v/>
      </c>
      <c r="DX839" s="26" t="str">
        <f t="shared" si="1015"/>
        <v/>
      </c>
      <c r="DY839" s="26" t="str">
        <f t="shared" si="1015"/>
        <v/>
      </c>
      <c r="DZ839" s="26" t="str">
        <f t="shared" si="1015"/>
        <v/>
      </c>
      <c r="EA839" s="26" t="str">
        <f t="shared" si="1015"/>
        <v/>
      </c>
      <c r="EB839" s="26" t="str">
        <f t="shared" si="1015"/>
        <v/>
      </c>
      <c r="EC839" s="26" t="str">
        <f t="shared" si="1015"/>
        <v/>
      </c>
      <c r="ED839" s="26" t="str">
        <f t="shared" si="1015"/>
        <v/>
      </c>
      <c r="EE839" s="26" t="str">
        <f t="shared" si="1016" ref="EE839:FI839">IF(AND(EE840="",EE841=""),"",SUM(EE840,EE841))</f>
        <v/>
      </c>
      <c r="EF839" s="26" t="str">
        <f t="shared" si="1016"/>
        <v/>
      </c>
      <c r="EG839" s="26" t="str">
        <f t="shared" si="1016"/>
        <v/>
      </c>
      <c r="EH839" s="26" t="str">
        <f t="shared" si="1016"/>
        <v/>
      </c>
      <c r="EI839" s="26" t="str">
        <f t="shared" si="1016"/>
        <v/>
      </c>
      <c r="EJ839" s="26" t="str">
        <f t="shared" si="1016"/>
        <v/>
      </c>
      <c r="EK839" s="26" t="str">
        <f t="shared" si="1016"/>
        <v/>
      </c>
      <c r="EL839" s="26" t="str">
        <f t="shared" si="1016"/>
        <v/>
      </c>
      <c r="EM839" s="26" t="str">
        <f t="shared" si="1016"/>
        <v/>
      </c>
      <c r="EN839" s="26" t="str">
        <f t="shared" si="1016"/>
        <v/>
      </c>
      <c r="EO839" s="26" t="str">
        <f t="shared" si="1016"/>
        <v/>
      </c>
      <c r="EP839" s="26" t="str">
        <f t="shared" si="1016"/>
        <v/>
      </c>
      <c r="EQ839" s="26" t="str">
        <f t="shared" si="1016"/>
        <v/>
      </c>
      <c r="ER839" s="26" t="str">
        <f t="shared" si="1016"/>
        <v/>
      </c>
      <c r="ES839" s="26" t="str">
        <f t="shared" si="1016"/>
        <v/>
      </c>
      <c r="ET839" s="26" t="str">
        <f t="shared" si="1016"/>
        <v/>
      </c>
      <c r="EU839" s="26" t="str">
        <f t="shared" si="1016"/>
        <v/>
      </c>
      <c r="EV839" s="26" t="str">
        <f t="shared" si="1016"/>
        <v/>
      </c>
      <c r="EW839" s="26" t="str">
        <f t="shared" si="1016"/>
        <v/>
      </c>
      <c r="EX839" s="26" t="str">
        <f t="shared" si="1016"/>
        <v/>
      </c>
      <c r="EY839" s="26" t="str">
        <f t="shared" si="1016"/>
        <v/>
      </c>
      <c r="EZ839" s="26" t="str">
        <f t="shared" si="1016"/>
        <v/>
      </c>
      <c r="FA839" s="26" t="str">
        <f t="shared" si="1016"/>
        <v/>
      </c>
      <c r="FB839" s="26" t="str">
        <f t="shared" si="1016"/>
        <v/>
      </c>
      <c r="FC839" s="26" t="str">
        <f t="shared" si="1016"/>
        <v/>
      </c>
      <c r="FD839" s="26" t="str">
        <f t="shared" si="1016"/>
        <v/>
      </c>
      <c r="FE839" s="26" t="str">
        <f t="shared" si="1016"/>
        <v/>
      </c>
      <c r="FF839" s="26" t="str">
        <f t="shared" si="1016"/>
        <v/>
      </c>
      <c r="FG839" s="26" t="str">
        <f t="shared" si="1016"/>
        <v/>
      </c>
      <c r="FH839" s="26" t="str">
        <f t="shared" si="1016"/>
        <v/>
      </c>
      <c r="FI839" s="26" t="str">
        <f t="shared" si="1016"/>
        <v/>
      </c>
    </row>
    <row r="840" spans="1:165" s="8" customFormat="1" ht="15" customHeight="1">
      <c r="A840" s="8" t="str">
        <f t="shared" si="930"/>
        <v>BFRAMGGB_BP6_XDC</v>
      </c>
      <c r="B840" s="12" t="s">
        <v>1956</v>
      </c>
      <c r="C840" s="13" t="s">
        <v>1957</v>
      </c>
      <c r="D840" s="13" t="s">
        <v>1958</v>
      </c>
      <c r="E840" s="14" t="str">
        <f>"BFRAMGGB_BP6_"&amp;C3</f>
        <v>BFRAMGGB_BP6_XDC</v>
      </c>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row>
    <row r="841" spans="1:165" s="8" customFormat="1" ht="15" customHeight="1">
      <c r="A841" s="8" t="str">
        <f t="shared" si="930"/>
        <v>BFRAMGUG_BP6_XDC</v>
      </c>
      <c r="B841" s="12" t="s">
        <v>1959</v>
      </c>
      <c r="C841" s="13" t="s">
        <v>1960</v>
      </c>
      <c r="D841" s="13" t="s">
        <v>1961</v>
      </c>
      <c r="E841" s="14" t="str">
        <f>"BFRAMGUG_BP6_"&amp;C3</f>
        <v>BFRAMGUG_BP6_XDC</v>
      </c>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row>
    <row r="842" spans="1:165" s="8" customFormat="1" ht="15" customHeight="1">
      <c r="A842" s="8" t="str">
        <f t="shared" si="1017" ref="A842:A905">E842</f>
        <v>BFRASDR_BP6_XDC</v>
      </c>
      <c r="B842" s="12" t="s">
        <v>1962</v>
      </c>
      <c r="C842" s="13" t="s">
        <v>1963</v>
      </c>
      <c r="D842" s="13" t="s">
        <v>1964</v>
      </c>
      <c r="E842" s="14" t="str">
        <f>"BFRASDR_BP6_"&amp;C3</f>
        <v>BFRASDR_BP6_XDC</v>
      </c>
      <c r="F842" s="1">
        <v>0.014587299999999701</v>
      </c>
      <c r="G842" s="1"/>
      <c r="H842" s="1"/>
      <c r="I842" s="1">
        <v>0.067702600000000099</v>
      </c>
      <c r="J842" s="1">
        <v>0.082289899999999694</v>
      </c>
      <c r="K842" s="1"/>
      <c r="L842" s="1"/>
      <c r="M842" s="1"/>
      <c r="N842" s="1"/>
      <c r="O842" s="1"/>
      <c r="P842" s="1"/>
      <c r="Q842" s="1"/>
      <c r="R842" s="1"/>
      <c r="S842" s="1"/>
      <c r="T842" s="1"/>
      <c r="U842" s="1"/>
      <c r="V842" s="1"/>
      <c r="W842" s="1"/>
      <c r="X842" s="1">
        <v>-3.6872099999999999</v>
      </c>
      <c r="Y842" s="1">
        <v>-3.6872099999999999</v>
      </c>
      <c r="Z842" s="1">
        <v>1.0898669999999999</v>
      </c>
      <c r="AA842" s="1"/>
      <c r="AB842" s="1"/>
      <c r="AC842" s="1"/>
      <c r="AD842" s="1">
        <v>1.0898669999999999</v>
      </c>
      <c r="AE842" s="1">
        <v>0</v>
      </c>
      <c r="AF842" s="1">
        <v>0</v>
      </c>
      <c r="AG842" s="1">
        <v>0</v>
      </c>
      <c r="AH842" s="1">
        <v>0</v>
      </c>
      <c r="AI842" s="1">
        <v>0</v>
      </c>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row>
    <row r="843" spans="1:165" s="8" customFormat="1" ht="15" customHeight="1">
      <c r="A843" s="8" t="str">
        <f t="shared" si="1017"/>
        <v>BFRAIMF_BP6_XDC</v>
      </c>
      <c r="B843" s="12" t="s">
        <v>1965</v>
      </c>
      <c r="C843" s="13" t="s">
        <v>1966</v>
      </c>
      <c r="D843" s="13" t="s">
        <v>1967</v>
      </c>
      <c r="E843" s="14" t="str">
        <f>"BFRAIMF_BP6_"&amp;C3</f>
        <v>BFRAIMF_BP6_XDC</v>
      </c>
      <c r="F843" s="1"/>
      <c r="G843" s="1"/>
      <c r="H843" s="1"/>
      <c r="I843" s="1"/>
      <c r="J843" s="1"/>
      <c r="K843" s="1"/>
      <c r="L843" s="1"/>
      <c r="M843" s="1"/>
      <c r="N843" s="1"/>
      <c r="O843" s="1"/>
      <c r="P843" s="1"/>
      <c r="Q843" s="1"/>
      <c r="R843" s="1"/>
      <c r="S843" s="1"/>
      <c r="T843" s="1"/>
      <c r="U843" s="1"/>
      <c r="V843" s="1"/>
      <c r="W843" s="1"/>
      <c r="X843" s="1">
        <v>2.5994830499999999</v>
      </c>
      <c r="Y843" s="1">
        <v>2.5994830499999999</v>
      </c>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row>
    <row r="844" spans="1:165" s="8" customFormat="1" ht="15" customHeight="1">
      <c r="A844" s="8" t="str">
        <f t="shared" si="1017"/>
        <v>BFRAO_BP6_XDC</v>
      </c>
      <c r="B844" s="12" t="s">
        <v>1968</v>
      </c>
      <c r="C844" s="13" t="s">
        <v>1969</v>
      </c>
      <c r="D844" s="13" t="s">
        <v>1970</v>
      </c>
      <c r="E844" s="14" t="str">
        <f>"BFRAO_BP6_"&amp;C3</f>
        <v>BFRAO_BP6_XDC</v>
      </c>
      <c r="F844" s="26">
        <v>-5.0475054799999999</v>
      </c>
      <c r="G844" s="26">
        <v>11.248469780000001</v>
      </c>
      <c r="H844" s="26">
        <v>2.6101545800000001</v>
      </c>
      <c r="I844" s="26">
        <v>4.5470575100000001</v>
      </c>
      <c r="J844" s="26">
        <v>13.358176390000001</v>
      </c>
      <c r="K844" s="26">
        <v>-5.2984687600000004</v>
      </c>
      <c r="L844" s="26">
        <v>-3.1652751499999998</v>
      </c>
      <c r="M844" s="26">
        <v>14.746657920000001</v>
      </c>
      <c r="N844" s="26">
        <v>4.0475819517589002</v>
      </c>
      <c r="O844" s="26">
        <v>10.330495961758899</v>
      </c>
      <c r="P844" s="26">
        <v>4.1250665399999997</v>
      </c>
      <c r="Q844" s="26">
        <v>14.579470580000001</v>
      </c>
      <c r="R844" s="26">
        <v>44.766884580000003</v>
      </c>
      <c r="S844" s="26">
        <v>84.465367909999998</v>
      </c>
      <c r="T844" s="26">
        <v>147.93678961000001</v>
      </c>
      <c r="U844" s="26">
        <v>42.918718640000002</v>
      </c>
      <c r="V844" s="26">
        <v>6.4809489874050898</v>
      </c>
      <c r="W844" s="26">
        <v>7.5083940029187897</v>
      </c>
      <c r="X844" s="26">
        <v>7.4536084506005196</v>
      </c>
      <c r="Y844" s="26">
        <v>64.361670080924398</v>
      </c>
      <c r="Z844" s="26">
        <v>7.1867684330375896</v>
      </c>
      <c r="AA844" s="26">
        <v>40.4127108512821</v>
      </c>
      <c r="AB844" s="26">
        <v>8.1186735839349495</v>
      </c>
      <c r="AC844" s="26">
        <v>7.7675444369891702</v>
      </c>
      <c r="AD844" s="26">
        <v>63.485697305243797</v>
      </c>
      <c r="AE844" s="26">
        <v>7.40142932417643</v>
      </c>
      <c r="AF844" s="26">
        <v>10.5692467674046</v>
      </c>
      <c r="AG844" s="26">
        <v>8.3293911977203994</v>
      </c>
      <c r="AH844" s="26">
        <v>7.3008981320478599</v>
      </c>
      <c r="AI844" s="26">
        <v>33.600965421349301</v>
      </c>
      <c r="AJ844" s="26">
        <v>3.0435725800082598</v>
      </c>
      <c r="AK844" s="26">
        <v>12.380909206227299</v>
      </c>
      <c r="AL844" s="26">
        <v>8.1433680208646493</v>
      </c>
      <c r="AM844" s="26">
        <v>15.369441320673999</v>
      </c>
      <c r="AN844" s="26">
        <v>38.937291127774202</v>
      </c>
      <c r="AO844" s="26" t="str">
        <f>IF(AND(AO845="",AND(AO848="",AND(AO853="",AO854=""))),"",SUM(AO845,AO848,AO853,AO854))</f>
        <v/>
      </c>
      <c r="AP844" s="26" t="str">
        <f>IF(AND(AP845="",AND(AP848="",AND(AP853="",AP854=""))),"",SUM(AP845,AP848,AP853,AP854))</f>
        <v/>
      </c>
      <c r="AQ844" s="26" t="str">
        <f>IF(AND(AQ845="",AND(AQ848="",AND(AQ853="",AQ854=""))),"",SUM(AQ845,AQ848,AQ853,AQ854))</f>
        <v/>
      </c>
      <c r="AR844" s="26" t="str">
        <f>IF(AND(AR845="",AND(AR848="",AND(AR853="",AR854=""))),"",SUM(AR845,AR848,AR853,AR854))</f>
        <v/>
      </c>
      <c r="AS844" s="26" t="str">
        <f>IF(AND(AS845="",AND(AS848="",AND(AS853="",AS854=""))),"",SUM(AS845,AS848,AS853,AS854))</f>
        <v/>
      </c>
      <c r="AT844" s="26" t="str">
        <f>IF(AND(AT845="",AND(AT848="",AND(AT853="",AT854=""))),"",SUM(AT845,AT848,AT853,AT854))</f>
        <v/>
      </c>
      <c r="AU844" s="26" t="str">
        <f>IF(AND(AU845="",AND(AU848="",AND(AU853="",AU854=""))),"",SUM(AU845,AU848,AU853,AU854))</f>
        <v/>
      </c>
      <c r="AV844" s="26" t="str">
        <f>IF(AND(AV845="",AND(AV848="",AND(AV853="",AV854=""))),"",SUM(AV845,AV848,AV853,AV854))</f>
        <v/>
      </c>
      <c r="AW844" s="26" t="str">
        <f>IF(AND(AW845="",AND(AW848="",AND(AW853="",AW854=""))),"",SUM(AW845,AW848,AW853,AW854))</f>
        <v/>
      </c>
      <c r="AX844" s="26" t="str">
        <f>IF(AND(AX845="",AND(AX848="",AND(AX853="",AX854=""))),"",SUM(AX845,AX848,AX853,AX854))</f>
        <v/>
      </c>
      <c r="AY844" s="26" t="str">
        <f>IF(AND(AY845="",AND(AY848="",AND(AY853="",AY854=""))),"",SUM(AY845,AY848,AY853,AY854))</f>
        <v/>
      </c>
      <c r="AZ844" s="26" t="str">
        <f>IF(AND(AZ845="",AND(AZ848="",AND(AZ853="",AZ854=""))),"",SUM(AZ845,AZ848,AZ853,AZ854))</f>
        <v/>
      </c>
      <c r="BA844" s="26" t="str">
        <f>IF(AND(BA845="",AND(BA848="",AND(BA853="",BA854=""))),"",SUM(BA845,BA848,BA853,BA854))</f>
        <v/>
      </c>
      <c r="BB844" s="26" t="str">
        <f>IF(AND(BB845="",AND(BB848="",AND(BB853="",BB854=""))),"",SUM(BB845,BB848,BB853,BB854))</f>
        <v/>
      </c>
      <c r="BC844" s="26" t="str">
        <f>IF(AND(BC845="",AND(BC848="",AND(BC853="",BC854=""))),"",SUM(BC845,BC848,BC853,BC854))</f>
        <v/>
      </c>
      <c r="BD844" s="26" t="str">
        <f>IF(AND(BD845="",AND(BD848="",AND(BD853="",BD854=""))),"",SUM(BD845,BD848,BD853,BD854))</f>
        <v/>
      </c>
      <c r="BE844" s="26" t="str">
        <f>IF(AND(BE845="",AND(BE848="",AND(BE853="",BE854=""))),"",SUM(BE845,BE848,BE853,BE854))</f>
        <v/>
      </c>
      <c r="BF844" s="26" t="str">
        <f>IF(AND(BF845="",AND(BF848="",AND(BF853="",BF854=""))),"",SUM(BF845,BF848,BF853,BF854))</f>
        <v/>
      </c>
      <c r="BG844" s="26" t="str">
        <f>IF(AND(BG845="",AND(BG848="",AND(BG853="",BG854=""))),"",SUM(BG845,BG848,BG853,BG854))</f>
        <v/>
      </c>
      <c r="BH844" s="26" t="str">
        <f>IF(AND(BH845="",AND(BH848="",AND(BH853="",BH854=""))),"",SUM(BH845,BH848,BH853,BH854))</f>
        <v/>
      </c>
      <c r="BI844" s="26" t="str">
        <f>IF(AND(BI845="",AND(BI848="",AND(BI853="",BI854=""))),"",SUM(BI845,BI848,BI853,BI854))</f>
        <v/>
      </c>
      <c r="BJ844" s="26" t="str">
        <f>IF(AND(BJ845="",AND(BJ848="",AND(BJ853="",BJ854=""))),"",SUM(BJ845,BJ848,BJ853,BJ854))</f>
        <v/>
      </c>
      <c r="BK844" s="26" t="str">
        <f>IF(AND(BK845="",AND(BK848="",AND(BK853="",BK854=""))),"",SUM(BK845,BK848,BK853,BK854))</f>
        <v/>
      </c>
      <c r="BL844" s="26" t="str">
        <f>IF(AND(BL845="",AND(BL848="",AND(BL853="",BL854=""))),"",SUM(BL845,BL848,BL853,BL854))</f>
        <v/>
      </c>
      <c r="BM844" s="26" t="str">
        <f>IF(AND(BM845="",AND(BM848="",AND(BM853="",BM854=""))),"",SUM(BM845,BM848,BM853,BM854))</f>
        <v/>
      </c>
      <c r="BN844" s="26" t="str">
        <f>IF(AND(BN845="",AND(BN848="",AND(BN853="",BN854=""))),"",SUM(BN845,BN848,BN853,BN854))</f>
        <v/>
      </c>
      <c r="BO844" s="26" t="str">
        <f>IF(AND(BO845="",AND(BO848="",AND(BO853="",BO854=""))),"",SUM(BO845,BO848,BO853,BO854))</f>
        <v/>
      </c>
      <c r="BP844" s="26" t="str">
        <f>IF(AND(BP845="",AND(BP848="",AND(BP853="",BP854=""))),"",SUM(BP845,BP848,BP853,BP854))</f>
        <v/>
      </c>
      <c r="BQ844" s="26" t="str">
        <f>IF(AND(BQ845="",AND(BQ848="",AND(BQ853="",BQ854=""))),"",SUM(BQ845,BQ848,BQ853,BQ854))</f>
        <v/>
      </c>
      <c r="BR844" s="26" t="str">
        <f>IF(AND(BR845="",AND(BR848="",AND(BR853="",BR854=""))),"",SUM(BR845,BR848,BR853,BR854))</f>
        <v/>
      </c>
      <c r="BS844" s="26" t="str">
        <f t="shared" si="1018" ref="BS844:ED844">IF(AND(BS845="",AND(BS848="",AND(BS853="",BS854=""))),"",SUM(BS845,BS848,BS853,BS854))</f>
        <v/>
      </c>
      <c r="BT844" s="26" t="str">
        <f t="shared" si="1018"/>
        <v/>
      </c>
      <c r="BU844" s="26" t="str">
        <f t="shared" si="1018"/>
        <v/>
      </c>
      <c r="BV844" s="26" t="str">
        <f t="shared" si="1018"/>
        <v/>
      </c>
      <c r="BW844" s="26" t="str">
        <f t="shared" si="1018"/>
        <v/>
      </c>
      <c r="BX844" s="26" t="str">
        <f t="shared" si="1018"/>
        <v/>
      </c>
      <c r="BY844" s="26" t="str">
        <f t="shared" si="1018"/>
        <v/>
      </c>
      <c r="BZ844" s="26" t="str">
        <f t="shared" si="1018"/>
        <v/>
      </c>
      <c r="CA844" s="26" t="str">
        <f t="shared" si="1018"/>
        <v/>
      </c>
      <c r="CB844" s="26" t="str">
        <f t="shared" si="1018"/>
        <v/>
      </c>
      <c r="CC844" s="26" t="str">
        <f t="shared" si="1018"/>
        <v/>
      </c>
      <c r="CD844" s="26" t="str">
        <f t="shared" si="1018"/>
        <v/>
      </c>
      <c r="CE844" s="26" t="str">
        <f t="shared" si="1018"/>
        <v/>
      </c>
      <c r="CF844" s="26" t="str">
        <f t="shared" si="1018"/>
        <v/>
      </c>
      <c r="CG844" s="26" t="str">
        <f t="shared" si="1018"/>
        <v/>
      </c>
      <c r="CH844" s="26" t="str">
        <f t="shared" si="1018"/>
        <v/>
      </c>
      <c r="CI844" s="26" t="str">
        <f t="shared" si="1018"/>
        <v/>
      </c>
      <c r="CJ844" s="26" t="str">
        <f t="shared" si="1018"/>
        <v/>
      </c>
      <c r="CK844" s="26" t="str">
        <f t="shared" si="1018"/>
        <v/>
      </c>
      <c r="CL844" s="26" t="str">
        <f t="shared" si="1018"/>
        <v/>
      </c>
      <c r="CM844" s="26" t="str">
        <f t="shared" si="1018"/>
        <v/>
      </c>
      <c r="CN844" s="26" t="str">
        <f t="shared" si="1018"/>
        <v/>
      </c>
      <c r="CO844" s="26" t="str">
        <f t="shared" si="1018"/>
        <v/>
      </c>
      <c r="CP844" s="26" t="str">
        <f t="shared" si="1018"/>
        <v/>
      </c>
      <c r="CQ844" s="26" t="str">
        <f t="shared" si="1018"/>
        <v/>
      </c>
      <c r="CR844" s="26" t="str">
        <f t="shared" si="1018"/>
        <v/>
      </c>
      <c r="CS844" s="26" t="str">
        <f t="shared" si="1018"/>
        <v/>
      </c>
      <c r="CT844" s="26" t="str">
        <f t="shared" si="1018"/>
        <v/>
      </c>
      <c r="CU844" s="26" t="str">
        <f t="shared" si="1018"/>
        <v/>
      </c>
      <c r="CV844" s="26" t="str">
        <f t="shared" si="1018"/>
        <v/>
      </c>
      <c r="CW844" s="26" t="str">
        <f t="shared" si="1018"/>
        <v/>
      </c>
      <c r="CX844" s="26" t="str">
        <f t="shared" si="1018"/>
        <v/>
      </c>
      <c r="CY844" s="26" t="str">
        <f t="shared" si="1018"/>
        <v/>
      </c>
      <c r="CZ844" s="26" t="str">
        <f t="shared" si="1018"/>
        <v/>
      </c>
      <c r="DA844" s="26" t="str">
        <f t="shared" si="1018"/>
        <v/>
      </c>
      <c r="DB844" s="26" t="str">
        <f t="shared" si="1018"/>
        <v/>
      </c>
      <c r="DC844" s="26" t="str">
        <f t="shared" si="1018"/>
        <v/>
      </c>
      <c r="DD844" s="26" t="str">
        <f t="shared" si="1018"/>
        <v/>
      </c>
      <c r="DE844" s="26" t="str">
        <f t="shared" si="1018"/>
        <v/>
      </c>
      <c r="DF844" s="26" t="str">
        <f t="shared" si="1018"/>
        <v/>
      </c>
      <c r="DG844" s="26" t="str">
        <f t="shared" si="1018"/>
        <v/>
      </c>
      <c r="DH844" s="26" t="str">
        <f t="shared" si="1018"/>
        <v/>
      </c>
      <c r="DI844" s="26" t="str">
        <f t="shared" si="1018"/>
        <v/>
      </c>
      <c r="DJ844" s="26" t="str">
        <f t="shared" si="1018"/>
        <v/>
      </c>
      <c r="DK844" s="26" t="str">
        <f t="shared" si="1018"/>
        <v/>
      </c>
      <c r="DL844" s="26" t="str">
        <f t="shared" si="1018"/>
        <v/>
      </c>
      <c r="DM844" s="26" t="str">
        <f t="shared" si="1018"/>
        <v/>
      </c>
      <c r="DN844" s="26" t="str">
        <f t="shared" si="1018"/>
        <v/>
      </c>
      <c r="DO844" s="26" t="str">
        <f t="shared" si="1018"/>
        <v/>
      </c>
      <c r="DP844" s="26" t="str">
        <f t="shared" si="1018"/>
        <v/>
      </c>
      <c r="DQ844" s="26" t="str">
        <f t="shared" si="1018"/>
        <v/>
      </c>
      <c r="DR844" s="26" t="str">
        <f t="shared" si="1018"/>
        <v/>
      </c>
      <c r="DS844" s="26" t="str">
        <f t="shared" si="1018"/>
        <v/>
      </c>
      <c r="DT844" s="26" t="str">
        <f t="shared" si="1018"/>
        <v/>
      </c>
      <c r="DU844" s="26" t="str">
        <f t="shared" si="1018"/>
        <v/>
      </c>
      <c r="DV844" s="26" t="str">
        <f t="shared" si="1018"/>
        <v/>
      </c>
      <c r="DW844" s="26" t="str">
        <f t="shared" si="1018"/>
        <v/>
      </c>
      <c r="DX844" s="26" t="str">
        <f t="shared" si="1018"/>
        <v/>
      </c>
      <c r="DY844" s="26" t="str">
        <f t="shared" si="1018"/>
        <v/>
      </c>
      <c r="DZ844" s="26" t="str">
        <f t="shared" si="1018"/>
        <v/>
      </c>
      <c r="EA844" s="26" t="str">
        <f t="shared" si="1018"/>
        <v/>
      </c>
      <c r="EB844" s="26" t="str">
        <f t="shared" si="1018"/>
        <v/>
      </c>
      <c r="EC844" s="26" t="str">
        <f t="shared" si="1018"/>
        <v/>
      </c>
      <c r="ED844" s="26" t="str">
        <f t="shared" si="1018"/>
        <v/>
      </c>
      <c r="EE844" s="26" t="str">
        <f t="shared" si="1019" ref="EE844:FI844">IF(AND(EE845="",AND(EE848="",AND(EE853="",EE854=""))),"",SUM(EE845,EE848,EE853,EE854))</f>
        <v/>
      </c>
      <c r="EF844" s="26" t="str">
        <f t="shared" si="1019"/>
        <v/>
      </c>
      <c r="EG844" s="26" t="str">
        <f t="shared" si="1019"/>
        <v/>
      </c>
      <c r="EH844" s="26" t="str">
        <f t="shared" si="1019"/>
        <v/>
      </c>
      <c r="EI844" s="26" t="str">
        <f t="shared" si="1019"/>
        <v/>
      </c>
      <c r="EJ844" s="26" t="str">
        <f t="shared" si="1019"/>
        <v/>
      </c>
      <c r="EK844" s="26" t="str">
        <f t="shared" si="1019"/>
        <v/>
      </c>
      <c r="EL844" s="26" t="str">
        <f t="shared" si="1019"/>
        <v/>
      </c>
      <c r="EM844" s="26" t="str">
        <f t="shared" si="1019"/>
        <v/>
      </c>
      <c r="EN844" s="26" t="str">
        <f t="shared" si="1019"/>
        <v/>
      </c>
      <c r="EO844" s="26" t="str">
        <f t="shared" si="1019"/>
        <v/>
      </c>
      <c r="EP844" s="26" t="str">
        <f t="shared" si="1019"/>
        <v/>
      </c>
      <c r="EQ844" s="26" t="str">
        <f t="shared" si="1019"/>
        <v/>
      </c>
      <c r="ER844" s="26" t="str">
        <f t="shared" si="1019"/>
        <v/>
      </c>
      <c r="ES844" s="26" t="str">
        <f t="shared" si="1019"/>
        <v/>
      </c>
      <c r="ET844" s="26" t="str">
        <f t="shared" si="1019"/>
        <v/>
      </c>
      <c r="EU844" s="26" t="str">
        <f t="shared" si="1019"/>
        <v/>
      </c>
      <c r="EV844" s="26" t="str">
        <f t="shared" si="1019"/>
        <v/>
      </c>
      <c r="EW844" s="26" t="str">
        <f t="shared" si="1019"/>
        <v/>
      </c>
      <c r="EX844" s="26" t="str">
        <f t="shared" si="1019"/>
        <v/>
      </c>
      <c r="EY844" s="26" t="str">
        <f t="shared" si="1019"/>
        <v/>
      </c>
      <c r="EZ844" s="26" t="str">
        <f t="shared" si="1019"/>
        <v/>
      </c>
      <c r="FA844" s="26" t="str">
        <f t="shared" si="1019"/>
        <v/>
      </c>
      <c r="FB844" s="26" t="str">
        <f t="shared" si="1019"/>
        <v/>
      </c>
      <c r="FC844" s="26" t="str">
        <f t="shared" si="1019"/>
        <v/>
      </c>
      <c r="FD844" s="26" t="str">
        <f t="shared" si="1019"/>
        <v/>
      </c>
      <c r="FE844" s="26" t="str">
        <f t="shared" si="1019"/>
        <v/>
      </c>
      <c r="FF844" s="26" t="str">
        <f t="shared" si="1019"/>
        <v/>
      </c>
      <c r="FG844" s="26" t="str">
        <f t="shared" si="1019"/>
        <v/>
      </c>
      <c r="FH844" s="26" t="str">
        <f t="shared" si="1019"/>
        <v/>
      </c>
      <c r="FI844" s="26" t="str">
        <f t="shared" si="1019"/>
        <v/>
      </c>
    </row>
    <row r="845" spans="1:165" s="8" customFormat="1" ht="15" customHeight="1">
      <c r="A845" s="8" t="str">
        <f t="shared" si="1017"/>
        <v>BFRAOCD_BP6_XDC</v>
      </c>
      <c r="B845" s="12" t="s">
        <v>1971</v>
      </c>
      <c r="C845" s="13" t="s">
        <v>1972</v>
      </c>
      <c r="D845" s="13" t="s">
        <v>1973</v>
      </c>
      <c r="E845" s="14" t="str">
        <f>"BFRAOCD_BP6_"&amp;C3</f>
        <v>BFRAOCD_BP6_XDC</v>
      </c>
      <c r="F845" s="26">
        <v>-10.64932396</v>
      </c>
      <c r="G845" s="26">
        <v>5.1783282499999999</v>
      </c>
      <c r="H845" s="26">
        <v>-3.05547974</v>
      </c>
      <c r="I845" s="26">
        <v>-0.53607097000000004</v>
      </c>
      <c r="J845" s="26">
        <v>-9.0625464200000003</v>
      </c>
      <c r="K845" s="26">
        <v>-10.57513149</v>
      </c>
      <c r="L845" s="26">
        <v>-8.8076170699999992</v>
      </c>
      <c r="M845" s="26">
        <v>9.4824848599999996</v>
      </c>
      <c r="N845" s="26">
        <v>-0.45640204824109698</v>
      </c>
      <c r="O845" s="26">
        <v>-10.356665748241101</v>
      </c>
      <c r="P845" s="26">
        <v>-0.41112649000000001</v>
      </c>
      <c r="Q845" s="26">
        <v>9.6545073600000002</v>
      </c>
      <c r="R845" s="26">
        <v>39.755563780000003</v>
      </c>
      <c r="S845" s="26">
        <v>79.454477440000005</v>
      </c>
      <c r="T845" s="26">
        <v>128.45342209</v>
      </c>
      <c r="U845" s="26">
        <v>38.212280980000003</v>
      </c>
      <c r="V845" s="26">
        <v>-1.21297722</v>
      </c>
      <c r="W845" s="26">
        <v>-0.42043332999999999</v>
      </c>
      <c r="X845" s="26">
        <v>-0.95445745999999998</v>
      </c>
      <c r="Y845" s="26">
        <v>35.624412970000002</v>
      </c>
      <c r="Z845" s="26">
        <v>-0.93747223999999996</v>
      </c>
      <c r="AA845" s="26">
        <v>29.503362280000001</v>
      </c>
      <c r="AB845" s="26">
        <v>-0.43573265999999999</v>
      </c>
      <c r="AC845" s="26">
        <v>-1.0900745199999999</v>
      </c>
      <c r="AD845" s="26">
        <v>27.040082859999998</v>
      </c>
      <c r="AE845" s="26">
        <v>-1.1059319599999999</v>
      </c>
      <c r="AF845" s="26">
        <v>-1.0076001000000001</v>
      </c>
      <c r="AG845" s="26">
        <v>-0.92056919000000004</v>
      </c>
      <c r="AH845" s="26">
        <v>-1.40919068</v>
      </c>
      <c r="AI845" s="26">
        <v>-4.44329193</v>
      </c>
      <c r="AJ845" s="26">
        <v>-0.26753292000000001</v>
      </c>
      <c r="AK845" s="26">
        <v>-0.40803525000000002</v>
      </c>
      <c r="AL845" s="26">
        <v>-7.3544679500000001</v>
      </c>
      <c r="AM845" s="26">
        <v>-0.81463132000000005</v>
      </c>
      <c r="AN845" s="26">
        <v>-8.8446674400000003</v>
      </c>
      <c r="AO845" s="26" t="str">
        <f>IF(AND(AO846="",AO847=""),"",SUM(AO846,AO847))</f>
        <v/>
      </c>
      <c r="AP845" s="26" t="str">
        <f>IF(AND(AP846="",AP847=""),"",SUM(AP846,AP847))</f>
        <v/>
      </c>
      <c r="AQ845" s="26" t="str">
        <f>IF(AND(AQ846="",AQ847=""),"",SUM(AQ846,AQ847))</f>
        <v/>
      </c>
      <c r="AR845" s="26" t="str">
        <f>IF(AND(AR846="",AR847=""),"",SUM(AR846,AR847))</f>
        <v/>
      </c>
      <c r="AS845" s="26" t="str">
        <f>IF(AND(AS846="",AS847=""),"",SUM(AS846,AS847))</f>
        <v/>
      </c>
      <c r="AT845" s="26" t="str">
        <f>IF(AND(AT846="",AT847=""),"",SUM(AT846,AT847))</f>
        <v/>
      </c>
      <c r="AU845" s="26" t="str">
        <f>IF(AND(AU846="",AU847=""),"",SUM(AU846,AU847))</f>
        <v/>
      </c>
      <c r="AV845" s="26" t="str">
        <f>IF(AND(AV846="",AV847=""),"",SUM(AV846,AV847))</f>
        <v/>
      </c>
      <c r="AW845" s="26" t="str">
        <f>IF(AND(AW846="",AW847=""),"",SUM(AW846,AW847))</f>
        <v/>
      </c>
      <c r="AX845" s="26" t="str">
        <f>IF(AND(AX846="",AX847=""),"",SUM(AX846,AX847))</f>
        <v/>
      </c>
      <c r="AY845" s="26" t="str">
        <f>IF(AND(AY846="",AY847=""),"",SUM(AY846,AY847))</f>
        <v/>
      </c>
      <c r="AZ845" s="26" t="str">
        <f>IF(AND(AZ846="",AZ847=""),"",SUM(AZ846,AZ847))</f>
        <v/>
      </c>
      <c r="BA845" s="26" t="str">
        <f>IF(AND(BA846="",BA847=""),"",SUM(BA846,BA847))</f>
        <v/>
      </c>
      <c r="BB845" s="26" t="str">
        <f>IF(AND(BB846="",BB847=""),"",SUM(BB846,BB847))</f>
        <v/>
      </c>
      <c r="BC845" s="26" t="str">
        <f>IF(AND(BC846="",BC847=""),"",SUM(BC846,BC847))</f>
        <v/>
      </c>
      <c r="BD845" s="26" t="str">
        <f>IF(AND(BD846="",BD847=""),"",SUM(BD846,BD847))</f>
        <v/>
      </c>
      <c r="BE845" s="26" t="str">
        <f>IF(AND(BE846="",BE847=""),"",SUM(BE846,BE847))</f>
        <v/>
      </c>
      <c r="BF845" s="26" t="str">
        <f>IF(AND(BF846="",BF847=""),"",SUM(BF846,BF847))</f>
        <v/>
      </c>
      <c r="BG845" s="26" t="str">
        <f>IF(AND(BG846="",BG847=""),"",SUM(BG846,BG847))</f>
        <v/>
      </c>
      <c r="BH845" s="26" t="str">
        <f>IF(AND(BH846="",BH847=""),"",SUM(BH846,BH847))</f>
        <v/>
      </c>
      <c r="BI845" s="26" t="str">
        <f>IF(AND(BI846="",BI847=""),"",SUM(BI846,BI847))</f>
        <v/>
      </c>
      <c r="BJ845" s="26" t="str">
        <f>IF(AND(BJ846="",BJ847=""),"",SUM(BJ846,BJ847))</f>
        <v/>
      </c>
      <c r="BK845" s="26" t="str">
        <f>IF(AND(BK846="",BK847=""),"",SUM(BK846,BK847))</f>
        <v/>
      </c>
      <c r="BL845" s="26" t="str">
        <f>IF(AND(BL846="",BL847=""),"",SUM(BL846,BL847))</f>
        <v/>
      </c>
      <c r="BM845" s="26" t="str">
        <f>IF(AND(BM846="",BM847=""),"",SUM(BM846,BM847))</f>
        <v/>
      </c>
      <c r="BN845" s="26" t="str">
        <f>IF(AND(BN846="",BN847=""),"",SUM(BN846,BN847))</f>
        <v/>
      </c>
      <c r="BO845" s="26" t="str">
        <f>IF(AND(BO846="",BO847=""),"",SUM(BO846,BO847))</f>
        <v/>
      </c>
      <c r="BP845" s="26" t="str">
        <f>IF(AND(BP846="",BP847=""),"",SUM(BP846,BP847))</f>
        <v/>
      </c>
      <c r="BQ845" s="26" t="str">
        <f>IF(AND(BQ846="",BQ847=""),"",SUM(BQ846,BQ847))</f>
        <v/>
      </c>
      <c r="BR845" s="26" t="str">
        <f>IF(AND(BR846="",BR847=""),"",SUM(BR846,BR847))</f>
        <v/>
      </c>
      <c r="BS845" s="26" t="str">
        <f t="shared" si="1020" ref="BS845:ED845">IF(AND(BS846="",BS847=""),"",SUM(BS846,BS847))</f>
        <v/>
      </c>
      <c r="BT845" s="26" t="str">
        <f t="shared" si="1020"/>
        <v/>
      </c>
      <c r="BU845" s="26" t="str">
        <f t="shared" si="1020"/>
        <v/>
      </c>
      <c r="BV845" s="26" t="str">
        <f t="shared" si="1020"/>
        <v/>
      </c>
      <c r="BW845" s="26" t="str">
        <f t="shared" si="1020"/>
        <v/>
      </c>
      <c r="BX845" s="26" t="str">
        <f t="shared" si="1020"/>
        <v/>
      </c>
      <c r="BY845" s="26" t="str">
        <f t="shared" si="1020"/>
        <v/>
      </c>
      <c r="BZ845" s="26" t="str">
        <f t="shared" si="1020"/>
        <v/>
      </c>
      <c r="CA845" s="26" t="str">
        <f t="shared" si="1020"/>
        <v/>
      </c>
      <c r="CB845" s="26" t="str">
        <f t="shared" si="1020"/>
        <v/>
      </c>
      <c r="CC845" s="26" t="str">
        <f t="shared" si="1020"/>
        <v/>
      </c>
      <c r="CD845" s="26" t="str">
        <f t="shared" si="1020"/>
        <v/>
      </c>
      <c r="CE845" s="26" t="str">
        <f t="shared" si="1020"/>
        <v/>
      </c>
      <c r="CF845" s="26" t="str">
        <f t="shared" si="1020"/>
        <v/>
      </c>
      <c r="CG845" s="26" t="str">
        <f t="shared" si="1020"/>
        <v/>
      </c>
      <c r="CH845" s="26" t="str">
        <f t="shared" si="1020"/>
        <v/>
      </c>
      <c r="CI845" s="26" t="str">
        <f t="shared" si="1020"/>
        <v/>
      </c>
      <c r="CJ845" s="26" t="str">
        <f t="shared" si="1020"/>
        <v/>
      </c>
      <c r="CK845" s="26" t="str">
        <f t="shared" si="1020"/>
        <v/>
      </c>
      <c r="CL845" s="26" t="str">
        <f t="shared" si="1020"/>
        <v/>
      </c>
      <c r="CM845" s="26" t="str">
        <f t="shared" si="1020"/>
        <v/>
      </c>
      <c r="CN845" s="26" t="str">
        <f t="shared" si="1020"/>
        <v/>
      </c>
      <c r="CO845" s="26" t="str">
        <f t="shared" si="1020"/>
        <v/>
      </c>
      <c r="CP845" s="26" t="str">
        <f t="shared" si="1020"/>
        <v/>
      </c>
      <c r="CQ845" s="26" t="str">
        <f t="shared" si="1020"/>
        <v/>
      </c>
      <c r="CR845" s="26" t="str">
        <f t="shared" si="1020"/>
        <v/>
      </c>
      <c r="CS845" s="26" t="str">
        <f t="shared" si="1020"/>
        <v/>
      </c>
      <c r="CT845" s="26" t="str">
        <f t="shared" si="1020"/>
        <v/>
      </c>
      <c r="CU845" s="26" t="str">
        <f t="shared" si="1020"/>
        <v/>
      </c>
      <c r="CV845" s="26" t="str">
        <f t="shared" si="1020"/>
        <v/>
      </c>
      <c r="CW845" s="26" t="str">
        <f t="shared" si="1020"/>
        <v/>
      </c>
      <c r="CX845" s="26" t="str">
        <f t="shared" si="1020"/>
        <v/>
      </c>
      <c r="CY845" s="26" t="str">
        <f t="shared" si="1020"/>
        <v/>
      </c>
      <c r="CZ845" s="26" t="str">
        <f t="shared" si="1020"/>
        <v/>
      </c>
      <c r="DA845" s="26" t="str">
        <f t="shared" si="1020"/>
        <v/>
      </c>
      <c r="DB845" s="26" t="str">
        <f t="shared" si="1020"/>
        <v/>
      </c>
      <c r="DC845" s="26" t="str">
        <f t="shared" si="1020"/>
        <v/>
      </c>
      <c r="DD845" s="26" t="str">
        <f t="shared" si="1020"/>
        <v/>
      </c>
      <c r="DE845" s="26" t="str">
        <f t="shared" si="1020"/>
        <v/>
      </c>
      <c r="DF845" s="26" t="str">
        <f t="shared" si="1020"/>
        <v/>
      </c>
      <c r="DG845" s="26" t="str">
        <f t="shared" si="1020"/>
        <v/>
      </c>
      <c r="DH845" s="26" t="str">
        <f t="shared" si="1020"/>
        <v/>
      </c>
      <c r="DI845" s="26" t="str">
        <f t="shared" si="1020"/>
        <v/>
      </c>
      <c r="DJ845" s="26" t="str">
        <f t="shared" si="1020"/>
        <v/>
      </c>
      <c r="DK845" s="26" t="str">
        <f t="shared" si="1020"/>
        <v/>
      </c>
      <c r="DL845" s="26" t="str">
        <f t="shared" si="1020"/>
        <v/>
      </c>
      <c r="DM845" s="26" t="str">
        <f t="shared" si="1020"/>
        <v/>
      </c>
      <c r="DN845" s="26" t="str">
        <f t="shared" si="1020"/>
        <v/>
      </c>
      <c r="DO845" s="26" t="str">
        <f t="shared" si="1020"/>
        <v/>
      </c>
      <c r="DP845" s="26" t="str">
        <f t="shared" si="1020"/>
        <v/>
      </c>
      <c r="DQ845" s="26" t="str">
        <f t="shared" si="1020"/>
        <v/>
      </c>
      <c r="DR845" s="26" t="str">
        <f t="shared" si="1020"/>
        <v/>
      </c>
      <c r="DS845" s="26" t="str">
        <f t="shared" si="1020"/>
        <v/>
      </c>
      <c r="DT845" s="26" t="str">
        <f t="shared" si="1020"/>
        <v/>
      </c>
      <c r="DU845" s="26" t="str">
        <f t="shared" si="1020"/>
        <v/>
      </c>
      <c r="DV845" s="26" t="str">
        <f t="shared" si="1020"/>
        <v/>
      </c>
      <c r="DW845" s="26" t="str">
        <f t="shared" si="1020"/>
        <v/>
      </c>
      <c r="DX845" s="26" t="str">
        <f t="shared" si="1020"/>
        <v/>
      </c>
      <c r="DY845" s="26" t="str">
        <f t="shared" si="1020"/>
        <v/>
      </c>
      <c r="DZ845" s="26" t="str">
        <f t="shared" si="1020"/>
        <v/>
      </c>
      <c r="EA845" s="26" t="str">
        <f t="shared" si="1020"/>
        <v/>
      </c>
      <c r="EB845" s="26" t="str">
        <f t="shared" si="1020"/>
        <v/>
      </c>
      <c r="EC845" s="26" t="str">
        <f t="shared" si="1020"/>
        <v/>
      </c>
      <c r="ED845" s="26" t="str">
        <f t="shared" si="1020"/>
        <v/>
      </c>
      <c r="EE845" s="26" t="str">
        <f t="shared" si="1021" ref="EE845:FI845">IF(AND(EE846="",EE847=""),"",SUM(EE846,EE847))</f>
        <v/>
      </c>
      <c r="EF845" s="26" t="str">
        <f t="shared" si="1021"/>
        <v/>
      </c>
      <c r="EG845" s="26" t="str">
        <f t="shared" si="1021"/>
        <v/>
      </c>
      <c r="EH845" s="26" t="str">
        <f t="shared" si="1021"/>
        <v/>
      </c>
      <c r="EI845" s="26" t="str">
        <f t="shared" si="1021"/>
        <v/>
      </c>
      <c r="EJ845" s="26" t="str">
        <f t="shared" si="1021"/>
        <v/>
      </c>
      <c r="EK845" s="26" t="str">
        <f t="shared" si="1021"/>
        <v/>
      </c>
      <c r="EL845" s="26" t="str">
        <f t="shared" si="1021"/>
        <v/>
      </c>
      <c r="EM845" s="26" t="str">
        <f t="shared" si="1021"/>
        <v/>
      </c>
      <c r="EN845" s="26" t="str">
        <f t="shared" si="1021"/>
        <v/>
      </c>
      <c r="EO845" s="26" t="str">
        <f t="shared" si="1021"/>
        <v/>
      </c>
      <c r="EP845" s="26" t="str">
        <f t="shared" si="1021"/>
        <v/>
      </c>
      <c r="EQ845" s="26" t="str">
        <f t="shared" si="1021"/>
        <v/>
      </c>
      <c r="ER845" s="26" t="str">
        <f t="shared" si="1021"/>
        <v/>
      </c>
      <c r="ES845" s="26" t="str">
        <f t="shared" si="1021"/>
        <v/>
      </c>
      <c r="ET845" s="26" t="str">
        <f t="shared" si="1021"/>
        <v/>
      </c>
      <c r="EU845" s="26" t="str">
        <f t="shared" si="1021"/>
        <v/>
      </c>
      <c r="EV845" s="26" t="str">
        <f t="shared" si="1021"/>
        <v/>
      </c>
      <c r="EW845" s="26" t="str">
        <f t="shared" si="1021"/>
        <v/>
      </c>
      <c r="EX845" s="26" t="str">
        <f t="shared" si="1021"/>
        <v/>
      </c>
      <c r="EY845" s="26" t="str">
        <f t="shared" si="1021"/>
        <v/>
      </c>
      <c r="EZ845" s="26" t="str">
        <f t="shared" si="1021"/>
        <v/>
      </c>
      <c r="FA845" s="26" t="str">
        <f t="shared" si="1021"/>
        <v/>
      </c>
      <c r="FB845" s="26" t="str">
        <f t="shared" si="1021"/>
        <v/>
      </c>
      <c r="FC845" s="26" t="str">
        <f t="shared" si="1021"/>
        <v/>
      </c>
      <c r="FD845" s="26" t="str">
        <f t="shared" si="1021"/>
        <v/>
      </c>
      <c r="FE845" s="26" t="str">
        <f t="shared" si="1021"/>
        <v/>
      </c>
      <c r="FF845" s="26" t="str">
        <f t="shared" si="1021"/>
        <v/>
      </c>
      <c r="FG845" s="26" t="str">
        <f t="shared" si="1021"/>
        <v/>
      </c>
      <c r="FH845" s="26" t="str">
        <f t="shared" si="1021"/>
        <v/>
      </c>
      <c r="FI845" s="26" t="str">
        <f t="shared" si="1021"/>
        <v/>
      </c>
    </row>
    <row r="846" spans="1:165" s="8" customFormat="1" ht="15" customHeight="1">
      <c r="A846" s="8" t="str">
        <f t="shared" si="1017"/>
        <v>BFRAOCDMA_BP6_XDC</v>
      </c>
      <c r="B846" s="12" t="s">
        <v>1974</v>
      </c>
      <c r="C846" s="13" t="s">
        <v>1975</v>
      </c>
      <c r="D846" s="13" t="s">
        <v>1976</v>
      </c>
      <c r="E846" s="14" t="str">
        <f>"BFRAOCDMA_BP6_"&amp;C3</f>
        <v>BFRAOCDMA_BP6_XDC</v>
      </c>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row>
    <row r="847" spans="1:165" s="8" customFormat="1" ht="15" customHeight="1">
      <c r="A847" s="8" t="str">
        <f t="shared" si="1017"/>
        <v>BFRAOCDO_BP6_XDC</v>
      </c>
      <c r="B847" s="12" t="s">
        <v>1977</v>
      </c>
      <c r="C847" s="13" t="s">
        <v>1978</v>
      </c>
      <c r="D847" s="13" t="s">
        <v>1979</v>
      </c>
      <c r="E847" s="14" t="str">
        <f>"BFRAOCDO_BP6_"&amp;C3</f>
        <v>BFRAOCDO_BP6_XDC</v>
      </c>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row>
    <row r="848" spans="1:165" s="8" customFormat="1" ht="15" customHeight="1">
      <c r="A848" s="8" t="str">
        <f t="shared" si="1017"/>
        <v>BFRAOS_BP6_XDC</v>
      </c>
      <c r="B848" s="12" t="s">
        <v>1980</v>
      </c>
      <c r="C848" s="13" t="s">
        <v>1981</v>
      </c>
      <c r="D848" s="13" t="s">
        <v>1982</v>
      </c>
      <c r="E848" s="14" t="str">
        <f>"BFRAOS_BP6_"&amp;C3</f>
        <v>BFRAOS_BP6_XDC</v>
      </c>
      <c r="F848" s="26">
        <v>5.6018184800000004</v>
      </c>
      <c r="G848" s="26">
        <v>6.0701415299999999</v>
      </c>
      <c r="H848" s="26">
        <v>5.6656343199999997</v>
      </c>
      <c r="I848" s="26">
        <v>5.0831284800000001</v>
      </c>
      <c r="J848" s="26">
        <v>22.420722810000001</v>
      </c>
      <c r="K848" s="26">
        <v>5.27666273</v>
      </c>
      <c r="L848" s="26">
        <v>5.6423419199999998</v>
      </c>
      <c r="M848" s="26">
        <v>5.2641730600000001</v>
      </c>
      <c r="N848" s="26">
        <v>4.503984</v>
      </c>
      <c r="O848" s="26">
        <v>20.687161710000002</v>
      </c>
      <c r="P848" s="26">
        <v>4.5361930299999997</v>
      </c>
      <c r="Q848" s="26">
        <v>4.9249632200000004</v>
      </c>
      <c r="R848" s="26">
        <v>5.0113208</v>
      </c>
      <c r="S848" s="26">
        <v>5.0108904699999997</v>
      </c>
      <c r="T848" s="26">
        <v>19.483367520000002</v>
      </c>
      <c r="U848" s="26">
        <v>4.7064376599999997</v>
      </c>
      <c r="V848" s="26">
        <v>7.6939262074050898</v>
      </c>
      <c r="W848" s="26">
        <v>7.9288273329187904</v>
      </c>
      <c r="X848" s="26">
        <v>8.40806591060052</v>
      </c>
      <c r="Y848" s="26">
        <v>28.7372571109244</v>
      </c>
      <c r="Z848" s="26">
        <v>8.1242406730375905</v>
      </c>
      <c r="AA848" s="26">
        <v>10.9093485712821</v>
      </c>
      <c r="AB848" s="26">
        <v>8.5544062439349506</v>
      </c>
      <c r="AC848" s="26">
        <v>8.8576189569891692</v>
      </c>
      <c r="AD848" s="26">
        <v>36.445614445243798</v>
      </c>
      <c r="AE848" s="26">
        <v>8.5073612841764295</v>
      </c>
      <c r="AF848" s="26">
        <v>11.576846867404599</v>
      </c>
      <c r="AG848" s="26">
        <v>9.2499603877203995</v>
      </c>
      <c r="AH848" s="26">
        <v>8.7100888120478608</v>
      </c>
      <c r="AI848" s="26">
        <v>38.044257351349302</v>
      </c>
      <c r="AJ848" s="26">
        <v>3.3111055000082601</v>
      </c>
      <c r="AK848" s="26">
        <v>12.7889444562273</v>
      </c>
      <c r="AL848" s="26">
        <v>15.497835970864701</v>
      </c>
      <c r="AM848" s="26">
        <v>16.184072640674</v>
      </c>
      <c r="AN848" s="26">
        <v>47.781958567774197</v>
      </c>
      <c r="AO848" s="26" t="str">
        <f>IF(AND(AO849="",AO852=""),"",SUM(AO849,AO852))</f>
        <v/>
      </c>
      <c r="AP848" s="26" t="str">
        <f>IF(AND(AP849="",AP852=""),"",SUM(AP849,AP852))</f>
        <v/>
      </c>
      <c r="AQ848" s="26" t="str">
        <f>IF(AND(AQ849="",AQ852=""),"",SUM(AQ849,AQ852))</f>
        <v/>
      </c>
      <c r="AR848" s="26" t="str">
        <f>IF(AND(AR849="",AR852=""),"",SUM(AR849,AR852))</f>
        <v/>
      </c>
      <c r="AS848" s="26" t="str">
        <f>IF(AND(AS849="",AS852=""),"",SUM(AS849,AS852))</f>
        <v/>
      </c>
      <c r="AT848" s="26" t="str">
        <f>IF(AND(AT849="",AT852=""),"",SUM(AT849,AT852))</f>
        <v/>
      </c>
      <c r="AU848" s="26" t="str">
        <f>IF(AND(AU849="",AU852=""),"",SUM(AU849,AU852))</f>
        <v/>
      </c>
      <c r="AV848" s="26" t="str">
        <f>IF(AND(AV849="",AV852=""),"",SUM(AV849,AV852))</f>
        <v/>
      </c>
      <c r="AW848" s="26" t="str">
        <f>IF(AND(AW849="",AW852=""),"",SUM(AW849,AW852))</f>
        <v/>
      </c>
      <c r="AX848" s="26" t="str">
        <f>IF(AND(AX849="",AX852=""),"",SUM(AX849,AX852))</f>
        <v/>
      </c>
      <c r="AY848" s="26" t="str">
        <f>IF(AND(AY849="",AY852=""),"",SUM(AY849,AY852))</f>
        <v/>
      </c>
      <c r="AZ848" s="26" t="str">
        <f>IF(AND(AZ849="",AZ852=""),"",SUM(AZ849,AZ852))</f>
        <v/>
      </c>
      <c r="BA848" s="26" t="str">
        <f>IF(AND(BA849="",BA852=""),"",SUM(BA849,BA852))</f>
        <v/>
      </c>
      <c r="BB848" s="26" t="str">
        <f>IF(AND(BB849="",BB852=""),"",SUM(BB849,BB852))</f>
        <v/>
      </c>
      <c r="BC848" s="26" t="str">
        <f>IF(AND(BC849="",BC852=""),"",SUM(BC849,BC852))</f>
        <v/>
      </c>
      <c r="BD848" s="26" t="str">
        <f>IF(AND(BD849="",BD852=""),"",SUM(BD849,BD852))</f>
        <v/>
      </c>
      <c r="BE848" s="26" t="str">
        <f>IF(AND(BE849="",BE852=""),"",SUM(BE849,BE852))</f>
        <v/>
      </c>
      <c r="BF848" s="26" t="str">
        <f>IF(AND(BF849="",BF852=""),"",SUM(BF849,BF852))</f>
        <v/>
      </c>
      <c r="BG848" s="26" t="str">
        <f>IF(AND(BG849="",BG852=""),"",SUM(BG849,BG852))</f>
        <v/>
      </c>
      <c r="BH848" s="26" t="str">
        <f>IF(AND(BH849="",BH852=""),"",SUM(BH849,BH852))</f>
        <v/>
      </c>
      <c r="BI848" s="26" t="str">
        <f>IF(AND(BI849="",BI852=""),"",SUM(BI849,BI852))</f>
        <v/>
      </c>
      <c r="BJ848" s="26" t="str">
        <f>IF(AND(BJ849="",BJ852=""),"",SUM(BJ849,BJ852))</f>
        <v/>
      </c>
      <c r="BK848" s="26" t="str">
        <f>IF(AND(BK849="",BK852=""),"",SUM(BK849,BK852))</f>
        <v/>
      </c>
      <c r="BL848" s="26" t="str">
        <f>IF(AND(BL849="",BL852=""),"",SUM(BL849,BL852))</f>
        <v/>
      </c>
      <c r="BM848" s="26" t="str">
        <f>IF(AND(BM849="",BM852=""),"",SUM(BM849,BM852))</f>
        <v/>
      </c>
      <c r="BN848" s="26" t="str">
        <f>IF(AND(BN849="",BN852=""),"",SUM(BN849,BN852))</f>
        <v/>
      </c>
      <c r="BO848" s="26" t="str">
        <f>IF(AND(BO849="",BO852=""),"",SUM(BO849,BO852))</f>
        <v/>
      </c>
      <c r="BP848" s="26" t="str">
        <f>IF(AND(BP849="",BP852=""),"",SUM(BP849,BP852))</f>
        <v/>
      </c>
      <c r="BQ848" s="26" t="str">
        <f>IF(AND(BQ849="",BQ852=""),"",SUM(BQ849,BQ852))</f>
        <v/>
      </c>
      <c r="BR848" s="26" t="str">
        <f>IF(AND(BR849="",BR852=""),"",SUM(BR849,BR852))</f>
        <v/>
      </c>
      <c r="BS848" s="26" t="str">
        <f t="shared" si="1022" ref="BS848:ED848">IF(AND(BS849="",BS852=""),"",SUM(BS849,BS852))</f>
        <v/>
      </c>
      <c r="BT848" s="26" t="str">
        <f t="shared" si="1022"/>
        <v/>
      </c>
      <c r="BU848" s="26" t="str">
        <f t="shared" si="1022"/>
        <v/>
      </c>
      <c r="BV848" s="26" t="str">
        <f t="shared" si="1022"/>
        <v/>
      </c>
      <c r="BW848" s="26" t="str">
        <f t="shared" si="1022"/>
        <v/>
      </c>
      <c r="BX848" s="26" t="str">
        <f t="shared" si="1022"/>
        <v/>
      </c>
      <c r="BY848" s="26" t="str">
        <f t="shared" si="1022"/>
        <v/>
      </c>
      <c r="BZ848" s="26" t="str">
        <f t="shared" si="1022"/>
        <v/>
      </c>
      <c r="CA848" s="26" t="str">
        <f t="shared" si="1022"/>
        <v/>
      </c>
      <c r="CB848" s="26" t="str">
        <f t="shared" si="1022"/>
        <v/>
      </c>
      <c r="CC848" s="26" t="str">
        <f t="shared" si="1022"/>
        <v/>
      </c>
      <c r="CD848" s="26" t="str">
        <f t="shared" si="1022"/>
        <v/>
      </c>
      <c r="CE848" s="26" t="str">
        <f t="shared" si="1022"/>
        <v/>
      </c>
      <c r="CF848" s="26" t="str">
        <f t="shared" si="1022"/>
        <v/>
      </c>
      <c r="CG848" s="26" t="str">
        <f t="shared" si="1022"/>
        <v/>
      </c>
      <c r="CH848" s="26" t="str">
        <f t="shared" si="1022"/>
        <v/>
      </c>
      <c r="CI848" s="26" t="str">
        <f t="shared" si="1022"/>
        <v/>
      </c>
      <c r="CJ848" s="26" t="str">
        <f t="shared" si="1022"/>
        <v/>
      </c>
      <c r="CK848" s="26" t="str">
        <f t="shared" si="1022"/>
        <v/>
      </c>
      <c r="CL848" s="26" t="str">
        <f t="shared" si="1022"/>
        <v/>
      </c>
      <c r="CM848" s="26" t="str">
        <f t="shared" si="1022"/>
        <v/>
      </c>
      <c r="CN848" s="26" t="str">
        <f t="shared" si="1022"/>
        <v/>
      </c>
      <c r="CO848" s="26" t="str">
        <f t="shared" si="1022"/>
        <v/>
      </c>
      <c r="CP848" s="26" t="str">
        <f t="shared" si="1022"/>
        <v/>
      </c>
      <c r="CQ848" s="26" t="str">
        <f t="shared" si="1022"/>
        <v/>
      </c>
      <c r="CR848" s="26" t="str">
        <f t="shared" si="1022"/>
        <v/>
      </c>
      <c r="CS848" s="26" t="str">
        <f t="shared" si="1022"/>
        <v/>
      </c>
      <c r="CT848" s="26" t="str">
        <f t="shared" si="1022"/>
        <v/>
      </c>
      <c r="CU848" s="26" t="str">
        <f t="shared" si="1022"/>
        <v/>
      </c>
      <c r="CV848" s="26" t="str">
        <f t="shared" si="1022"/>
        <v/>
      </c>
      <c r="CW848" s="26" t="str">
        <f t="shared" si="1022"/>
        <v/>
      </c>
      <c r="CX848" s="26" t="str">
        <f t="shared" si="1022"/>
        <v/>
      </c>
      <c r="CY848" s="26" t="str">
        <f t="shared" si="1022"/>
        <v/>
      </c>
      <c r="CZ848" s="26" t="str">
        <f t="shared" si="1022"/>
        <v/>
      </c>
      <c r="DA848" s="26" t="str">
        <f t="shared" si="1022"/>
        <v/>
      </c>
      <c r="DB848" s="26" t="str">
        <f t="shared" si="1022"/>
        <v/>
      </c>
      <c r="DC848" s="26" t="str">
        <f t="shared" si="1022"/>
        <v/>
      </c>
      <c r="DD848" s="26" t="str">
        <f t="shared" si="1022"/>
        <v/>
      </c>
      <c r="DE848" s="26" t="str">
        <f t="shared" si="1022"/>
        <v/>
      </c>
      <c r="DF848" s="26" t="str">
        <f t="shared" si="1022"/>
        <v/>
      </c>
      <c r="DG848" s="26" t="str">
        <f t="shared" si="1022"/>
        <v/>
      </c>
      <c r="DH848" s="26" t="str">
        <f t="shared" si="1022"/>
        <v/>
      </c>
      <c r="DI848" s="26" t="str">
        <f t="shared" si="1022"/>
        <v/>
      </c>
      <c r="DJ848" s="26" t="str">
        <f t="shared" si="1022"/>
        <v/>
      </c>
      <c r="DK848" s="26" t="str">
        <f t="shared" si="1022"/>
        <v/>
      </c>
      <c r="DL848" s="26" t="str">
        <f t="shared" si="1022"/>
        <v/>
      </c>
      <c r="DM848" s="26" t="str">
        <f t="shared" si="1022"/>
        <v/>
      </c>
      <c r="DN848" s="26" t="str">
        <f t="shared" si="1022"/>
        <v/>
      </c>
      <c r="DO848" s="26" t="str">
        <f t="shared" si="1022"/>
        <v/>
      </c>
      <c r="DP848" s="26" t="str">
        <f t="shared" si="1022"/>
        <v/>
      </c>
      <c r="DQ848" s="26" t="str">
        <f t="shared" si="1022"/>
        <v/>
      </c>
      <c r="DR848" s="26" t="str">
        <f t="shared" si="1022"/>
        <v/>
      </c>
      <c r="DS848" s="26" t="str">
        <f t="shared" si="1022"/>
        <v/>
      </c>
      <c r="DT848" s="26" t="str">
        <f t="shared" si="1022"/>
        <v/>
      </c>
      <c r="DU848" s="26" t="str">
        <f t="shared" si="1022"/>
        <v/>
      </c>
      <c r="DV848" s="26" t="str">
        <f t="shared" si="1022"/>
        <v/>
      </c>
      <c r="DW848" s="26" t="str">
        <f t="shared" si="1022"/>
        <v/>
      </c>
      <c r="DX848" s="26" t="str">
        <f t="shared" si="1022"/>
        <v/>
      </c>
      <c r="DY848" s="26" t="str">
        <f t="shared" si="1022"/>
        <v/>
      </c>
      <c r="DZ848" s="26" t="str">
        <f t="shared" si="1022"/>
        <v/>
      </c>
      <c r="EA848" s="26" t="str">
        <f t="shared" si="1022"/>
        <v/>
      </c>
      <c r="EB848" s="26" t="str">
        <f t="shared" si="1022"/>
        <v/>
      </c>
      <c r="EC848" s="26" t="str">
        <f t="shared" si="1022"/>
        <v/>
      </c>
      <c r="ED848" s="26" t="str">
        <f t="shared" si="1022"/>
        <v/>
      </c>
      <c r="EE848" s="26" t="str">
        <f t="shared" si="1023" ref="EE848:FI848">IF(AND(EE849="",EE852=""),"",SUM(EE849,EE852))</f>
        <v/>
      </c>
      <c r="EF848" s="26" t="str">
        <f t="shared" si="1023"/>
        <v/>
      </c>
      <c r="EG848" s="26" t="str">
        <f t="shared" si="1023"/>
        <v/>
      </c>
      <c r="EH848" s="26" t="str">
        <f t="shared" si="1023"/>
        <v/>
      </c>
      <c r="EI848" s="26" t="str">
        <f t="shared" si="1023"/>
        <v/>
      </c>
      <c r="EJ848" s="26" t="str">
        <f t="shared" si="1023"/>
        <v/>
      </c>
      <c r="EK848" s="26" t="str">
        <f t="shared" si="1023"/>
        <v/>
      </c>
      <c r="EL848" s="26" t="str">
        <f t="shared" si="1023"/>
        <v/>
      </c>
      <c r="EM848" s="26" t="str">
        <f t="shared" si="1023"/>
        <v/>
      </c>
      <c r="EN848" s="26" t="str">
        <f t="shared" si="1023"/>
        <v/>
      </c>
      <c r="EO848" s="26" t="str">
        <f t="shared" si="1023"/>
        <v/>
      </c>
      <c r="EP848" s="26" t="str">
        <f t="shared" si="1023"/>
        <v/>
      </c>
      <c r="EQ848" s="26" t="str">
        <f t="shared" si="1023"/>
        <v/>
      </c>
      <c r="ER848" s="26" t="str">
        <f t="shared" si="1023"/>
        <v/>
      </c>
      <c r="ES848" s="26" t="str">
        <f t="shared" si="1023"/>
        <v/>
      </c>
      <c r="ET848" s="26" t="str">
        <f t="shared" si="1023"/>
        <v/>
      </c>
      <c r="EU848" s="26" t="str">
        <f t="shared" si="1023"/>
        <v/>
      </c>
      <c r="EV848" s="26" t="str">
        <f t="shared" si="1023"/>
        <v/>
      </c>
      <c r="EW848" s="26" t="str">
        <f t="shared" si="1023"/>
        <v/>
      </c>
      <c r="EX848" s="26" t="str">
        <f t="shared" si="1023"/>
        <v/>
      </c>
      <c r="EY848" s="26" t="str">
        <f t="shared" si="1023"/>
        <v/>
      </c>
      <c r="EZ848" s="26" t="str">
        <f t="shared" si="1023"/>
        <v/>
      </c>
      <c r="FA848" s="26" t="str">
        <f t="shared" si="1023"/>
        <v/>
      </c>
      <c r="FB848" s="26" t="str">
        <f t="shared" si="1023"/>
        <v/>
      </c>
      <c r="FC848" s="26" t="str">
        <f t="shared" si="1023"/>
        <v/>
      </c>
      <c r="FD848" s="26" t="str">
        <f t="shared" si="1023"/>
        <v/>
      </c>
      <c r="FE848" s="26" t="str">
        <f t="shared" si="1023"/>
        <v/>
      </c>
      <c r="FF848" s="26" t="str">
        <f t="shared" si="1023"/>
        <v/>
      </c>
      <c r="FG848" s="26" t="str">
        <f t="shared" si="1023"/>
        <v/>
      </c>
      <c r="FH848" s="26" t="str">
        <f t="shared" si="1023"/>
        <v/>
      </c>
      <c r="FI848" s="26" t="str">
        <f t="shared" si="1023"/>
        <v/>
      </c>
    </row>
    <row r="849" spans="1:165" s="8" customFormat="1" ht="15" customHeight="1">
      <c r="A849" s="8" t="str">
        <f t="shared" si="1017"/>
        <v>BFRAOSD_BP6_XDC</v>
      </c>
      <c r="B849" s="12" t="s">
        <v>1983</v>
      </c>
      <c r="C849" s="13" t="s">
        <v>1984</v>
      </c>
      <c r="D849" s="13" t="s">
        <v>1985</v>
      </c>
      <c r="E849" s="14" t="str">
        <f>"BFRAOSD_BP6_"&amp;C3</f>
        <v>BFRAOSD_BP6_XDC</v>
      </c>
      <c r="F849" s="26" t="str">
        <f>IF(AND(F850="",F851=""),"",SUM(F850,F851))</f>
        <v/>
      </c>
      <c r="G849" s="26" t="str">
        <f t="shared" si="1024" ref="G849:BR849">IF(AND(G850="",G851=""),"",SUM(G850,G851))</f>
        <v/>
      </c>
      <c r="H849" s="26" t="str">
        <f t="shared" si="1024"/>
        <v/>
      </c>
      <c r="I849" s="26" t="str">
        <f t="shared" si="1024"/>
        <v/>
      </c>
      <c r="J849" s="26" t="str">
        <f t="shared" si="1024"/>
        <v/>
      </c>
      <c r="K849" s="26" t="str">
        <f t="shared" si="1024"/>
        <v/>
      </c>
      <c r="L849" s="26" t="str">
        <f t="shared" si="1024"/>
        <v/>
      </c>
      <c r="M849" s="26" t="str">
        <f t="shared" si="1024"/>
        <v/>
      </c>
      <c r="N849" s="26" t="str">
        <f t="shared" si="1024"/>
        <v/>
      </c>
      <c r="O849" s="26" t="str">
        <f t="shared" si="1024"/>
        <v/>
      </c>
      <c r="P849" s="26" t="str">
        <f t="shared" si="1024"/>
        <v/>
      </c>
      <c r="Q849" s="26" t="str">
        <f t="shared" si="1024"/>
        <v/>
      </c>
      <c r="R849" s="26" t="str">
        <f t="shared" si="1024"/>
        <v/>
      </c>
      <c r="S849" s="26" t="str">
        <f t="shared" si="1024"/>
        <v/>
      </c>
      <c r="T849" s="26" t="str">
        <f t="shared" si="1024"/>
        <v/>
      </c>
      <c r="U849" s="26" t="str">
        <f t="shared" si="1024"/>
        <v/>
      </c>
      <c r="V849" s="26" t="str">
        <f t="shared" si="1024"/>
        <v/>
      </c>
      <c r="W849" s="26" t="str">
        <f t="shared" si="1024"/>
        <v/>
      </c>
      <c r="X849" s="26" t="str">
        <f t="shared" si="1024"/>
        <v/>
      </c>
      <c r="Y849" s="26" t="str">
        <f t="shared" si="1024"/>
        <v/>
      </c>
      <c r="Z849" s="26" t="str">
        <f t="shared" si="1024"/>
        <v/>
      </c>
      <c r="AA849" s="26" t="str">
        <f t="shared" si="1024"/>
        <v/>
      </c>
      <c r="AB849" s="26" t="str">
        <f t="shared" si="1024"/>
        <v/>
      </c>
      <c r="AC849" s="26" t="str">
        <f t="shared" si="1024"/>
        <v/>
      </c>
      <c r="AD849" s="26" t="str">
        <f t="shared" si="1024"/>
        <v/>
      </c>
      <c r="AE849" s="26" t="str">
        <f t="shared" si="1024"/>
        <v/>
      </c>
      <c r="AF849" s="26" t="str">
        <f t="shared" si="1024"/>
        <v/>
      </c>
      <c r="AG849" s="26" t="str">
        <f t="shared" si="1024"/>
        <v/>
      </c>
      <c r="AH849" s="26" t="str">
        <f t="shared" si="1024"/>
        <v/>
      </c>
      <c r="AI849" s="26" t="str">
        <f t="shared" si="1024"/>
        <v/>
      </c>
      <c r="AJ849" s="26" t="str">
        <f t="shared" si="1024"/>
        <v/>
      </c>
      <c r="AK849" s="26" t="str">
        <f t="shared" si="1024"/>
        <v/>
      </c>
      <c r="AL849" s="26" t="str">
        <f t="shared" si="1024"/>
        <v/>
      </c>
      <c r="AM849" s="26" t="str">
        <f t="shared" si="1024"/>
        <v/>
      </c>
      <c r="AN849" s="26" t="str">
        <f t="shared" si="1024"/>
        <v/>
      </c>
      <c r="AO849" s="26" t="str">
        <f t="shared" si="1024"/>
        <v/>
      </c>
      <c r="AP849" s="26" t="str">
        <f t="shared" si="1024"/>
        <v/>
      </c>
      <c r="AQ849" s="26" t="str">
        <f t="shared" si="1024"/>
        <v/>
      </c>
      <c r="AR849" s="26" t="str">
        <f t="shared" si="1024"/>
        <v/>
      </c>
      <c r="AS849" s="26" t="str">
        <f t="shared" si="1024"/>
        <v/>
      </c>
      <c r="AT849" s="26" t="str">
        <f t="shared" si="1024"/>
        <v/>
      </c>
      <c r="AU849" s="26" t="str">
        <f t="shared" si="1024"/>
        <v/>
      </c>
      <c r="AV849" s="26" t="str">
        <f t="shared" si="1024"/>
        <v/>
      </c>
      <c r="AW849" s="26" t="str">
        <f t="shared" si="1024"/>
        <v/>
      </c>
      <c r="AX849" s="26" t="str">
        <f t="shared" si="1024"/>
        <v/>
      </c>
      <c r="AY849" s="26" t="str">
        <f t="shared" si="1024"/>
        <v/>
      </c>
      <c r="AZ849" s="26" t="str">
        <f t="shared" si="1024"/>
        <v/>
      </c>
      <c r="BA849" s="26" t="str">
        <f t="shared" si="1024"/>
        <v/>
      </c>
      <c r="BB849" s="26" t="str">
        <f t="shared" si="1024"/>
        <v/>
      </c>
      <c r="BC849" s="26" t="str">
        <f t="shared" si="1024"/>
        <v/>
      </c>
      <c r="BD849" s="26" t="str">
        <f t="shared" si="1024"/>
        <v/>
      </c>
      <c r="BE849" s="26" t="str">
        <f t="shared" si="1024"/>
        <v/>
      </c>
      <c r="BF849" s="26" t="str">
        <f t="shared" si="1024"/>
        <v/>
      </c>
      <c r="BG849" s="26" t="str">
        <f t="shared" si="1024"/>
        <v/>
      </c>
      <c r="BH849" s="26" t="str">
        <f t="shared" si="1024"/>
        <v/>
      </c>
      <c r="BI849" s="26" t="str">
        <f t="shared" si="1024"/>
        <v/>
      </c>
      <c r="BJ849" s="26" t="str">
        <f t="shared" si="1024"/>
        <v/>
      </c>
      <c r="BK849" s="26" t="str">
        <f t="shared" si="1024"/>
        <v/>
      </c>
      <c r="BL849" s="26" t="str">
        <f t="shared" si="1024"/>
        <v/>
      </c>
      <c r="BM849" s="26" t="str">
        <f t="shared" si="1024"/>
        <v/>
      </c>
      <c r="BN849" s="26" t="str">
        <f t="shared" si="1024"/>
        <v/>
      </c>
      <c r="BO849" s="26" t="str">
        <f t="shared" si="1024"/>
        <v/>
      </c>
      <c r="BP849" s="26" t="str">
        <f t="shared" si="1024"/>
        <v/>
      </c>
      <c r="BQ849" s="26" t="str">
        <f t="shared" si="1024"/>
        <v/>
      </c>
      <c r="BR849" s="26" t="str">
        <f t="shared" si="1024"/>
        <v/>
      </c>
      <c r="BS849" s="26" t="str">
        <f t="shared" si="1025" ref="BS849:ED849">IF(AND(BS850="",BS851=""),"",SUM(BS850,BS851))</f>
        <v/>
      </c>
      <c r="BT849" s="26" t="str">
        <f t="shared" si="1025"/>
        <v/>
      </c>
      <c r="BU849" s="26" t="str">
        <f t="shared" si="1025"/>
        <v/>
      </c>
      <c r="BV849" s="26" t="str">
        <f t="shared" si="1025"/>
        <v/>
      </c>
      <c r="BW849" s="26" t="str">
        <f t="shared" si="1025"/>
        <v/>
      </c>
      <c r="BX849" s="26" t="str">
        <f t="shared" si="1025"/>
        <v/>
      </c>
      <c r="BY849" s="26" t="str">
        <f t="shared" si="1025"/>
        <v/>
      </c>
      <c r="BZ849" s="26" t="str">
        <f t="shared" si="1025"/>
        <v/>
      </c>
      <c r="CA849" s="26" t="str">
        <f t="shared" si="1025"/>
        <v/>
      </c>
      <c r="CB849" s="26" t="str">
        <f t="shared" si="1025"/>
        <v/>
      </c>
      <c r="CC849" s="26" t="str">
        <f t="shared" si="1025"/>
        <v/>
      </c>
      <c r="CD849" s="26" t="str">
        <f t="shared" si="1025"/>
        <v/>
      </c>
      <c r="CE849" s="26" t="str">
        <f t="shared" si="1025"/>
        <v/>
      </c>
      <c r="CF849" s="26" t="str">
        <f t="shared" si="1025"/>
        <v/>
      </c>
      <c r="CG849" s="26" t="str">
        <f t="shared" si="1025"/>
        <v/>
      </c>
      <c r="CH849" s="26" t="str">
        <f t="shared" si="1025"/>
        <v/>
      </c>
      <c r="CI849" s="26" t="str">
        <f t="shared" si="1025"/>
        <v/>
      </c>
      <c r="CJ849" s="26" t="str">
        <f t="shared" si="1025"/>
        <v/>
      </c>
      <c r="CK849" s="26" t="str">
        <f t="shared" si="1025"/>
        <v/>
      </c>
      <c r="CL849" s="26" t="str">
        <f t="shared" si="1025"/>
        <v/>
      </c>
      <c r="CM849" s="26" t="str">
        <f t="shared" si="1025"/>
        <v/>
      </c>
      <c r="CN849" s="26" t="str">
        <f t="shared" si="1025"/>
        <v/>
      </c>
      <c r="CO849" s="26" t="str">
        <f t="shared" si="1025"/>
        <v/>
      </c>
      <c r="CP849" s="26" t="str">
        <f t="shared" si="1025"/>
        <v/>
      </c>
      <c r="CQ849" s="26" t="str">
        <f t="shared" si="1025"/>
        <v/>
      </c>
      <c r="CR849" s="26" t="str">
        <f t="shared" si="1025"/>
        <v/>
      </c>
      <c r="CS849" s="26" t="str">
        <f t="shared" si="1025"/>
        <v/>
      </c>
      <c r="CT849" s="26" t="str">
        <f t="shared" si="1025"/>
        <v/>
      </c>
      <c r="CU849" s="26" t="str">
        <f t="shared" si="1025"/>
        <v/>
      </c>
      <c r="CV849" s="26" t="str">
        <f t="shared" si="1025"/>
        <v/>
      </c>
      <c r="CW849" s="26" t="str">
        <f t="shared" si="1025"/>
        <v/>
      </c>
      <c r="CX849" s="26" t="str">
        <f t="shared" si="1025"/>
        <v/>
      </c>
      <c r="CY849" s="26" t="str">
        <f t="shared" si="1025"/>
        <v/>
      </c>
      <c r="CZ849" s="26" t="str">
        <f t="shared" si="1025"/>
        <v/>
      </c>
      <c r="DA849" s="26" t="str">
        <f t="shared" si="1025"/>
        <v/>
      </c>
      <c r="DB849" s="26" t="str">
        <f t="shared" si="1025"/>
        <v/>
      </c>
      <c r="DC849" s="26" t="str">
        <f t="shared" si="1025"/>
        <v/>
      </c>
      <c r="DD849" s="26" t="str">
        <f t="shared" si="1025"/>
        <v/>
      </c>
      <c r="DE849" s="26" t="str">
        <f t="shared" si="1025"/>
        <v/>
      </c>
      <c r="DF849" s="26" t="str">
        <f t="shared" si="1025"/>
        <v/>
      </c>
      <c r="DG849" s="26" t="str">
        <f t="shared" si="1025"/>
        <v/>
      </c>
      <c r="DH849" s="26" t="str">
        <f t="shared" si="1025"/>
        <v/>
      </c>
      <c r="DI849" s="26" t="str">
        <f t="shared" si="1025"/>
        <v/>
      </c>
      <c r="DJ849" s="26" t="str">
        <f t="shared" si="1025"/>
        <v/>
      </c>
      <c r="DK849" s="26" t="str">
        <f t="shared" si="1025"/>
        <v/>
      </c>
      <c r="DL849" s="26" t="str">
        <f t="shared" si="1025"/>
        <v/>
      </c>
      <c r="DM849" s="26" t="str">
        <f t="shared" si="1025"/>
        <v/>
      </c>
      <c r="DN849" s="26" t="str">
        <f t="shared" si="1025"/>
        <v/>
      </c>
      <c r="DO849" s="26" t="str">
        <f t="shared" si="1025"/>
        <v/>
      </c>
      <c r="DP849" s="26" t="str">
        <f t="shared" si="1025"/>
        <v/>
      </c>
      <c r="DQ849" s="26" t="str">
        <f t="shared" si="1025"/>
        <v/>
      </c>
      <c r="DR849" s="26" t="str">
        <f t="shared" si="1025"/>
        <v/>
      </c>
      <c r="DS849" s="26" t="str">
        <f t="shared" si="1025"/>
        <v/>
      </c>
      <c r="DT849" s="26" t="str">
        <f t="shared" si="1025"/>
        <v/>
      </c>
      <c r="DU849" s="26" t="str">
        <f t="shared" si="1025"/>
        <v/>
      </c>
      <c r="DV849" s="26" t="str">
        <f t="shared" si="1025"/>
        <v/>
      </c>
      <c r="DW849" s="26" t="str">
        <f t="shared" si="1025"/>
        <v/>
      </c>
      <c r="DX849" s="26" t="str">
        <f t="shared" si="1025"/>
        <v/>
      </c>
      <c r="DY849" s="26" t="str">
        <f t="shared" si="1025"/>
        <v/>
      </c>
      <c r="DZ849" s="26" t="str">
        <f t="shared" si="1025"/>
        <v/>
      </c>
      <c r="EA849" s="26" t="str">
        <f t="shared" si="1025"/>
        <v/>
      </c>
      <c r="EB849" s="26" t="str">
        <f t="shared" si="1025"/>
        <v/>
      </c>
      <c r="EC849" s="26" t="str">
        <f t="shared" si="1025"/>
        <v/>
      </c>
      <c r="ED849" s="26" t="str">
        <f t="shared" si="1025"/>
        <v/>
      </c>
      <c r="EE849" s="26" t="str">
        <f t="shared" si="1026" ref="EE849:FI849">IF(AND(EE850="",EE851=""),"",SUM(EE850,EE851))</f>
        <v/>
      </c>
      <c r="EF849" s="26" t="str">
        <f t="shared" si="1026"/>
        <v/>
      </c>
      <c r="EG849" s="26" t="str">
        <f t="shared" si="1026"/>
        <v/>
      </c>
      <c r="EH849" s="26" t="str">
        <f t="shared" si="1026"/>
        <v/>
      </c>
      <c r="EI849" s="26" t="str">
        <f t="shared" si="1026"/>
        <v/>
      </c>
      <c r="EJ849" s="26" t="str">
        <f t="shared" si="1026"/>
        <v/>
      </c>
      <c r="EK849" s="26" t="str">
        <f t="shared" si="1026"/>
        <v/>
      </c>
      <c r="EL849" s="26" t="str">
        <f t="shared" si="1026"/>
        <v/>
      </c>
      <c r="EM849" s="26" t="str">
        <f t="shared" si="1026"/>
        <v/>
      </c>
      <c r="EN849" s="26" t="str">
        <f t="shared" si="1026"/>
        <v/>
      </c>
      <c r="EO849" s="26" t="str">
        <f t="shared" si="1026"/>
        <v/>
      </c>
      <c r="EP849" s="26" t="str">
        <f t="shared" si="1026"/>
        <v/>
      </c>
      <c r="EQ849" s="26" t="str">
        <f t="shared" si="1026"/>
        <v/>
      </c>
      <c r="ER849" s="26" t="str">
        <f t="shared" si="1026"/>
        <v/>
      </c>
      <c r="ES849" s="26" t="str">
        <f t="shared" si="1026"/>
        <v/>
      </c>
      <c r="ET849" s="26" t="str">
        <f t="shared" si="1026"/>
        <v/>
      </c>
      <c r="EU849" s="26" t="str">
        <f t="shared" si="1026"/>
        <v/>
      </c>
      <c r="EV849" s="26" t="str">
        <f t="shared" si="1026"/>
        <v/>
      </c>
      <c r="EW849" s="26" t="str">
        <f t="shared" si="1026"/>
        <v/>
      </c>
      <c r="EX849" s="26" t="str">
        <f t="shared" si="1026"/>
        <v/>
      </c>
      <c r="EY849" s="26" t="str">
        <f t="shared" si="1026"/>
        <v/>
      </c>
      <c r="EZ849" s="26" t="str">
        <f t="shared" si="1026"/>
        <v/>
      </c>
      <c r="FA849" s="26" t="str">
        <f t="shared" si="1026"/>
        <v/>
      </c>
      <c r="FB849" s="26" t="str">
        <f t="shared" si="1026"/>
        <v/>
      </c>
      <c r="FC849" s="26" t="str">
        <f t="shared" si="1026"/>
        <v/>
      </c>
      <c r="FD849" s="26" t="str">
        <f t="shared" si="1026"/>
        <v/>
      </c>
      <c r="FE849" s="26" t="str">
        <f t="shared" si="1026"/>
        <v/>
      </c>
      <c r="FF849" s="26" t="str">
        <f t="shared" si="1026"/>
        <v/>
      </c>
      <c r="FG849" s="26" t="str">
        <f t="shared" si="1026"/>
        <v/>
      </c>
      <c r="FH849" s="26" t="str">
        <f t="shared" si="1026"/>
        <v/>
      </c>
      <c r="FI849" s="26" t="str">
        <f t="shared" si="1026"/>
        <v/>
      </c>
    </row>
    <row r="850" spans="1:165" s="8" customFormat="1" ht="15" customHeight="1">
      <c r="A850" s="8" t="str">
        <f t="shared" si="1017"/>
        <v>BFRAOSD_S_BP6_XDC</v>
      </c>
      <c r="B850" s="12" t="s">
        <v>1986</v>
      </c>
      <c r="C850" s="13" t="s">
        <v>1987</v>
      </c>
      <c r="D850" s="13" t="s">
        <v>1988</v>
      </c>
      <c r="E850" s="14" t="str">
        <f>"BFRAOSD_S_BP6_"&amp;C3</f>
        <v>BFRAOSD_S_BP6_XDC</v>
      </c>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row>
    <row r="851" spans="1:165" s="8" customFormat="1" ht="15" customHeight="1">
      <c r="A851" s="8" t="str">
        <f t="shared" si="1017"/>
        <v>BFRAOSD_L_BP6_XDC</v>
      </c>
      <c r="B851" s="12" t="s">
        <v>1989</v>
      </c>
      <c r="C851" s="13" t="s">
        <v>1990</v>
      </c>
      <c r="D851" s="13" t="s">
        <v>1991</v>
      </c>
      <c r="E851" s="14" t="str">
        <f>"BFRAOSD_L_BP6_"&amp;C3</f>
        <v>BFRAOSD_L_BP6_XDC</v>
      </c>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row>
    <row r="852" spans="1:165" s="8" customFormat="1" ht="15" customHeight="1">
      <c r="A852" s="8" t="str">
        <f t="shared" si="1017"/>
        <v>BFRAOSE_BP6_XDC</v>
      </c>
      <c r="B852" s="12" t="s">
        <v>1992</v>
      </c>
      <c r="C852" s="13" t="s">
        <v>1993</v>
      </c>
      <c r="D852" s="13" t="s">
        <v>1994</v>
      </c>
      <c r="E852" s="14" t="str">
        <f>"BFRAOSE_BP6_"&amp;C3</f>
        <v>BFRAOSE_BP6_XDC</v>
      </c>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row>
    <row r="853" spans="1:165" s="8" customFormat="1" ht="15" customHeight="1">
      <c r="A853" s="8" t="str">
        <f t="shared" si="1017"/>
        <v>BFRAOFD_BP6_XDC</v>
      </c>
      <c r="B853" s="12" t="s">
        <v>1995</v>
      </c>
      <c r="C853" s="13" t="s">
        <v>1996</v>
      </c>
      <c r="D853" s="13" t="s">
        <v>1997</v>
      </c>
      <c r="E853" s="14" t="str">
        <f>"BFRAOFD_BP6_"&amp;C3</f>
        <v>BFRAOFD_BP6_XDC</v>
      </c>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row>
    <row r="854" spans="1:165" s="8" customFormat="1" ht="15" customHeight="1">
      <c r="A854" s="8" t="str">
        <f t="shared" si="1017"/>
        <v>BFRAOO_BP6_XDC</v>
      </c>
      <c r="B854" s="12" t="s">
        <v>1998</v>
      </c>
      <c r="C854" s="13" t="s">
        <v>1999</v>
      </c>
      <c r="D854" s="13" t="s">
        <v>2000</v>
      </c>
      <c r="E854" s="14" t="str">
        <f>"BFRAOO_BP6_"&amp;C3</f>
        <v>BFRAOO_BP6_XDC</v>
      </c>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row>
    <row r="855" spans="1:165" s="8" customFormat="1" ht="15" customHeight="1">
      <c r="A855" s="8" t="str">
        <f t="shared" si="1017"/>
        <v>BOP_BP6_XDC</v>
      </c>
      <c r="B855" s="19" t="s">
        <v>2001</v>
      </c>
      <c r="C855" s="13" t="s">
        <v>2002</v>
      </c>
      <c r="D855" s="13" t="s">
        <v>2003</v>
      </c>
      <c r="E855" s="14" t="str">
        <f>"BOP_BP6_"&amp;C3</f>
        <v>BOP_BP6_XDC</v>
      </c>
      <c r="F855" s="26">
        <v>8.1204338264983704</v>
      </c>
      <c r="G855" s="26">
        <v>12.1030128364972</v>
      </c>
      <c r="H855" s="26">
        <v>13.3445531517674</v>
      </c>
      <c r="I855" s="26">
        <v>-27.993370601133702</v>
      </c>
      <c r="J855" s="26">
        <v>5.5746292136291702</v>
      </c>
      <c r="K855" s="26">
        <v>10.645295849418099</v>
      </c>
      <c r="L855" s="26">
        <v>16.0815734176532</v>
      </c>
      <c r="M855" s="26">
        <v>-21.843466335438499</v>
      </c>
      <c r="N855" s="26">
        <v>-9.6508958454270495</v>
      </c>
      <c r="O855" s="26">
        <v>-4.7674929144120997</v>
      </c>
      <c r="P855" s="26">
        <v>-0.34477705264800201</v>
      </c>
      <c r="Q855" s="26">
        <v>-21.8085431281506</v>
      </c>
      <c r="R855" s="26">
        <v>29.7967093712404</v>
      </c>
      <c r="S855" s="26">
        <v>-12.6558550743997</v>
      </c>
      <c r="T855" s="26">
        <v>-5.0124658850711503</v>
      </c>
      <c r="U855" s="26">
        <v>21.609494313448</v>
      </c>
      <c r="V855" s="26">
        <v>-1.0975255940308899</v>
      </c>
      <c r="W855" s="26">
        <v>1.2038899699546</v>
      </c>
      <c r="X855" s="26">
        <v>-16.3691984463522</v>
      </c>
      <c r="Y855" s="26">
        <v>5.3466602432602999</v>
      </c>
      <c r="Z855" s="26">
        <v>-45.8104866699505</v>
      </c>
      <c r="AA855" s="26">
        <v>32.664700290879502</v>
      </c>
      <c r="AB855" s="26">
        <v>-22.413349335084899</v>
      </c>
      <c r="AC855" s="26">
        <v>35.677287466601499</v>
      </c>
      <c r="AD855" s="26">
        <v>0.118151752793096</v>
      </c>
      <c r="AE855" s="26">
        <v>-25.164752214769699</v>
      </c>
      <c r="AF855" s="26">
        <v>-23.711659908687398</v>
      </c>
      <c r="AG855" s="26">
        <v>-6.8257058223185503</v>
      </c>
      <c r="AH855" s="26">
        <v>56.974435170765602</v>
      </c>
      <c r="AI855" s="26">
        <v>1.2723172249899699</v>
      </c>
      <c r="AJ855" s="26">
        <v>-21.571527655379398</v>
      </c>
      <c r="AK855" s="26">
        <v>12.337092718586501</v>
      </c>
      <c r="AL855" s="26">
        <v>-6.1026683540384896</v>
      </c>
      <c r="AM855" s="26">
        <v>14.8002111707313</v>
      </c>
      <c r="AN855" s="26">
        <v>-0.536892120100118</v>
      </c>
      <c r="AO855" s="26" t="str">
        <f>IF(AND(AO449="",AO447=""),"",SUM(AO449)-SUM(AO447))</f>
        <v/>
      </c>
      <c r="AP855" s="26" t="str">
        <f>IF(AND(AP449="",AP447=""),"",SUM(AP449)-SUM(AP447))</f>
        <v/>
      </c>
      <c r="AQ855" s="26" t="str">
        <f>IF(AND(AQ449="",AQ447=""),"",SUM(AQ449)-SUM(AQ447))</f>
        <v/>
      </c>
      <c r="AR855" s="26" t="str">
        <f>IF(AND(AR449="",AR447=""),"",SUM(AR449)-SUM(AR447))</f>
        <v/>
      </c>
      <c r="AS855" s="26" t="str">
        <f>IF(AND(AS449="",AS447=""),"",SUM(AS449)-SUM(AS447))</f>
        <v/>
      </c>
      <c r="AT855" s="26" t="str">
        <f>IF(AND(AT449="",AT447=""),"",SUM(AT449)-SUM(AT447))</f>
        <v/>
      </c>
      <c r="AU855" s="26" t="str">
        <f>IF(AND(AU449="",AU447=""),"",SUM(AU449)-SUM(AU447))</f>
        <v/>
      </c>
      <c r="AV855" s="26" t="str">
        <f>IF(AND(AV449="",AV447=""),"",SUM(AV449)-SUM(AV447))</f>
        <v/>
      </c>
      <c r="AW855" s="26" t="str">
        <f>IF(AND(AW449="",AW447=""),"",SUM(AW449)-SUM(AW447))</f>
        <v/>
      </c>
      <c r="AX855" s="26" t="str">
        <f>IF(AND(AX449="",AX447=""),"",SUM(AX449)-SUM(AX447))</f>
        <v/>
      </c>
      <c r="AY855" s="26" t="str">
        <f>IF(AND(AY449="",AY447=""),"",SUM(AY449)-SUM(AY447))</f>
        <v/>
      </c>
      <c r="AZ855" s="26" t="str">
        <f>IF(AND(AZ449="",AZ447=""),"",SUM(AZ449)-SUM(AZ447))</f>
        <v/>
      </c>
      <c r="BA855" s="26" t="str">
        <f>IF(AND(BA449="",BA447=""),"",SUM(BA449)-SUM(BA447))</f>
        <v/>
      </c>
      <c r="BB855" s="26" t="str">
        <f>IF(AND(BB449="",BB447=""),"",SUM(BB449)-SUM(BB447))</f>
        <v/>
      </c>
      <c r="BC855" s="26" t="str">
        <f>IF(AND(BC449="",BC447=""),"",SUM(BC449)-SUM(BC447))</f>
        <v/>
      </c>
      <c r="BD855" s="26" t="str">
        <f>IF(AND(BD449="",BD447=""),"",SUM(BD449)-SUM(BD447))</f>
        <v/>
      </c>
      <c r="BE855" s="26" t="str">
        <f>IF(AND(BE449="",BE447=""),"",SUM(BE449)-SUM(BE447))</f>
        <v/>
      </c>
      <c r="BF855" s="26" t="str">
        <f>IF(AND(BF449="",BF447=""),"",SUM(BF449)-SUM(BF447))</f>
        <v/>
      </c>
      <c r="BG855" s="26" t="str">
        <f>IF(AND(BG449="",BG447=""),"",SUM(BG449)-SUM(BG447))</f>
        <v/>
      </c>
      <c r="BH855" s="26" t="str">
        <f>IF(AND(BH449="",BH447=""),"",SUM(BH449)-SUM(BH447))</f>
        <v/>
      </c>
      <c r="BI855" s="26" t="str">
        <f>IF(AND(BI449="",BI447=""),"",SUM(BI449)-SUM(BI447))</f>
        <v/>
      </c>
      <c r="BJ855" s="26" t="str">
        <f>IF(AND(BJ449="",BJ447=""),"",SUM(BJ449)-SUM(BJ447))</f>
        <v/>
      </c>
      <c r="BK855" s="26" t="str">
        <f>IF(AND(BK449="",BK447=""),"",SUM(BK449)-SUM(BK447))</f>
        <v/>
      </c>
      <c r="BL855" s="26" t="str">
        <f>IF(AND(BL449="",BL447=""),"",SUM(BL449)-SUM(BL447))</f>
        <v/>
      </c>
      <c r="BM855" s="26" t="str">
        <f>IF(AND(BM449="",BM447=""),"",SUM(BM449)-SUM(BM447))</f>
        <v/>
      </c>
      <c r="BN855" s="26" t="str">
        <f>IF(AND(BN449="",BN447=""),"",SUM(BN449)-SUM(BN447))</f>
        <v/>
      </c>
      <c r="BO855" s="26" t="str">
        <f>IF(AND(BO449="",BO447=""),"",SUM(BO449)-SUM(BO447))</f>
        <v/>
      </c>
      <c r="BP855" s="26" t="str">
        <f>IF(AND(BP449="",BP447=""),"",SUM(BP449)-SUM(BP447))</f>
        <v/>
      </c>
      <c r="BQ855" s="26" t="str">
        <f>IF(AND(BQ449="",BQ447=""),"",SUM(BQ449)-SUM(BQ447))</f>
        <v/>
      </c>
      <c r="BR855" s="26" t="str">
        <f>IF(AND(BR449="",BR447=""),"",SUM(BR449)-SUM(BR447))</f>
        <v/>
      </c>
      <c r="BS855" s="26" t="str">
        <f t="shared" si="1027" ref="BS855:ED855">IF(AND(BS449="",BS447=""),"",SUM(BS449)-SUM(BS447))</f>
        <v/>
      </c>
      <c r="BT855" s="26" t="str">
        <f t="shared" si="1027"/>
        <v/>
      </c>
      <c r="BU855" s="26" t="str">
        <f t="shared" si="1027"/>
        <v/>
      </c>
      <c r="BV855" s="26" t="str">
        <f t="shared" si="1027"/>
        <v/>
      </c>
      <c r="BW855" s="26" t="str">
        <f t="shared" si="1027"/>
        <v/>
      </c>
      <c r="BX855" s="26" t="str">
        <f t="shared" si="1027"/>
        <v/>
      </c>
      <c r="BY855" s="26" t="str">
        <f t="shared" si="1027"/>
        <v/>
      </c>
      <c r="BZ855" s="26" t="str">
        <f t="shared" si="1027"/>
        <v/>
      </c>
      <c r="CA855" s="26" t="str">
        <f t="shared" si="1027"/>
        <v/>
      </c>
      <c r="CB855" s="26" t="str">
        <f t="shared" si="1027"/>
        <v/>
      </c>
      <c r="CC855" s="26" t="str">
        <f t="shared" si="1027"/>
        <v/>
      </c>
      <c r="CD855" s="26" t="str">
        <f t="shared" si="1027"/>
        <v/>
      </c>
      <c r="CE855" s="26" t="str">
        <f t="shared" si="1027"/>
        <v/>
      </c>
      <c r="CF855" s="26" t="str">
        <f t="shared" si="1027"/>
        <v/>
      </c>
      <c r="CG855" s="26" t="str">
        <f t="shared" si="1027"/>
        <v/>
      </c>
      <c r="CH855" s="26" t="str">
        <f t="shared" si="1027"/>
        <v/>
      </c>
      <c r="CI855" s="26" t="str">
        <f t="shared" si="1027"/>
        <v/>
      </c>
      <c r="CJ855" s="26" t="str">
        <f t="shared" si="1027"/>
        <v/>
      </c>
      <c r="CK855" s="26" t="str">
        <f t="shared" si="1027"/>
        <v/>
      </c>
      <c r="CL855" s="26" t="str">
        <f t="shared" si="1027"/>
        <v/>
      </c>
      <c r="CM855" s="26" t="str">
        <f t="shared" si="1027"/>
        <v/>
      </c>
      <c r="CN855" s="26" t="str">
        <f t="shared" si="1027"/>
        <v/>
      </c>
      <c r="CO855" s="26" t="str">
        <f t="shared" si="1027"/>
        <v/>
      </c>
      <c r="CP855" s="26" t="str">
        <f t="shared" si="1027"/>
        <v/>
      </c>
      <c r="CQ855" s="26" t="str">
        <f t="shared" si="1027"/>
        <v/>
      </c>
      <c r="CR855" s="26" t="str">
        <f t="shared" si="1027"/>
        <v/>
      </c>
      <c r="CS855" s="26" t="str">
        <f t="shared" si="1027"/>
        <v/>
      </c>
      <c r="CT855" s="26" t="str">
        <f t="shared" si="1027"/>
        <v/>
      </c>
      <c r="CU855" s="26" t="str">
        <f t="shared" si="1027"/>
        <v/>
      </c>
      <c r="CV855" s="26" t="str">
        <f t="shared" si="1027"/>
        <v/>
      </c>
      <c r="CW855" s="26" t="str">
        <f t="shared" si="1027"/>
        <v/>
      </c>
      <c r="CX855" s="26" t="str">
        <f t="shared" si="1027"/>
        <v/>
      </c>
      <c r="CY855" s="26" t="str">
        <f t="shared" si="1027"/>
        <v/>
      </c>
      <c r="CZ855" s="26" t="str">
        <f t="shared" si="1027"/>
        <v/>
      </c>
      <c r="DA855" s="26" t="str">
        <f t="shared" si="1027"/>
        <v/>
      </c>
      <c r="DB855" s="26" t="str">
        <f t="shared" si="1027"/>
        <v/>
      </c>
      <c r="DC855" s="26" t="str">
        <f t="shared" si="1027"/>
        <v/>
      </c>
      <c r="DD855" s="26" t="str">
        <f t="shared" si="1027"/>
        <v/>
      </c>
      <c r="DE855" s="26" t="str">
        <f t="shared" si="1027"/>
        <v/>
      </c>
      <c r="DF855" s="26" t="str">
        <f t="shared" si="1027"/>
        <v/>
      </c>
      <c r="DG855" s="26" t="str">
        <f t="shared" si="1027"/>
        <v/>
      </c>
      <c r="DH855" s="26" t="str">
        <f t="shared" si="1027"/>
        <v/>
      </c>
      <c r="DI855" s="26" t="str">
        <f t="shared" si="1027"/>
        <v/>
      </c>
      <c r="DJ855" s="26" t="str">
        <f t="shared" si="1027"/>
        <v/>
      </c>
      <c r="DK855" s="26" t="str">
        <f t="shared" si="1027"/>
        <v/>
      </c>
      <c r="DL855" s="26" t="str">
        <f t="shared" si="1027"/>
        <v/>
      </c>
      <c r="DM855" s="26" t="str">
        <f t="shared" si="1027"/>
        <v/>
      </c>
      <c r="DN855" s="26" t="str">
        <f t="shared" si="1027"/>
        <v/>
      </c>
      <c r="DO855" s="26" t="str">
        <f t="shared" si="1027"/>
        <v/>
      </c>
      <c r="DP855" s="26" t="str">
        <f t="shared" si="1027"/>
        <v/>
      </c>
      <c r="DQ855" s="26" t="str">
        <f t="shared" si="1027"/>
        <v/>
      </c>
      <c r="DR855" s="26" t="str">
        <f t="shared" si="1027"/>
        <v/>
      </c>
      <c r="DS855" s="26" t="str">
        <f t="shared" si="1027"/>
        <v/>
      </c>
      <c r="DT855" s="26" t="str">
        <f t="shared" si="1027"/>
        <v/>
      </c>
      <c r="DU855" s="26" t="str">
        <f t="shared" si="1027"/>
        <v/>
      </c>
      <c r="DV855" s="26" t="str">
        <f t="shared" si="1027"/>
        <v/>
      </c>
      <c r="DW855" s="26" t="str">
        <f t="shared" si="1027"/>
        <v/>
      </c>
      <c r="DX855" s="26" t="str">
        <f t="shared" si="1027"/>
        <v/>
      </c>
      <c r="DY855" s="26" t="str">
        <f t="shared" si="1027"/>
        <v/>
      </c>
      <c r="DZ855" s="26" t="str">
        <f t="shared" si="1027"/>
        <v/>
      </c>
      <c r="EA855" s="26" t="str">
        <f t="shared" si="1027"/>
        <v/>
      </c>
      <c r="EB855" s="26" t="str">
        <f t="shared" si="1027"/>
        <v/>
      </c>
      <c r="EC855" s="26" t="str">
        <f t="shared" si="1027"/>
        <v/>
      </c>
      <c r="ED855" s="26" t="str">
        <f t="shared" si="1027"/>
        <v/>
      </c>
      <c r="EE855" s="26" t="str">
        <f t="shared" si="1028" ref="EE855:FI855">IF(AND(EE449="",EE447=""),"",SUM(EE449)-SUM(EE447))</f>
        <v/>
      </c>
      <c r="EF855" s="26" t="str">
        <f t="shared" si="1028"/>
        <v/>
      </c>
      <c r="EG855" s="26" t="str">
        <f t="shared" si="1028"/>
        <v/>
      </c>
      <c r="EH855" s="26" t="str">
        <f t="shared" si="1028"/>
        <v/>
      </c>
      <c r="EI855" s="26" t="str">
        <f t="shared" si="1028"/>
        <v/>
      </c>
      <c r="EJ855" s="26" t="str">
        <f t="shared" si="1028"/>
        <v/>
      </c>
      <c r="EK855" s="26" t="str">
        <f t="shared" si="1028"/>
        <v/>
      </c>
      <c r="EL855" s="26" t="str">
        <f t="shared" si="1028"/>
        <v/>
      </c>
      <c r="EM855" s="26" t="str">
        <f t="shared" si="1028"/>
        <v/>
      </c>
      <c r="EN855" s="26" t="str">
        <f t="shared" si="1028"/>
        <v/>
      </c>
      <c r="EO855" s="26" t="str">
        <f t="shared" si="1028"/>
        <v/>
      </c>
      <c r="EP855" s="26" t="str">
        <f t="shared" si="1028"/>
        <v/>
      </c>
      <c r="EQ855" s="26" t="str">
        <f t="shared" si="1028"/>
        <v/>
      </c>
      <c r="ER855" s="26" t="str">
        <f t="shared" si="1028"/>
        <v/>
      </c>
      <c r="ES855" s="26" t="str">
        <f t="shared" si="1028"/>
        <v/>
      </c>
      <c r="ET855" s="26" t="str">
        <f t="shared" si="1028"/>
        <v/>
      </c>
      <c r="EU855" s="26" t="str">
        <f t="shared" si="1028"/>
        <v/>
      </c>
      <c r="EV855" s="26" t="str">
        <f t="shared" si="1028"/>
        <v/>
      </c>
      <c r="EW855" s="26" t="str">
        <f t="shared" si="1028"/>
        <v/>
      </c>
      <c r="EX855" s="26" t="str">
        <f t="shared" si="1028"/>
        <v/>
      </c>
      <c r="EY855" s="26" t="str">
        <f t="shared" si="1028"/>
        <v/>
      </c>
      <c r="EZ855" s="26" t="str">
        <f t="shared" si="1028"/>
        <v/>
      </c>
      <c r="FA855" s="26" t="str">
        <f t="shared" si="1028"/>
        <v/>
      </c>
      <c r="FB855" s="26" t="str">
        <f t="shared" si="1028"/>
        <v/>
      </c>
      <c r="FC855" s="26" t="str">
        <f t="shared" si="1028"/>
        <v/>
      </c>
      <c r="FD855" s="26" t="str">
        <f t="shared" si="1028"/>
        <v/>
      </c>
      <c r="FE855" s="26" t="str">
        <f t="shared" si="1028"/>
        <v/>
      </c>
      <c r="FF855" s="26" t="str">
        <f t="shared" si="1028"/>
        <v/>
      </c>
      <c r="FG855" s="26" t="str">
        <f t="shared" si="1028"/>
        <v/>
      </c>
      <c r="FH855" s="26" t="str">
        <f t="shared" si="1028"/>
        <v/>
      </c>
      <c r="FI855" s="26" t="str">
        <f t="shared" si="1028"/>
        <v/>
      </c>
    </row>
    <row r="856" spans="2:165" s="8" customFormat="1" ht="15" customHeight="1">
      <c r="B856" s="19" t="s">
        <v>2004</v>
      </c>
      <c r="C856" s="17"/>
      <c r="D856" s="13" t="s">
        <v>78</v>
      </c>
      <c r="E856" s="14"/>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row>
    <row r="857" spans="1:165" s="8" customFormat="1" ht="15" customHeight="1">
      <c r="A857" s="8" t="str">
        <f t="shared" si="1017"/>
        <v>BEF_BP6_XDC</v>
      </c>
      <c r="B857" s="12" t="s">
        <v>2005</v>
      </c>
      <c r="C857" s="13" t="s">
        <v>2006</v>
      </c>
      <c r="D857" s="13" t="s">
        <v>2007</v>
      </c>
      <c r="E857" s="18" t="str">
        <f>"BEF_BP6_"&amp;C3</f>
        <v>BEF_BP6_XDC</v>
      </c>
      <c r="F857" s="26" t="str">
        <f>IF(AND(F858="",AND(F861="",AND(F865="",AND(F884="",F1007="")))),"",SUM(F858,F861,F865,F884,F1007))</f>
        <v/>
      </c>
      <c r="G857" s="26" t="str">
        <f t="shared" si="1029" ref="G857:BR857">IF(AND(G858="",AND(G861="",AND(G865="",AND(G884="",G1007="")))),"",SUM(G858,G861,G865,G884,G1007))</f>
        <v/>
      </c>
      <c r="H857" s="26" t="str">
        <f t="shared" si="1029"/>
        <v/>
      </c>
      <c r="I857" s="26" t="str">
        <f t="shared" si="1029"/>
        <v/>
      </c>
      <c r="J857" s="26" t="str">
        <f t="shared" si="1029"/>
        <v/>
      </c>
      <c r="K857" s="26" t="str">
        <f t="shared" si="1029"/>
        <v/>
      </c>
      <c r="L857" s="26" t="str">
        <f t="shared" si="1029"/>
        <v/>
      </c>
      <c r="M857" s="26" t="str">
        <f t="shared" si="1029"/>
        <v/>
      </c>
      <c r="N857" s="26" t="str">
        <f t="shared" si="1029"/>
        <v/>
      </c>
      <c r="O857" s="26" t="str">
        <f t="shared" si="1029"/>
        <v/>
      </c>
      <c r="P857" s="26" t="str">
        <f t="shared" si="1029"/>
        <v/>
      </c>
      <c r="Q857" s="26" t="str">
        <f t="shared" si="1029"/>
        <v/>
      </c>
      <c r="R857" s="26" t="str">
        <f t="shared" si="1029"/>
        <v/>
      </c>
      <c r="S857" s="26" t="str">
        <f t="shared" si="1029"/>
        <v/>
      </c>
      <c r="T857" s="26" t="str">
        <f t="shared" si="1029"/>
        <v/>
      </c>
      <c r="U857" s="26" t="str">
        <f t="shared" si="1029"/>
        <v/>
      </c>
      <c r="V857" s="26" t="str">
        <f t="shared" si="1029"/>
        <v/>
      </c>
      <c r="W857" s="26" t="str">
        <f t="shared" si="1029"/>
        <v/>
      </c>
      <c r="X857" s="26" t="str">
        <f t="shared" si="1029"/>
        <v/>
      </c>
      <c r="Y857" s="26" t="str">
        <f t="shared" si="1029"/>
        <v/>
      </c>
      <c r="Z857" s="26" t="str">
        <f t="shared" si="1029"/>
        <v/>
      </c>
      <c r="AA857" s="26" t="str">
        <f t="shared" si="1029"/>
        <v/>
      </c>
      <c r="AB857" s="26" t="str">
        <f t="shared" si="1029"/>
        <v/>
      </c>
      <c r="AC857" s="26" t="str">
        <f t="shared" si="1029"/>
        <v/>
      </c>
      <c r="AD857" s="26" t="str">
        <f t="shared" si="1029"/>
        <v/>
      </c>
      <c r="AE857" s="26" t="str">
        <f t="shared" si="1029"/>
        <v/>
      </c>
      <c r="AF857" s="26" t="str">
        <f t="shared" si="1029"/>
        <v/>
      </c>
      <c r="AG857" s="26" t="str">
        <f t="shared" si="1029"/>
        <v/>
      </c>
      <c r="AH857" s="26" t="str">
        <f t="shared" si="1029"/>
        <v/>
      </c>
      <c r="AI857" s="26" t="str">
        <f t="shared" si="1029"/>
        <v/>
      </c>
      <c r="AJ857" s="26" t="str">
        <f t="shared" si="1029"/>
        <v/>
      </c>
      <c r="AK857" s="26" t="str">
        <f t="shared" si="1029"/>
        <v/>
      </c>
      <c r="AL857" s="26" t="str">
        <f t="shared" si="1029"/>
        <v/>
      </c>
      <c r="AM857" s="26" t="str">
        <f t="shared" si="1029"/>
        <v/>
      </c>
      <c r="AN857" s="26" t="str">
        <f t="shared" si="1029"/>
        <v/>
      </c>
      <c r="AO857" s="26" t="str">
        <f t="shared" si="1029"/>
        <v/>
      </c>
      <c r="AP857" s="26" t="str">
        <f t="shared" si="1029"/>
        <v/>
      </c>
      <c r="AQ857" s="26" t="str">
        <f t="shared" si="1029"/>
        <v/>
      </c>
      <c r="AR857" s="26" t="str">
        <f t="shared" si="1029"/>
        <v/>
      </c>
      <c r="AS857" s="26" t="str">
        <f t="shared" si="1029"/>
        <v/>
      </c>
      <c r="AT857" s="26" t="str">
        <f t="shared" si="1029"/>
        <v/>
      </c>
      <c r="AU857" s="26" t="str">
        <f t="shared" si="1029"/>
        <v/>
      </c>
      <c r="AV857" s="26" t="str">
        <f t="shared" si="1029"/>
        <v/>
      </c>
      <c r="AW857" s="26" t="str">
        <f t="shared" si="1029"/>
        <v/>
      </c>
      <c r="AX857" s="26" t="str">
        <f t="shared" si="1029"/>
        <v/>
      </c>
      <c r="AY857" s="26" t="str">
        <f t="shared" si="1029"/>
        <v/>
      </c>
      <c r="AZ857" s="26" t="str">
        <f t="shared" si="1029"/>
        <v/>
      </c>
      <c r="BA857" s="26" t="str">
        <f t="shared" si="1029"/>
        <v/>
      </c>
      <c r="BB857" s="26" t="str">
        <f t="shared" si="1029"/>
        <v/>
      </c>
      <c r="BC857" s="26" t="str">
        <f t="shared" si="1029"/>
        <v/>
      </c>
      <c r="BD857" s="26" t="str">
        <f t="shared" si="1029"/>
        <v/>
      </c>
      <c r="BE857" s="26" t="str">
        <f t="shared" si="1029"/>
        <v/>
      </c>
      <c r="BF857" s="26" t="str">
        <f t="shared" si="1029"/>
        <v/>
      </c>
      <c r="BG857" s="26" t="str">
        <f t="shared" si="1029"/>
        <v/>
      </c>
      <c r="BH857" s="26" t="str">
        <f t="shared" si="1029"/>
        <v/>
      </c>
      <c r="BI857" s="26" t="str">
        <f t="shared" si="1029"/>
        <v/>
      </c>
      <c r="BJ857" s="26" t="str">
        <f t="shared" si="1029"/>
        <v/>
      </c>
      <c r="BK857" s="26" t="str">
        <f t="shared" si="1029"/>
        <v/>
      </c>
      <c r="BL857" s="26" t="str">
        <f t="shared" si="1029"/>
        <v/>
      </c>
      <c r="BM857" s="26" t="str">
        <f t="shared" si="1029"/>
        <v/>
      </c>
      <c r="BN857" s="26" t="str">
        <f t="shared" si="1029"/>
        <v/>
      </c>
      <c r="BO857" s="26" t="str">
        <f t="shared" si="1029"/>
        <v/>
      </c>
      <c r="BP857" s="26" t="str">
        <f t="shared" si="1029"/>
        <v/>
      </c>
      <c r="BQ857" s="26" t="str">
        <f t="shared" si="1029"/>
        <v/>
      </c>
      <c r="BR857" s="26" t="str">
        <f t="shared" si="1029"/>
        <v/>
      </c>
      <c r="BS857" s="26" t="str">
        <f t="shared" si="1030" ref="BS857:ED857">IF(AND(BS858="",AND(BS861="",AND(BS865="",AND(BS884="",BS1007="")))),"",SUM(BS858,BS861,BS865,BS884,BS1007))</f>
        <v/>
      </c>
      <c r="BT857" s="26" t="str">
        <f t="shared" si="1030"/>
        <v/>
      </c>
      <c r="BU857" s="26" t="str">
        <f t="shared" si="1030"/>
        <v/>
      </c>
      <c r="BV857" s="26" t="str">
        <f t="shared" si="1030"/>
        <v/>
      </c>
      <c r="BW857" s="26" t="str">
        <f t="shared" si="1030"/>
        <v/>
      </c>
      <c r="BX857" s="26" t="str">
        <f t="shared" si="1030"/>
        <v/>
      </c>
      <c r="BY857" s="26" t="str">
        <f t="shared" si="1030"/>
        <v/>
      </c>
      <c r="BZ857" s="26" t="str">
        <f t="shared" si="1030"/>
        <v/>
      </c>
      <c r="CA857" s="26" t="str">
        <f t="shared" si="1030"/>
        <v/>
      </c>
      <c r="CB857" s="26" t="str">
        <f t="shared" si="1030"/>
        <v/>
      </c>
      <c r="CC857" s="26" t="str">
        <f t="shared" si="1030"/>
        <v/>
      </c>
      <c r="CD857" s="26" t="str">
        <f t="shared" si="1030"/>
        <v/>
      </c>
      <c r="CE857" s="26" t="str">
        <f t="shared" si="1030"/>
        <v/>
      </c>
      <c r="CF857" s="26" t="str">
        <f t="shared" si="1030"/>
        <v/>
      </c>
      <c r="CG857" s="26" t="str">
        <f t="shared" si="1030"/>
        <v/>
      </c>
      <c r="CH857" s="26" t="str">
        <f t="shared" si="1030"/>
        <v/>
      </c>
      <c r="CI857" s="26" t="str">
        <f t="shared" si="1030"/>
        <v/>
      </c>
      <c r="CJ857" s="26" t="str">
        <f t="shared" si="1030"/>
        <v/>
      </c>
      <c r="CK857" s="26" t="str">
        <f t="shared" si="1030"/>
        <v/>
      </c>
      <c r="CL857" s="26" t="str">
        <f t="shared" si="1030"/>
        <v/>
      </c>
      <c r="CM857" s="26" t="str">
        <f t="shared" si="1030"/>
        <v/>
      </c>
      <c r="CN857" s="26" t="str">
        <f t="shared" si="1030"/>
        <v/>
      </c>
      <c r="CO857" s="26" t="str">
        <f t="shared" si="1030"/>
        <v/>
      </c>
      <c r="CP857" s="26" t="str">
        <f t="shared" si="1030"/>
        <v/>
      </c>
      <c r="CQ857" s="26" t="str">
        <f t="shared" si="1030"/>
        <v/>
      </c>
      <c r="CR857" s="26" t="str">
        <f t="shared" si="1030"/>
        <v/>
      </c>
      <c r="CS857" s="26" t="str">
        <f t="shared" si="1030"/>
        <v/>
      </c>
      <c r="CT857" s="26" t="str">
        <f t="shared" si="1030"/>
        <v/>
      </c>
      <c r="CU857" s="26" t="str">
        <f t="shared" si="1030"/>
        <v/>
      </c>
      <c r="CV857" s="26" t="str">
        <f t="shared" si="1030"/>
        <v/>
      </c>
      <c r="CW857" s="26" t="str">
        <f t="shared" si="1030"/>
        <v/>
      </c>
      <c r="CX857" s="26" t="str">
        <f t="shared" si="1030"/>
        <v/>
      </c>
      <c r="CY857" s="26" t="str">
        <f t="shared" si="1030"/>
        <v/>
      </c>
      <c r="CZ857" s="26" t="str">
        <f t="shared" si="1030"/>
        <v/>
      </c>
      <c r="DA857" s="26" t="str">
        <f t="shared" si="1030"/>
        <v/>
      </c>
      <c r="DB857" s="26" t="str">
        <f t="shared" si="1030"/>
        <v/>
      </c>
      <c r="DC857" s="26" t="str">
        <f t="shared" si="1030"/>
        <v/>
      </c>
      <c r="DD857" s="26" t="str">
        <f t="shared" si="1030"/>
        <v/>
      </c>
      <c r="DE857" s="26" t="str">
        <f t="shared" si="1030"/>
        <v/>
      </c>
      <c r="DF857" s="26" t="str">
        <f t="shared" si="1030"/>
        <v/>
      </c>
      <c r="DG857" s="26" t="str">
        <f t="shared" si="1030"/>
        <v/>
      </c>
      <c r="DH857" s="26" t="str">
        <f t="shared" si="1030"/>
        <v/>
      </c>
      <c r="DI857" s="26" t="str">
        <f t="shared" si="1030"/>
        <v/>
      </c>
      <c r="DJ857" s="26" t="str">
        <f t="shared" si="1030"/>
        <v/>
      </c>
      <c r="DK857" s="26" t="str">
        <f t="shared" si="1030"/>
        <v/>
      </c>
      <c r="DL857" s="26" t="str">
        <f t="shared" si="1030"/>
        <v/>
      </c>
      <c r="DM857" s="26" t="str">
        <f t="shared" si="1030"/>
        <v/>
      </c>
      <c r="DN857" s="26" t="str">
        <f t="shared" si="1030"/>
        <v/>
      </c>
      <c r="DO857" s="26" t="str">
        <f t="shared" si="1030"/>
        <v/>
      </c>
      <c r="DP857" s="26" t="str">
        <f t="shared" si="1030"/>
        <v/>
      </c>
      <c r="DQ857" s="26" t="str">
        <f t="shared" si="1030"/>
        <v/>
      </c>
      <c r="DR857" s="26" t="str">
        <f t="shared" si="1030"/>
        <v/>
      </c>
      <c r="DS857" s="26" t="str">
        <f t="shared" si="1030"/>
        <v/>
      </c>
      <c r="DT857" s="26" t="str">
        <f t="shared" si="1030"/>
        <v/>
      </c>
      <c r="DU857" s="26" t="str">
        <f t="shared" si="1030"/>
        <v/>
      </c>
      <c r="DV857" s="26" t="str">
        <f t="shared" si="1030"/>
        <v/>
      </c>
      <c r="DW857" s="26" t="str">
        <f t="shared" si="1030"/>
        <v/>
      </c>
      <c r="DX857" s="26" t="str">
        <f t="shared" si="1030"/>
        <v/>
      </c>
      <c r="DY857" s="26" t="str">
        <f t="shared" si="1030"/>
        <v/>
      </c>
      <c r="DZ857" s="26" t="str">
        <f t="shared" si="1030"/>
        <v/>
      </c>
      <c r="EA857" s="26" t="str">
        <f t="shared" si="1030"/>
        <v/>
      </c>
      <c r="EB857" s="26" t="str">
        <f t="shared" si="1030"/>
        <v/>
      </c>
      <c r="EC857" s="26" t="str">
        <f t="shared" si="1030"/>
        <v/>
      </c>
      <c r="ED857" s="26" t="str">
        <f t="shared" si="1030"/>
        <v/>
      </c>
      <c r="EE857" s="26" t="str">
        <f t="shared" si="1031" ref="EE857:FI857">IF(AND(EE858="",AND(EE861="",AND(EE865="",AND(EE884="",EE1007="")))),"",SUM(EE858,EE861,EE865,EE884,EE1007))</f>
        <v/>
      </c>
      <c r="EF857" s="26" t="str">
        <f t="shared" si="1031"/>
        <v/>
      </c>
      <c r="EG857" s="26" t="str">
        <f t="shared" si="1031"/>
        <v/>
      </c>
      <c r="EH857" s="26" t="str">
        <f t="shared" si="1031"/>
        <v/>
      </c>
      <c r="EI857" s="26" t="str">
        <f t="shared" si="1031"/>
        <v/>
      </c>
      <c r="EJ857" s="26" t="str">
        <f t="shared" si="1031"/>
        <v/>
      </c>
      <c r="EK857" s="26" t="str">
        <f t="shared" si="1031"/>
        <v/>
      </c>
      <c r="EL857" s="26" t="str">
        <f t="shared" si="1031"/>
        <v/>
      </c>
      <c r="EM857" s="26" t="str">
        <f t="shared" si="1031"/>
        <v/>
      </c>
      <c r="EN857" s="26" t="str">
        <f t="shared" si="1031"/>
        <v/>
      </c>
      <c r="EO857" s="26" t="str">
        <f t="shared" si="1031"/>
        <v/>
      </c>
      <c r="EP857" s="26" t="str">
        <f t="shared" si="1031"/>
        <v/>
      </c>
      <c r="EQ857" s="26" t="str">
        <f t="shared" si="1031"/>
        <v/>
      </c>
      <c r="ER857" s="26" t="str">
        <f t="shared" si="1031"/>
        <v/>
      </c>
      <c r="ES857" s="26" t="str">
        <f t="shared" si="1031"/>
        <v/>
      </c>
      <c r="ET857" s="26" t="str">
        <f t="shared" si="1031"/>
        <v/>
      </c>
      <c r="EU857" s="26" t="str">
        <f t="shared" si="1031"/>
        <v/>
      </c>
      <c r="EV857" s="26" t="str">
        <f t="shared" si="1031"/>
        <v/>
      </c>
      <c r="EW857" s="26" t="str">
        <f t="shared" si="1031"/>
        <v/>
      </c>
      <c r="EX857" s="26" t="str">
        <f t="shared" si="1031"/>
        <v/>
      </c>
      <c r="EY857" s="26" t="str">
        <f t="shared" si="1031"/>
        <v/>
      </c>
      <c r="EZ857" s="26" t="str">
        <f t="shared" si="1031"/>
        <v/>
      </c>
      <c r="FA857" s="26" t="str">
        <f t="shared" si="1031"/>
        <v/>
      </c>
      <c r="FB857" s="26" t="str">
        <f t="shared" si="1031"/>
        <v/>
      </c>
      <c r="FC857" s="26" t="str">
        <f t="shared" si="1031"/>
        <v/>
      </c>
      <c r="FD857" s="26" t="str">
        <f t="shared" si="1031"/>
        <v/>
      </c>
      <c r="FE857" s="26" t="str">
        <f t="shared" si="1031"/>
        <v/>
      </c>
      <c r="FF857" s="26" t="str">
        <f t="shared" si="1031"/>
        <v/>
      </c>
      <c r="FG857" s="26" t="str">
        <f t="shared" si="1031"/>
        <v/>
      </c>
      <c r="FH857" s="26" t="str">
        <f t="shared" si="1031"/>
        <v/>
      </c>
      <c r="FI857" s="26" t="str">
        <f t="shared" si="1031"/>
        <v/>
      </c>
    </row>
    <row r="858" spans="1:165" s="8" customFormat="1" ht="15" customHeight="1">
      <c r="A858" s="8" t="str">
        <f t="shared" si="1017"/>
        <v>BEFIS_BP6_XDC</v>
      </c>
      <c r="B858" s="12" t="s">
        <v>2008</v>
      </c>
      <c r="C858" s="13" t="s">
        <v>2009</v>
      </c>
      <c r="D858" s="13" t="s">
        <v>2010</v>
      </c>
      <c r="E858" s="14" t="str">
        <f>"BEFIS_BP6_"&amp;C3</f>
        <v>BEFIS_BP6_XDC</v>
      </c>
      <c r="F858" s="26" t="str">
        <f>IF(AND(F859="",F860=""),"",SUM(F859,F860))</f>
        <v/>
      </c>
      <c r="G858" s="26" t="str">
        <f t="shared" si="1032" ref="G858:BR858">IF(AND(G859="",G860=""),"",SUM(G859,G860))</f>
        <v/>
      </c>
      <c r="H858" s="26" t="str">
        <f t="shared" si="1032"/>
        <v/>
      </c>
      <c r="I858" s="26" t="str">
        <f t="shared" si="1032"/>
        <v/>
      </c>
      <c r="J858" s="26" t="str">
        <f t="shared" si="1032"/>
        <v/>
      </c>
      <c r="K858" s="26" t="str">
        <f t="shared" si="1032"/>
        <v/>
      </c>
      <c r="L858" s="26" t="str">
        <f t="shared" si="1032"/>
        <v/>
      </c>
      <c r="M858" s="26" t="str">
        <f t="shared" si="1032"/>
        <v/>
      </c>
      <c r="N858" s="26" t="str">
        <f t="shared" si="1032"/>
        <v/>
      </c>
      <c r="O858" s="26" t="str">
        <f t="shared" si="1032"/>
        <v/>
      </c>
      <c r="P858" s="26" t="str">
        <f t="shared" si="1032"/>
        <v/>
      </c>
      <c r="Q858" s="26" t="str">
        <f t="shared" si="1032"/>
        <v/>
      </c>
      <c r="R858" s="26" t="str">
        <f t="shared" si="1032"/>
        <v/>
      </c>
      <c r="S858" s="26" t="str">
        <f t="shared" si="1032"/>
        <v/>
      </c>
      <c r="T858" s="26" t="str">
        <f t="shared" si="1032"/>
        <v/>
      </c>
      <c r="U858" s="26" t="str">
        <f t="shared" si="1032"/>
        <v/>
      </c>
      <c r="V858" s="26" t="str">
        <f t="shared" si="1032"/>
        <v/>
      </c>
      <c r="W858" s="26" t="str">
        <f t="shared" si="1032"/>
        <v/>
      </c>
      <c r="X858" s="26" t="str">
        <f t="shared" si="1032"/>
        <v/>
      </c>
      <c r="Y858" s="26" t="str">
        <f t="shared" si="1032"/>
        <v/>
      </c>
      <c r="Z858" s="26" t="str">
        <f t="shared" si="1032"/>
        <v/>
      </c>
      <c r="AA858" s="26" t="str">
        <f t="shared" si="1032"/>
        <v/>
      </c>
      <c r="AB858" s="26" t="str">
        <f t="shared" si="1032"/>
        <v/>
      </c>
      <c r="AC858" s="26" t="str">
        <f t="shared" si="1032"/>
        <v/>
      </c>
      <c r="AD858" s="26" t="str">
        <f t="shared" si="1032"/>
        <v/>
      </c>
      <c r="AE858" s="26" t="str">
        <f t="shared" si="1032"/>
        <v/>
      </c>
      <c r="AF858" s="26" t="str">
        <f t="shared" si="1032"/>
        <v/>
      </c>
      <c r="AG858" s="26" t="str">
        <f t="shared" si="1032"/>
        <v/>
      </c>
      <c r="AH858" s="26" t="str">
        <f t="shared" si="1032"/>
        <v/>
      </c>
      <c r="AI858" s="26" t="str">
        <f t="shared" si="1032"/>
        <v/>
      </c>
      <c r="AJ858" s="26" t="str">
        <f t="shared" si="1032"/>
        <v/>
      </c>
      <c r="AK858" s="26" t="str">
        <f t="shared" si="1032"/>
        <v/>
      </c>
      <c r="AL858" s="26" t="str">
        <f t="shared" si="1032"/>
        <v/>
      </c>
      <c r="AM858" s="26" t="str">
        <f t="shared" si="1032"/>
        <v/>
      </c>
      <c r="AN858" s="26" t="str">
        <f t="shared" si="1032"/>
        <v/>
      </c>
      <c r="AO858" s="26" t="str">
        <f t="shared" si="1032"/>
        <v/>
      </c>
      <c r="AP858" s="26" t="str">
        <f t="shared" si="1032"/>
        <v/>
      </c>
      <c r="AQ858" s="26" t="str">
        <f t="shared" si="1032"/>
        <v/>
      </c>
      <c r="AR858" s="26" t="str">
        <f t="shared" si="1032"/>
        <v/>
      </c>
      <c r="AS858" s="26" t="str">
        <f t="shared" si="1032"/>
        <v/>
      </c>
      <c r="AT858" s="26" t="str">
        <f t="shared" si="1032"/>
        <v/>
      </c>
      <c r="AU858" s="26" t="str">
        <f t="shared" si="1032"/>
        <v/>
      </c>
      <c r="AV858" s="26" t="str">
        <f t="shared" si="1032"/>
        <v/>
      </c>
      <c r="AW858" s="26" t="str">
        <f t="shared" si="1032"/>
        <v/>
      </c>
      <c r="AX858" s="26" t="str">
        <f t="shared" si="1032"/>
        <v/>
      </c>
      <c r="AY858" s="26" t="str">
        <f t="shared" si="1032"/>
        <v/>
      </c>
      <c r="AZ858" s="26" t="str">
        <f t="shared" si="1032"/>
        <v/>
      </c>
      <c r="BA858" s="26" t="str">
        <f t="shared" si="1032"/>
        <v/>
      </c>
      <c r="BB858" s="26" t="str">
        <f t="shared" si="1032"/>
        <v/>
      </c>
      <c r="BC858" s="26" t="str">
        <f t="shared" si="1032"/>
        <v/>
      </c>
      <c r="BD858" s="26" t="str">
        <f t="shared" si="1032"/>
        <v/>
      </c>
      <c r="BE858" s="26" t="str">
        <f t="shared" si="1032"/>
        <v/>
      </c>
      <c r="BF858" s="26" t="str">
        <f t="shared" si="1032"/>
        <v/>
      </c>
      <c r="BG858" s="26" t="str">
        <f t="shared" si="1032"/>
        <v/>
      </c>
      <c r="BH858" s="26" t="str">
        <f t="shared" si="1032"/>
        <v/>
      </c>
      <c r="BI858" s="26" t="str">
        <f t="shared" si="1032"/>
        <v/>
      </c>
      <c r="BJ858" s="26" t="str">
        <f t="shared" si="1032"/>
        <v/>
      </c>
      <c r="BK858" s="26" t="str">
        <f t="shared" si="1032"/>
        <v/>
      </c>
      <c r="BL858" s="26" t="str">
        <f t="shared" si="1032"/>
        <v/>
      </c>
      <c r="BM858" s="26" t="str">
        <f t="shared" si="1032"/>
        <v/>
      </c>
      <c r="BN858" s="26" t="str">
        <f t="shared" si="1032"/>
        <v/>
      </c>
      <c r="BO858" s="26" t="str">
        <f t="shared" si="1032"/>
        <v/>
      </c>
      <c r="BP858" s="26" t="str">
        <f t="shared" si="1032"/>
        <v/>
      </c>
      <c r="BQ858" s="26" t="str">
        <f t="shared" si="1032"/>
        <v/>
      </c>
      <c r="BR858" s="26" t="str">
        <f t="shared" si="1032"/>
        <v/>
      </c>
      <c r="BS858" s="26" t="str">
        <f t="shared" si="1033" ref="BS858:ED858">IF(AND(BS859="",BS860=""),"",SUM(BS859,BS860))</f>
        <v/>
      </c>
      <c r="BT858" s="26" t="str">
        <f t="shared" si="1033"/>
        <v/>
      </c>
      <c r="BU858" s="26" t="str">
        <f t="shared" si="1033"/>
        <v/>
      </c>
      <c r="BV858" s="26" t="str">
        <f t="shared" si="1033"/>
        <v/>
      </c>
      <c r="BW858" s="26" t="str">
        <f t="shared" si="1033"/>
        <v/>
      </c>
      <c r="BX858" s="26" t="str">
        <f t="shared" si="1033"/>
        <v/>
      </c>
      <c r="BY858" s="26" t="str">
        <f t="shared" si="1033"/>
        <v/>
      </c>
      <c r="BZ858" s="26" t="str">
        <f t="shared" si="1033"/>
        <v/>
      </c>
      <c r="CA858" s="26" t="str">
        <f t="shared" si="1033"/>
        <v/>
      </c>
      <c r="CB858" s="26" t="str">
        <f t="shared" si="1033"/>
        <v/>
      </c>
      <c r="CC858" s="26" t="str">
        <f t="shared" si="1033"/>
        <v/>
      </c>
      <c r="CD858" s="26" t="str">
        <f t="shared" si="1033"/>
        <v/>
      </c>
      <c r="CE858" s="26" t="str">
        <f t="shared" si="1033"/>
        <v/>
      </c>
      <c r="CF858" s="26" t="str">
        <f t="shared" si="1033"/>
        <v/>
      </c>
      <c r="CG858" s="26" t="str">
        <f t="shared" si="1033"/>
        <v/>
      </c>
      <c r="CH858" s="26" t="str">
        <f t="shared" si="1033"/>
        <v/>
      </c>
      <c r="CI858" s="26" t="str">
        <f t="shared" si="1033"/>
        <v/>
      </c>
      <c r="CJ858" s="26" t="str">
        <f t="shared" si="1033"/>
        <v/>
      </c>
      <c r="CK858" s="26" t="str">
        <f t="shared" si="1033"/>
        <v/>
      </c>
      <c r="CL858" s="26" t="str">
        <f t="shared" si="1033"/>
        <v/>
      </c>
      <c r="CM858" s="26" t="str">
        <f t="shared" si="1033"/>
        <v/>
      </c>
      <c r="CN858" s="26" t="str">
        <f t="shared" si="1033"/>
        <v/>
      </c>
      <c r="CO858" s="26" t="str">
        <f t="shared" si="1033"/>
        <v/>
      </c>
      <c r="CP858" s="26" t="str">
        <f t="shared" si="1033"/>
        <v/>
      </c>
      <c r="CQ858" s="26" t="str">
        <f t="shared" si="1033"/>
        <v/>
      </c>
      <c r="CR858" s="26" t="str">
        <f t="shared" si="1033"/>
        <v/>
      </c>
      <c r="CS858" s="26" t="str">
        <f t="shared" si="1033"/>
        <v/>
      </c>
      <c r="CT858" s="26" t="str">
        <f t="shared" si="1033"/>
        <v/>
      </c>
      <c r="CU858" s="26" t="str">
        <f t="shared" si="1033"/>
        <v/>
      </c>
      <c r="CV858" s="26" t="str">
        <f t="shared" si="1033"/>
        <v/>
      </c>
      <c r="CW858" s="26" t="str">
        <f t="shared" si="1033"/>
        <v/>
      </c>
      <c r="CX858" s="26" t="str">
        <f t="shared" si="1033"/>
        <v/>
      </c>
      <c r="CY858" s="26" t="str">
        <f t="shared" si="1033"/>
        <v/>
      </c>
      <c r="CZ858" s="26" t="str">
        <f t="shared" si="1033"/>
        <v/>
      </c>
      <c r="DA858" s="26" t="str">
        <f t="shared" si="1033"/>
        <v/>
      </c>
      <c r="DB858" s="26" t="str">
        <f t="shared" si="1033"/>
        <v/>
      </c>
      <c r="DC858" s="26" t="str">
        <f t="shared" si="1033"/>
        <v/>
      </c>
      <c r="DD858" s="26" t="str">
        <f t="shared" si="1033"/>
        <v/>
      </c>
      <c r="DE858" s="26" t="str">
        <f t="shared" si="1033"/>
        <v/>
      </c>
      <c r="DF858" s="26" t="str">
        <f t="shared" si="1033"/>
        <v/>
      </c>
      <c r="DG858" s="26" t="str">
        <f t="shared" si="1033"/>
        <v/>
      </c>
      <c r="DH858" s="26" t="str">
        <f t="shared" si="1033"/>
        <v/>
      </c>
      <c r="DI858" s="26" t="str">
        <f t="shared" si="1033"/>
        <v/>
      </c>
      <c r="DJ858" s="26" t="str">
        <f t="shared" si="1033"/>
        <v/>
      </c>
      <c r="DK858" s="26" t="str">
        <f t="shared" si="1033"/>
        <v/>
      </c>
      <c r="DL858" s="26" t="str">
        <f t="shared" si="1033"/>
        <v/>
      </c>
      <c r="DM858" s="26" t="str">
        <f t="shared" si="1033"/>
        <v/>
      </c>
      <c r="DN858" s="26" t="str">
        <f t="shared" si="1033"/>
        <v/>
      </c>
      <c r="DO858" s="26" t="str">
        <f t="shared" si="1033"/>
        <v/>
      </c>
      <c r="DP858" s="26" t="str">
        <f t="shared" si="1033"/>
        <v/>
      </c>
      <c r="DQ858" s="26" t="str">
        <f t="shared" si="1033"/>
        <v/>
      </c>
      <c r="DR858" s="26" t="str">
        <f t="shared" si="1033"/>
        <v/>
      </c>
      <c r="DS858" s="26" t="str">
        <f t="shared" si="1033"/>
        <v/>
      </c>
      <c r="DT858" s="26" t="str">
        <f t="shared" si="1033"/>
        <v/>
      </c>
      <c r="DU858" s="26" t="str">
        <f t="shared" si="1033"/>
        <v/>
      </c>
      <c r="DV858" s="26" t="str">
        <f t="shared" si="1033"/>
        <v/>
      </c>
      <c r="DW858" s="26" t="str">
        <f t="shared" si="1033"/>
        <v/>
      </c>
      <c r="DX858" s="26" t="str">
        <f t="shared" si="1033"/>
        <v/>
      </c>
      <c r="DY858" s="26" t="str">
        <f t="shared" si="1033"/>
        <v/>
      </c>
      <c r="DZ858" s="26" t="str">
        <f t="shared" si="1033"/>
        <v/>
      </c>
      <c r="EA858" s="26" t="str">
        <f t="shared" si="1033"/>
        <v/>
      </c>
      <c r="EB858" s="26" t="str">
        <f t="shared" si="1033"/>
        <v/>
      </c>
      <c r="EC858" s="26" t="str">
        <f t="shared" si="1033"/>
        <v/>
      </c>
      <c r="ED858" s="26" t="str">
        <f t="shared" si="1033"/>
        <v/>
      </c>
      <c r="EE858" s="26" t="str">
        <f t="shared" si="1034" ref="EE858:FI858">IF(AND(EE859="",EE860=""),"",SUM(EE859,EE860))</f>
        <v/>
      </c>
      <c r="EF858" s="26" t="str">
        <f t="shared" si="1034"/>
        <v/>
      </c>
      <c r="EG858" s="26" t="str">
        <f t="shared" si="1034"/>
        <v/>
      </c>
      <c r="EH858" s="26" t="str">
        <f t="shared" si="1034"/>
        <v/>
      </c>
      <c r="EI858" s="26" t="str">
        <f t="shared" si="1034"/>
        <v/>
      </c>
      <c r="EJ858" s="26" t="str">
        <f t="shared" si="1034"/>
        <v/>
      </c>
      <c r="EK858" s="26" t="str">
        <f t="shared" si="1034"/>
        <v/>
      </c>
      <c r="EL858" s="26" t="str">
        <f t="shared" si="1034"/>
        <v/>
      </c>
      <c r="EM858" s="26" t="str">
        <f t="shared" si="1034"/>
        <v/>
      </c>
      <c r="EN858" s="26" t="str">
        <f t="shared" si="1034"/>
        <v/>
      </c>
      <c r="EO858" s="26" t="str">
        <f t="shared" si="1034"/>
        <v/>
      </c>
      <c r="EP858" s="26" t="str">
        <f t="shared" si="1034"/>
        <v/>
      </c>
      <c r="EQ858" s="26" t="str">
        <f t="shared" si="1034"/>
        <v/>
      </c>
      <c r="ER858" s="26" t="str">
        <f t="shared" si="1034"/>
        <v/>
      </c>
      <c r="ES858" s="26" t="str">
        <f t="shared" si="1034"/>
        <v/>
      </c>
      <c r="ET858" s="26" t="str">
        <f t="shared" si="1034"/>
        <v/>
      </c>
      <c r="EU858" s="26" t="str">
        <f t="shared" si="1034"/>
        <v/>
      </c>
      <c r="EV858" s="26" t="str">
        <f t="shared" si="1034"/>
        <v/>
      </c>
      <c r="EW858" s="26" t="str">
        <f t="shared" si="1034"/>
        <v/>
      </c>
      <c r="EX858" s="26" t="str">
        <f t="shared" si="1034"/>
        <v/>
      </c>
      <c r="EY858" s="26" t="str">
        <f t="shared" si="1034"/>
        <v/>
      </c>
      <c r="EZ858" s="26" t="str">
        <f t="shared" si="1034"/>
        <v/>
      </c>
      <c r="FA858" s="26" t="str">
        <f t="shared" si="1034"/>
        <v/>
      </c>
      <c r="FB858" s="26" t="str">
        <f t="shared" si="1034"/>
        <v/>
      </c>
      <c r="FC858" s="26" t="str">
        <f t="shared" si="1034"/>
        <v/>
      </c>
      <c r="FD858" s="26" t="str">
        <f t="shared" si="1034"/>
        <v/>
      </c>
      <c r="FE858" s="26" t="str">
        <f t="shared" si="1034"/>
        <v/>
      </c>
      <c r="FF858" s="26" t="str">
        <f t="shared" si="1034"/>
        <v/>
      </c>
      <c r="FG858" s="26" t="str">
        <f t="shared" si="1034"/>
        <v/>
      </c>
      <c r="FH858" s="26" t="str">
        <f t="shared" si="1034"/>
        <v/>
      </c>
      <c r="FI858" s="26" t="str">
        <f t="shared" si="1034"/>
        <v/>
      </c>
    </row>
    <row r="859" spans="1:165" s="8" customFormat="1" ht="15" customHeight="1">
      <c r="A859" s="8" t="str">
        <f t="shared" si="1017"/>
        <v>BEFISIG_BP6_XDC</v>
      </c>
      <c r="B859" s="12" t="s">
        <v>2011</v>
      </c>
      <c r="C859" s="13" t="s">
        <v>2012</v>
      </c>
      <c r="D859" s="13" t="s">
        <v>2013</v>
      </c>
      <c r="E859" s="14" t="str">
        <f>"BEFISIG_BP6_"&amp;C3</f>
        <v>BEFISIG_BP6_XDC</v>
      </c>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row>
    <row r="860" spans="1:165" s="8" customFormat="1" ht="15" customHeight="1">
      <c r="A860" s="8" t="str">
        <f t="shared" si="1017"/>
        <v>BEFISGIMF_BP6_XDC</v>
      </c>
      <c r="B860" s="12" t="s">
        <v>2014</v>
      </c>
      <c r="C860" s="13" t="s">
        <v>2015</v>
      </c>
      <c r="D860" s="13" t="s">
        <v>2016</v>
      </c>
      <c r="E860" s="14" t="str">
        <f>"BEFISGIMF_BP6_"&amp;C3</f>
        <v>BEFISGIMF_BP6_XDC</v>
      </c>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row>
    <row r="861" spans="1:165" s="8" customFormat="1" ht="15" customHeight="1">
      <c r="A861" s="8" t="str">
        <f t="shared" si="1017"/>
        <v>BEFT_BP6_XDC</v>
      </c>
      <c r="B861" s="12" t="s">
        <v>2017</v>
      </c>
      <c r="C861" s="13" t="s">
        <v>2018</v>
      </c>
      <c r="D861" s="13" t="s">
        <v>2019</v>
      </c>
      <c r="E861" s="14" t="str">
        <f>"BEFT_BP6_"&amp;C3</f>
        <v>BEFT_BP6_XDC</v>
      </c>
      <c r="F861" s="26" t="str">
        <f>IF(AND(F862="",AND(F863="",F864="")),"",SUM(F862,F863,F864))</f>
        <v/>
      </c>
      <c r="G861" s="26" t="str">
        <f t="shared" si="1035" ref="G861:BR861">IF(AND(G862="",AND(G863="",G864="")),"",SUM(G862,G863,G864))</f>
        <v/>
      </c>
      <c r="H861" s="26" t="str">
        <f t="shared" si="1035"/>
        <v/>
      </c>
      <c r="I861" s="26" t="str">
        <f t="shared" si="1035"/>
        <v/>
      </c>
      <c r="J861" s="26" t="str">
        <f t="shared" si="1035"/>
        <v/>
      </c>
      <c r="K861" s="26" t="str">
        <f t="shared" si="1035"/>
        <v/>
      </c>
      <c r="L861" s="26" t="str">
        <f t="shared" si="1035"/>
        <v/>
      </c>
      <c r="M861" s="26" t="str">
        <f t="shared" si="1035"/>
        <v/>
      </c>
      <c r="N861" s="26" t="str">
        <f t="shared" si="1035"/>
        <v/>
      </c>
      <c r="O861" s="26" t="str">
        <f t="shared" si="1035"/>
        <v/>
      </c>
      <c r="P861" s="26" t="str">
        <f t="shared" si="1035"/>
        <v/>
      </c>
      <c r="Q861" s="26" t="str">
        <f t="shared" si="1035"/>
        <v/>
      </c>
      <c r="R861" s="26" t="str">
        <f t="shared" si="1035"/>
        <v/>
      </c>
      <c r="S861" s="26" t="str">
        <f t="shared" si="1035"/>
        <v/>
      </c>
      <c r="T861" s="26" t="str">
        <f t="shared" si="1035"/>
        <v/>
      </c>
      <c r="U861" s="26" t="str">
        <f t="shared" si="1035"/>
        <v/>
      </c>
      <c r="V861" s="26" t="str">
        <f t="shared" si="1035"/>
        <v/>
      </c>
      <c r="W861" s="26" t="str">
        <f t="shared" si="1035"/>
        <v/>
      </c>
      <c r="X861" s="26" t="str">
        <f t="shared" si="1035"/>
        <v/>
      </c>
      <c r="Y861" s="26" t="str">
        <f t="shared" si="1035"/>
        <v/>
      </c>
      <c r="Z861" s="26" t="str">
        <f t="shared" si="1035"/>
        <v/>
      </c>
      <c r="AA861" s="26" t="str">
        <f t="shared" si="1035"/>
        <v/>
      </c>
      <c r="AB861" s="26" t="str">
        <f t="shared" si="1035"/>
        <v/>
      </c>
      <c r="AC861" s="26" t="str">
        <f t="shared" si="1035"/>
        <v/>
      </c>
      <c r="AD861" s="26" t="str">
        <f t="shared" si="1035"/>
        <v/>
      </c>
      <c r="AE861" s="26" t="str">
        <f t="shared" si="1035"/>
        <v/>
      </c>
      <c r="AF861" s="26" t="str">
        <f t="shared" si="1035"/>
        <v/>
      </c>
      <c r="AG861" s="26" t="str">
        <f t="shared" si="1035"/>
        <v/>
      </c>
      <c r="AH861" s="26" t="str">
        <f t="shared" si="1035"/>
        <v/>
      </c>
      <c r="AI861" s="26" t="str">
        <f t="shared" si="1035"/>
        <v/>
      </c>
      <c r="AJ861" s="26" t="str">
        <f t="shared" si="1035"/>
        <v/>
      </c>
      <c r="AK861" s="26" t="str">
        <f t="shared" si="1035"/>
        <v/>
      </c>
      <c r="AL861" s="26" t="str">
        <f t="shared" si="1035"/>
        <v/>
      </c>
      <c r="AM861" s="26" t="str">
        <f t="shared" si="1035"/>
        <v/>
      </c>
      <c r="AN861" s="26" t="str">
        <f t="shared" si="1035"/>
        <v/>
      </c>
      <c r="AO861" s="26" t="str">
        <f t="shared" si="1035"/>
        <v/>
      </c>
      <c r="AP861" s="26" t="str">
        <f t="shared" si="1035"/>
        <v/>
      </c>
      <c r="AQ861" s="26" t="str">
        <f t="shared" si="1035"/>
        <v/>
      </c>
      <c r="AR861" s="26" t="str">
        <f t="shared" si="1035"/>
        <v/>
      </c>
      <c r="AS861" s="26" t="str">
        <f t="shared" si="1035"/>
        <v/>
      </c>
      <c r="AT861" s="26" t="str">
        <f t="shared" si="1035"/>
        <v/>
      </c>
      <c r="AU861" s="26" t="str">
        <f t="shared" si="1035"/>
        <v/>
      </c>
      <c r="AV861" s="26" t="str">
        <f t="shared" si="1035"/>
        <v/>
      </c>
      <c r="AW861" s="26" t="str">
        <f t="shared" si="1035"/>
        <v/>
      </c>
      <c r="AX861" s="26" t="str">
        <f t="shared" si="1035"/>
        <v/>
      </c>
      <c r="AY861" s="26" t="str">
        <f t="shared" si="1035"/>
        <v/>
      </c>
      <c r="AZ861" s="26" t="str">
        <f t="shared" si="1035"/>
        <v/>
      </c>
      <c r="BA861" s="26" t="str">
        <f t="shared" si="1035"/>
        <v/>
      </c>
      <c r="BB861" s="26" t="str">
        <f t="shared" si="1035"/>
        <v/>
      </c>
      <c r="BC861" s="26" t="str">
        <f t="shared" si="1035"/>
        <v/>
      </c>
      <c r="BD861" s="26" t="str">
        <f t="shared" si="1035"/>
        <v/>
      </c>
      <c r="BE861" s="26" t="str">
        <f t="shared" si="1035"/>
        <v/>
      </c>
      <c r="BF861" s="26" t="str">
        <f t="shared" si="1035"/>
        <v/>
      </c>
      <c r="BG861" s="26" t="str">
        <f t="shared" si="1035"/>
        <v/>
      </c>
      <c r="BH861" s="26" t="str">
        <f t="shared" si="1035"/>
        <v/>
      </c>
      <c r="BI861" s="26" t="str">
        <f t="shared" si="1035"/>
        <v/>
      </c>
      <c r="BJ861" s="26" t="str">
        <f t="shared" si="1035"/>
        <v/>
      </c>
      <c r="BK861" s="26" t="str">
        <f t="shared" si="1035"/>
        <v/>
      </c>
      <c r="BL861" s="26" t="str">
        <f t="shared" si="1035"/>
        <v/>
      </c>
      <c r="BM861" s="26" t="str">
        <f t="shared" si="1035"/>
        <v/>
      </c>
      <c r="BN861" s="26" t="str">
        <f t="shared" si="1035"/>
        <v/>
      </c>
      <c r="BO861" s="26" t="str">
        <f t="shared" si="1035"/>
        <v/>
      </c>
      <c r="BP861" s="26" t="str">
        <f t="shared" si="1035"/>
        <v/>
      </c>
      <c r="BQ861" s="26" t="str">
        <f t="shared" si="1035"/>
        <v/>
      </c>
      <c r="BR861" s="26" t="str">
        <f t="shared" si="1035"/>
        <v/>
      </c>
      <c r="BS861" s="26" t="str">
        <f t="shared" si="1036" ref="BS861:ED861">IF(AND(BS862="",AND(BS863="",BS864="")),"",SUM(BS862,BS863,BS864))</f>
        <v/>
      </c>
      <c r="BT861" s="26" t="str">
        <f t="shared" si="1036"/>
        <v/>
      </c>
      <c r="BU861" s="26" t="str">
        <f t="shared" si="1036"/>
        <v/>
      </c>
      <c r="BV861" s="26" t="str">
        <f t="shared" si="1036"/>
        <v/>
      </c>
      <c r="BW861" s="26" t="str">
        <f t="shared" si="1036"/>
        <v/>
      </c>
      <c r="BX861" s="26" t="str">
        <f t="shared" si="1036"/>
        <v/>
      </c>
      <c r="BY861" s="26" t="str">
        <f t="shared" si="1036"/>
        <v/>
      </c>
      <c r="BZ861" s="26" t="str">
        <f t="shared" si="1036"/>
        <v/>
      </c>
      <c r="CA861" s="26" t="str">
        <f t="shared" si="1036"/>
        <v/>
      </c>
      <c r="CB861" s="26" t="str">
        <f t="shared" si="1036"/>
        <v/>
      </c>
      <c r="CC861" s="26" t="str">
        <f t="shared" si="1036"/>
        <v/>
      </c>
      <c r="CD861" s="26" t="str">
        <f t="shared" si="1036"/>
        <v/>
      </c>
      <c r="CE861" s="26" t="str">
        <f t="shared" si="1036"/>
        <v/>
      </c>
      <c r="CF861" s="26" t="str">
        <f t="shared" si="1036"/>
        <v/>
      </c>
      <c r="CG861" s="26" t="str">
        <f t="shared" si="1036"/>
        <v/>
      </c>
      <c r="CH861" s="26" t="str">
        <f t="shared" si="1036"/>
        <v/>
      </c>
      <c r="CI861" s="26" t="str">
        <f t="shared" si="1036"/>
        <v/>
      </c>
      <c r="CJ861" s="26" t="str">
        <f t="shared" si="1036"/>
        <v/>
      </c>
      <c r="CK861" s="26" t="str">
        <f t="shared" si="1036"/>
        <v/>
      </c>
      <c r="CL861" s="26" t="str">
        <f t="shared" si="1036"/>
        <v/>
      </c>
      <c r="CM861" s="26" t="str">
        <f t="shared" si="1036"/>
        <v/>
      </c>
      <c r="CN861" s="26" t="str">
        <f t="shared" si="1036"/>
        <v/>
      </c>
      <c r="CO861" s="26" t="str">
        <f t="shared" si="1036"/>
        <v/>
      </c>
      <c r="CP861" s="26" t="str">
        <f t="shared" si="1036"/>
        <v/>
      </c>
      <c r="CQ861" s="26" t="str">
        <f t="shared" si="1036"/>
        <v/>
      </c>
      <c r="CR861" s="26" t="str">
        <f t="shared" si="1036"/>
        <v/>
      </c>
      <c r="CS861" s="26" t="str">
        <f t="shared" si="1036"/>
        <v/>
      </c>
      <c r="CT861" s="26" t="str">
        <f t="shared" si="1036"/>
        <v/>
      </c>
      <c r="CU861" s="26" t="str">
        <f t="shared" si="1036"/>
        <v/>
      </c>
      <c r="CV861" s="26" t="str">
        <f t="shared" si="1036"/>
        <v/>
      </c>
      <c r="CW861" s="26" t="str">
        <f t="shared" si="1036"/>
        <v/>
      </c>
      <c r="CX861" s="26" t="str">
        <f t="shared" si="1036"/>
        <v/>
      </c>
      <c r="CY861" s="26" t="str">
        <f t="shared" si="1036"/>
        <v/>
      </c>
      <c r="CZ861" s="26" t="str">
        <f t="shared" si="1036"/>
        <v/>
      </c>
      <c r="DA861" s="26" t="str">
        <f t="shared" si="1036"/>
        <v/>
      </c>
      <c r="DB861" s="26" t="str">
        <f t="shared" si="1036"/>
        <v/>
      </c>
      <c r="DC861" s="26" t="str">
        <f t="shared" si="1036"/>
        <v/>
      </c>
      <c r="DD861" s="26" t="str">
        <f t="shared" si="1036"/>
        <v/>
      </c>
      <c r="DE861" s="26" t="str">
        <f t="shared" si="1036"/>
        <v/>
      </c>
      <c r="DF861" s="26" t="str">
        <f t="shared" si="1036"/>
        <v/>
      </c>
      <c r="DG861" s="26" t="str">
        <f t="shared" si="1036"/>
        <v/>
      </c>
      <c r="DH861" s="26" t="str">
        <f t="shared" si="1036"/>
        <v/>
      </c>
      <c r="DI861" s="26" t="str">
        <f t="shared" si="1036"/>
        <v/>
      </c>
      <c r="DJ861" s="26" t="str">
        <f t="shared" si="1036"/>
        <v/>
      </c>
      <c r="DK861" s="26" t="str">
        <f t="shared" si="1036"/>
        <v/>
      </c>
      <c r="DL861" s="26" t="str">
        <f t="shared" si="1036"/>
        <v/>
      </c>
      <c r="DM861" s="26" t="str">
        <f t="shared" si="1036"/>
        <v/>
      </c>
      <c r="DN861" s="26" t="str">
        <f t="shared" si="1036"/>
        <v/>
      </c>
      <c r="DO861" s="26" t="str">
        <f t="shared" si="1036"/>
        <v/>
      </c>
      <c r="DP861" s="26" t="str">
        <f t="shared" si="1036"/>
        <v/>
      </c>
      <c r="DQ861" s="26" t="str">
        <f t="shared" si="1036"/>
        <v/>
      </c>
      <c r="DR861" s="26" t="str">
        <f t="shared" si="1036"/>
        <v/>
      </c>
      <c r="DS861" s="26" t="str">
        <f t="shared" si="1036"/>
        <v/>
      </c>
      <c r="DT861" s="26" t="str">
        <f t="shared" si="1036"/>
        <v/>
      </c>
      <c r="DU861" s="26" t="str">
        <f t="shared" si="1036"/>
        <v/>
      </c>
      <c r="DV861" s="26" t="str">
        <f t="shared" si="1036"/>
        <v/>
      </c>
      <c r="DW861" s="26" t="str">
        <f t="shared" si="1036"/>
        <v/>
      </c>
      <c r="DX861" s="26" t="str">
        <f t="shared" si="1036"/>
        <v/>
      </c>
      <c r="DY861" s="26" t="str">
        <f t="shared" si="1036"/>
        <v/>
      </c>
      <c r="DZ861" s="26" t="str">
        <f t="shared" si="1036"/>
        <v/>
      </c>
      <c r="EA861" s="26" t="str">
        <f t="shared" si="1036"/>
        <v/>
      </c>
      <c r="EB861" s="26" t="str">
        <f t="shared" si="1036"/>
        <v/>
      </c>
      <c r="EC861" s="26" t="str">
        <f t="shared" si="1036"/>
        <v/>
      </c>
      <c r="ED861" s="26" t="str">
        <f t="shared" si="1036"/>
        <v/>
      </c>
      <c r="EE861" s="26" t="str">
        <f t="shared" si="1037" ref="EE861:FI861">IF(AND(EE862="",AND(EE863="",EE864="")),"",SUM(EE862,EE863,EE864))</f>
        <v/>
      </c>
      <c r="EF861" s="26" t="str">
        <f t="shared" si="1037"/>
        <v/>
      </c>
      <c r="EG861" s="26" t="str">
        <f t="shared" si="1037"/>
        <v/>
      </c>
      <c r="EH861" s="26" t="str">
        <f t="shared" si="1037"/>
        <v/>
      </c>
      <c r="EI861" s="26" t="str">
        <f t="shared" si="1037"/>
        <v/>
      </c>
      <c r="EJ861" s="26" t="str">
        <f t="shared" si="1037"/>
        <v/>
      </c>
      <c r="EK861" s="26" t="str">
        <f t="shared" si="1037"/>
        <v/>
      </c>
      <c r="EL861" s="26" t="str">
        <f t="shared" si="1037"/>
        <v/>
      </c>
      <c r="EM861" s="26" t="str">
        <f t="shared" si="1037"/>
        <v/>
      </c>
      <c r="EN861" s="26" t="str">
        <f t="shared" si="1037"/>
        <v/>
      </c>
      <c r="EO861" s="26" t="str">
        <f t="shared" si="1037"/>
        <v/>
      </c>
      <c r="EP861" s="26" t="str">
        <f t="shared" si="1037"/>
        <v/>
      </c>
      <c r="EQ861" s="26" t="str">
        <f t="shared" si="1037"/>
        <v/>
      </c>
      <c r="ER861" s="26" t="str">
        <f t="shared" si="1037"/>
        <v/>
      </c>
      <c r="ES861" s="26" t="str">
        <f t="shared" si="1037"/>
        <v/>
      </c>
      <c r="ET861" s="26" t="str">
        <f t="shared" si="1037"/>
        <v/>
      </c>
      <c r="EU861" s="26" t="str">
        <f t="shared" si="1037"/>
        <v/>
      </c>
      <c r="EV861" s="26" t="str">
        <f t="shared" si="1037"/>
        <v/>
      </c>
      <c r="EW861" s="26" t="str">
        <f t="shared" si="1037"/>
        <v/>
      </c>
      <c r="EX861" s="26" t="str">
        <f t="shared" si="1037"/>
        <v/>
      </c>
      <c r="EY861" s="26" t="str">
        <f t="shared" si="1037"/>
        <v/>
      </c>
      <c r="EZ861" s="26" t="str">
        <f t="shared" si="1037"/>
        <v/>
      </c>
      <c r="FA861" s="26" t="str">
        <f t="shared" si="1037"/>
        <v/>
      </c>
      <c r="FB861" s="26" t="str">
        <f t="shared" si="1037"/>
        <v/>
      </c>
      <c r="FC861" s="26" t="str">
        <f t="shared" si="1037"/>
        <v/>
      </c>
      <c r="FD861" s="26" t="str">
        <f t="shared" si="1037"/>
        <v/>
      </c>
      <c r="FE861" s="26" t="str">
        <f t="shared" si="1037"/>
        <v/>
      </c>
      <c r="FF861" s="26" t="str">
        <f t="shared" si="1037"/>
        <v/>
      </c>
      <c r="FG861" s="26" t="str">
        <f t="shared" si="1037"/>
        <v/>
      </c>
      <c r="FH861" s="26" t="str">
        <f t="shared" si="1037"/>
        <v/>
      </c>
      <c r="FI861" s="26" t="str">
        <f t="shared" si="1037"/>
        <v/>
      </c>
    </row>
    <row r="862" spans="1:165" s="8" customFormat="1" ht="15" customHeight="1">
      <c r="A862" s="8" t="str">
        <f t="shared" si="1017"/>
        <v>BEFTD_BP6_XDC</v>
      </c>
      <c r="B862" s="12" t="s">
        <v>2020</v>
      </c>
      <c r="C862" s="13" t="s">
        <v>2021</v>
      </c>
      <c r="D862" s="13" t="s">
        <v>2022</v>
      </c>
      <c r="E862" s="14" t="str">
        <f>"BEFTD_BP6_"&amp;C3</f>
        <v>BEFTD_BP6_XDC</v>
      </c>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row>
    <row r="863" spans="1:165" s="8" customFormat="1" ht="15" customHeight="1">
      <c r="A863" s="8" t="str">
        <f t="shared" si="1017"/>
        <v>BEFTGIMF_BP6_XDC</v>
      </c>
      <c r="B863" s="12" t="s">
        <v>2014</v>
      </c>
      <c r="C863" s="13" t="s">
        <v>2023</v>
      </c>
      <c r="D863" s="13" t="s">
        <v>2024</v>
      </c>
      <c r="E863" s="18" t="str">
        <f>"BEFTGIMF_BP6_"&amp;C3</f>
        <v>BEFTGIMF_BP6_XDC</v>
      </c>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row>
    <row r="864" spans="1:165" s="8" customFormat="1" ht="15" customHeight="1">
      <c r="A864" s="8" t="str">
        <f t="shared" si="1017"/>
        <v>BEFTOG_BP6_XDC</v>
      </c>
      <c r="B864" s="12" t="s">
        <v>2025</v>
      </c>
      <c r="C864" s="13" t="s">
        <v>2026</v>
      </c>
      <c r="D864" s="13" t="s">
        <v>2027</v>
      </c>
      <c r="E864" s="18" t="str">
        <f>"BEFTOG_BP6_"&amp;C3</f>
        <v>BEFTOG_BP6_XDC</v>
      </c>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row>
    <row r="865" spans="1:165" s="8" customFormat="1" ht="15" customHeight="1">
      <c r="A865" s="8" t="str">
        <f t="shared" si="1017"/>
        <v>BEFD_BP6_XDC</v>
      </c>
      <c r="B865" s="12" t="s">
        <v>1063</v>
      </c>
      <c r="C865" s="13" t="s">
        <v>2028</v>
      </c>
      <c r="D865" s="13" t="s">
        <v>2029</v>
      </c>
      <c r="E865" s="18" t="str">
        <f>"BEFD_BP6_"&amp;C3</f>
        <v>BEFD_BP6_XDC</v>
      </c>
      <c r="F865" s="26" t="str">
        <f>IF(AND(F866="",F867=""),"",SUM(F866,F867))</f>
        <v/>
      </c>
      <c r="G865" s="26" t="str">
        <f t="shared" si="1038" ref="G865:BR865">IF(AND(G866="",G867=""),"",SUM(G866,G867))</f>
        <v/>
      </c>
      <c r="H865" s="26" t="str">
        <f t="shared" si="1038"/>
        <v/>
      </c>
      <c r="I865" s="26" t="str">
        <f t="shared" si="1038"/>
        <v/>
      </c>
      <c r="J865" s="26" t="str">
        <f t="shared" si="1038"/>
        <v/>
      </c>
      <c r="K865" s="26" t="str">
        <f t="shared" si="1038"/>
        <v/>
      </c>
      <c r="L865" s="26" t="str">
        <f t="shared" si="1038"/>
        <v/>
      </c>
      <c r="M865" s="26" t="str">
        <f t="shared" si="1038"/>
        <v/>
      </c>
      <c r="N865" s="26" t="str">
        <f t="shared" si="1038"/>
        <v/>
      </c>
      <c r="O865" s="26" t="str">
        <f t="shared" si="1038"/>
        <v/>
      </c>
      <c r="P865" s="26" t="str">
        <f t="shared" si="1038"/>
        <v/>
      </c>
      <c r="Q865" s="26" t="str">
        <f t="shared" si="1038"/>
        <v/>
      </c>
      <c r="R865" s="26" t="str">
        <f t="shared" si="1038"/>
        <v/>
      </c>
      <c r="S865" s="26" t="str">
        <f t="shared" si="1038"/>
        <v/>
      </c>
      <c r="T865" s="26" t="str">
        <f t="shared" si="1038"/>
        <v/>
      </c>
      <c r="U865" s="26" t="str">
        <f t="shared" si="1038"/>
        <v/>
      </c>
      <c r="V865" s="26" t="str">
        <f t="shared" si="1038"/>
        <v/>
      </c>
      <c r="W865" s="26" t="str">
        <f t="shared" si="1038"/>
        <v/>
      </c>
      <c r="X865" s="26" t="str">
        <f t="shared" si="1038"/>
        <v/>
      </c>
      <c r="Y865" s="26" t="str">
        <f t="shared" si="1038"/>
        <v/>
      </c>
      <c r="Z865" s="26" t="str">
        <f t="shared" si="1038"/>
        <v/>
      </c>
      <c r="AA865" s="26" t="str">
        <f t="shared" si="1038"/>
        <v/>
      </c>
      <c r="AB865" s="26" t="str">
        <f t="shared" si="1038"/>
        <v/>
      </c>
      <c r="AC865" s="26" t="str">
        <f t="shared" si="1038"/>
        <v/>
      </c>
      <c r="AD865" s="26" t="str">
        <f t="shared" si="1038"/>
        <v/>
      </c>
      <c r="AE865" s="26" t="str">
        <f t="shared" si="1038"/>
        <v/>
      </c>
      <c r="AF865" s="26" t="str">
        <f t="shared" si="1038"/>
        <v/>
      </c>
      <c r="AG865" s="26" t="str">
        <f t="shared" si="1038"/>
        <v/>
      </c>
      <c r="AH865" s="26" t="str">
        <f t="shared" si="1038"/>
        <v/>
      </c>
      <c r="AI865" s="26" t="str">
        <f t="shared" si="1038"/>
        <v/>
      </c>
      <c r="AJ865" s="26" t="str">
        <f t="shared" si="1038"/>
        <v/>
      </c>
      <c r="AK865" s="26" t="str">
        <f t="shared" si="1038"/>
        <v/>
      </c>
      <c r="AL865" s="26" t="str">
        <f t="shared" si="1038"/>
        <v/>
      </c>
      <c r="AM865" s="26" t="str">
        <f t="shared" si="1038"/>
        <v/>
      </c>
      <c r="AN865" s="26" t="str">
        <f t="shared" si="1038"/>
        <v/>
      </c>
      <c r="AO865" s="26" t="str">
        <f t="shared" si="1038"/>
        <v/>
      </c>
      <c r="AP865" s="26" t="str">
        <f t="shared" si="1038"/>
        <v/>
      </c>
      <c r="AQ865" s="26" t="str">
        <f t="shared" si="1038"/>
        <v/>
      </c>
      <c r="AR865" s="26" t="str">
        <f t="shared" si="1038"/>
        <v/>
      </c>
      <c r="AS865" s="26" t="str">
        <f t="shared" si="1038"/>
        <v/>
      </c>
      <c r="AT865" s="26" t="str">
        <f t="shared" si="1038"/>
        <v/>
      </c>
      <c r="AU865" s="26" t="str">
        <f t="shared" si="1038"/>
        <v/>
      </c>
      <c r="AV865" s="26" t="str">
        <f t="shared" si="1038"/>
        <v/>
      </c>
      <c r="AW865" s="26" t="str">
        <f t="shared" si="1038"/>
        <v/>
      </c>
      <c r="AX865" s="26" t="str">
        <f t="shared" si="1038"/>
        <v/>
      </c>
      <c r="AY865" s="26" t="str">
        <f t="shared" si="1038"/>
        <v/>
      </c>
      <c r="AZ865" s="26" t="str">
        <f t="shared" si="1038"/>
        <v/>
      </c>
      <c r="BA865" s="26" t="str">
        <f t="shared" si="1038"/>
        <v/>
      </c>
      <c r="BB865" s="26" t="str">
        <f t="shared" si="1038"/>
        <v/>
      </c>
      <c r="BC865" s="26" t="str">
        <f t="shared" si="1038"/>
        <v/>
      </c>
      <c r="BD865" s="26" t="str">
        <f t="shared" si="1038"/>
        <v/>
      </c>
      <c r="BE865" s="26" t="str">
        <f t="shared" si="1038"/>
        <v/>
      </c>
      <c r="BF865" s="26" t="str">
        <f t="shared" si="1038"/>
        <v/>
      </c>
      <c r="BG865" s="26" t="str">
        <f t="shared" si="1038"/>
        <v/>
      </c>
      <c r="BH865" s="26" t="str">
        <f t="shared" si="1038"/>
        <v/>
      </c>
      <c r="BI865" s="26" t="str">
        <f t="shared" si="1038"/>
        <v/>
      </c>
      <c r="BJ865" s="26" t="str">
        <f t="shared" si="1038"/>
        <v/>
      </c>
      <c r="BK865" s="26" t="str">
        <f t="shared" si="1038"/>
        <v/>
      </c>
      <c r="BL865" s="26" t="str">
        <f t="shared" si="1038"/>
        <v/>
      </c>
      <c r="BM865" s="26" t="str">
        <f t="shared" si="1038"/>
        <v/>
      </c>
      <c r="BN865" s="26" t="str">
        <f t="shared" si="1038"/>
        <v/>
      </c>
      <c r="BO865" s="26" t="str">
        <f t="shared" si="1038"/>
        <v/>
      </c>
      <c r="BP865" s="26" t="str">
        <f t="shared" si="1038"/>
        <v/>
      </c>
      <c r="BQ865" s="26" t="str">
        <f t="shared" si="1038"/>
        <v/>
      </c>
      <c r="BR865" s="26" t="str">
        <f t="shared" si="1038"/>
        <v/>
      </c>
      <c r="BS865" s="26" t="str">
        <f t="shared" si="1039" ref="BS865:ED865">IF(AND(BS866="",BS867=""),"",SUM(BS866,BS867))</f>
        <v/>
      </c>
      <c r="BT865" s="26" t="str">
        <f t="shared" si="1039"/>
        <v/>
      </c>
      <c r="BU865" s="26" t="str">
        <f t="shared" si="1039"/>
        <v/>
      </c>
      <c r="BV865" s="26" t="str">
        <f t="shared" si="1039"/>
        <v/>
      </c>
      <c r="BW865" s="26" t="str">
        <f t="shared" si="1039"/>
        <v/>
      </c>
      <c r="BX865" s="26" t="str">
        <f t="shared" si="1039"/>
        <v/>
      </c>
      <c r="BY865" s="26" t="str">
        <f t="shared" si="1039"/>
        <v/>
      </c>
      <c r="BZ865" s="26" t="str">
        <f t="shared" si="1039"/>
        <v/>
      </c>
      <c r="CA865" s="26" t="str">
        <f t="shared" si="1039"/>
        <v/>
      </c>
      <c r="CB865" s="26" t="str">
        <f t="shared" si="1039"/>
        <v/>
      </c>
      <c r="CC865" s="26" t="str">
        <f t="shared" si="1039"/>
        <v/>
      </c>
      <c r="CD865" s="26" t="str">
        <f t="shared" si="1039"/>
        <v/>
      </c>
      <c r="CE865" s="26" t="str">
        <f t="shared" si="1039"/>
        <v/>
      </c>
      <c r="CF865" s="26" t="str">
        <f t="shared" si="1039"/>
        <v/>
      </c>
      <c r="CG865" s="26" t="str">
        <f t="shared" si="1039"/>
        <v/>
      </c>
      <c r="CH865" s="26" t="str">
        <f t="shared" si="1039"/>
        <v/>
      </c>
      <c r="CI865" s="26" t="str">
        <f t="shared" si="1039"/>
        <v/>
      </c>
      <c r="CJ865" s="26" t="str">
        <f t="shared" si="1039"/>
        <v/>
      </c>
      <c r="CK865" s="26" t="str">
        <f t="shared" si="1039"/>
        <v/>
      </c>
      <c r="CL865" s="26" t="str">
        <f t="shared" si="1039"/>
        <v/>
      </c>
      <c r="CM865" s="26" t="str">
        <f t="shared" si="1039"/>
        <v/>
      </c>
      <c r="CN865" s="26" t="str">
        <f t="shared" si="1039"/>
        <v/>
      </c>
      <c r="CO865" s="26" t="str">
        <f t="shared" si="1039"/>
        <v/>
      </c>
      <c r="CP865" s="26" t="str">
        <f t="shared" si="1039"/>
        <v/>
      </c>
      <c r="CQ865" s="26" t="str">
        <f t="shared" si="1039"/>
        <v/>
      </c>
      <c r="CR865" s="26" t="str">
        <f t="shared" si="1039"/>
        <v/>
      </c>
      <c r="CS865" s="26" t="str">
        <f t="shared" si="1039"/>
        <v/>
      </c>
      <c r="CT865" s="26" t="str">
        <f t="shared" si="1039"/>
        <v/>
      </c>
      <c r="CU865" s="26" t="str">
        <f t="shared" si="1039"/>
        <v/>
      </c>
      <c r="CV865" s="26" t="str">
        <f t="shared" si="1039"/>
        <v/>
      </c>
      <c r="CW865" s="26" t="str">
        <f t="shared" si="1039"/>
        <v/>
      </c>
      <c r="CX865" s="26" t="str">
        <f t="shared" si="1039"/>
        <v/>
      </c>
      <c r="CY865" s="26" t="str">
        <f t="shared" si="1039"/>
        <v/>
      </c>
      <c r="CZ865" s="26" t="str">
        <f t="shared" si="1039"/>
        <v/>
      </c>
      <c r="DA865" s="26" t="str">
        <f t="shared" si="1039"/>
        <v/>
      </c>
      <c r="DB865" s="26" t="str">
        <f t="shared" si="1039"/>
        <v/>
      </c>
      <c r="DC865" s="26" t="str">
        <f t="shared" si="1039"/>
        <v/>
      </c>
      <c r="DD865" s="26" t="str">
        <f t="shared" si="1039"/>
        <v/>
      </c>
      <c r="DE865" s="26" t="str">
        <f t="shared" si="1039"/>
        <v/>
      </c>
      <c r="DF865" s="26" t="str">
        <f t="shared" si="1039"/>
        <v/>
      </c>
      <c r="DG865" s="26" t="str">
        <f t="shared" si="1039"/>
        <v/>
      </c>
      <c r="DH865" s="26" t="str">
        <f t="shared" si="1039"/>
        <v/>
      </c>
      <c r="DI865" s="26" t="str">
        <f t="shared" si="1039"/>
        <v/>
      </c>
      <c r="DJ865" s="26" t="str">
        <f t="shared" si="1039"/>
        <v/>
      </c>
      <c r="DK865" s="26" t="str">
        <f t="shared" si="1039"/>
        <v/>
      </c>
      <c r="DL865" s="26" t="str">
        <f t="shared" si="1039"/>
        <v/>
      </c>
      <c r="DM865" s="26" t="str">
        <f t="shared" si="1039"/>
        <v/>
      </c>
      <c r="DN865" s="26" t="str">
        <f t="shared" si="1039"/>
        <v/>
      </c>
      <c r="DO865" s="26" t="str">
        <f t="shared" si="1039"/>
        <v/>
      </c>
      <c r="DP865" s="26" t="str">
        <f t="shared" si="1039"/>
        <v/>
      </c>
      <c r="DQ865" s="26" t="str">
        <f t="shared" si="1039"/>
        <v/>
      </c>
      <c r="DR865" s="26" t="str">
        <f t="shared" si="1039"/>
        <v/>
      </c>
      <c r="DS865" s="26" t="str">
        <f t="shared" si="1039"/>
        <v/>
      </c>
      <c r="DT865" s="26" t="str">
        <f t="shared" si="1039"/>
        <v/>
      </c>
      <c r="DU865" s="26" t="str">
        <f t="shared" si="1039"/>
        <v/>
      </c>
      <c r="DV865" s="26" t="str">
        <f t="shared" si="1039"/>
        <v/>
      </c>
      <c r="DW865" s="26" t="str">
        <f t="shared" si="1039"/>
        <v/>
      </c>
      <c r="DX865" s="26" t="str">
        <f t="shared" si="1039"/>
        <v/>
      </c>
      <c r="DY865" s="26" t="str">
        <f t="shared" si="1039"/>
        <v/>
      </c>
      <c r="DZ865" s="26" t="str">
        <f t="shared" si="1039"/>
        <v/>
      </c>
      <c r="EA865" s="26" t="str">
        <f t="shared" si="1039"/>
        <v/>
      </c>
      <c r="EB865" s="26" t="str">
        <f t="shared" si="1039"/>
        <v/>
      </c>
      <c r="EC865" s="26" t="str">
        <f t="shared" si="1039"/>
        <v/>
      </c>
      <c r="ED865" s="26" t="str">
        <f t="shared" si="1039"/>
        <v/>
      </c>
      <c r="EE865" s="26" t="str">
        <f t="shared" si="1040" ref="EE865:FI865">IF(AND(EE866="",EE867=""),"",SUM(EE866,EE867))</f>
        <v/>
      </c>
      <c r="EF865" s="26" t="str">
        <f t="shared" si="1040"/>
        <v/>
      </c>
      <c r="EG865" s="26" t="str">
        <f t="shared" si="1040"/>
        <v/>
      </c>
      <c r="EH865" s="26" t="str">
        <f t="shared" si="1040"/>
        <v/>
      </c>
      <c r="EI865" s="26" t="str">
        <f t="shared" si="1040"/>
        <v/>
      </c>
      <c r="EJ865" s="26" t="str">
        <f t="shared" si="1040"/>
        <v/>
      </c>
      <c r="EK865" s="26" t="str">
        <f t="shared" si="1040"/>
        <v/>
      </c>
      <c r="EL865" s="26" t="str">
        <f t="shared" si="1040"/>
        <v/>
      </c>
      <c r="EM865" s="26" t="str">
        <f t="shared" si="1040"/>
        <v/>
      </c>
      <c r="EN865" s="26" t="str">
        <f t="shared" si="1040"/>
        <v/>
      </c>
      <c r="EO865" s="26" t="str">
        <f t="shared" si="1040"/>
        <v/>
      </c>
      <c r="EP865" s="26" t="str">
        <f t="shared" si="1040"/>
        <v/>
      </c>
      <c r="EQ865" s="26" t="str">
        <f t="shared" si="1040"/>
        <v/>
      </c>
      <c r="ER865" s="26" t="str">
        <f t="shared" si="1040"/>
        <v/>
      </c>
      <c r="ES865" s="26" t="str">
        <f t="shared" si="1040"/>
        <v/>
      </c>
      <c r="ET865" s="26" t="str">
        <f t="shared" si="1040"/>
        <v/>
      </c>
      <c r="EU865" s="26" t="str">
        <f t="shared" si="1040"/>
        <v/>
      </c>
      <c r="EV865" s="26" t="str">
        <f t="shared" si="1040"/>
        <v/>
      </c>
      <c r="EW865" s="26" t="str">
        <f t="shared" si="1040"/>
        <v/>
      </c>
      <c r="EX865" s="26" t="str">
        <f t="shared" si="1040"/>
        <v/>
      </c>
      <c r="EY865" s="26" t="str">
        <f t="shared" si="1040"/>
        <v/>
      </c>
      <c r="EZ865" s="26" t="str">
        <f t="shared" si="1040"/>
        <v/>
      </c>
      <c r="FA865" s="26" t="str">
        <f t="shared" si="1040"/>
        <v/>
      </c>
      <c r="FB865" s="26" t="str">
        <f t="shared" si="1040"/>
        <v/>
      </c>
      <c r="FC865" s="26" t="str">
        <f t="shared" si="1040"/>
        <v/>
      </c>
      <c r="FD865" s="26" t="str">
        <f t="shared" si="1040"/>
        <v/>
      </c>
      <c r="FE865" s="26" t="str">
        <f t="shared" si="1040"/>
        <v/>
      </c>
      <c r="FF865" s="26" t="str">
        <f t="shared" si="1040"/>
        <v/>
      </c>
      <c r="FG865" s="26" t="str">
        <f t="shared" si="1040"/>
        <v/>
      </c>
      <c r="FH865" s="26" t="str">
        <f t="shared" si="1040"/>
        <v/>
      </c>
      <c r="FI865" s="26" t="str">
        <f t="shared" si="1040"/>
        <v/>
      </c>
    </row>
    <row r="866" spans="1:165" s="8" customFormat="1" ht="15" customHeight="1">
      <c r="A866" s="8" t="str">
        <f t="shared" si="1017"/>
        <v>BEFDE_BP6_XDC</v>
      </c>
      <c r="B866" s="12" t="s">
        <v>2030</v>
      </c>
      <c r="C866" s="13" t="s">
        <v>2031</v>
      </c>
      <c r="D866" s="13" t="s">
        <v>2032</v>
      </c>
      <c r="E866" s="18" t="str">
        <f>"BEFDE_BP6_"&amp;C3</f>
        <v>BEFDE_BP6_XDC</v>
      </c>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row>
    <row r="867" spans="1:165" s="8" customFormat="1" ht="15" customHeight="1">
      <c r="A867" s="8" t="str">
        <f t="shared" si="1017"/>
        <v>BEFDD_BP6_XDC</v>
      </c>
      <c r="B867" s="12" t="s">
        <v>2033</v>
      </c>
      <c r="C867" s="13" t="s">
        <v>2034</v>
      </c>
      <c r="D867" s="13" t="s">
        <v>2035</v>
      </c>
      <c r="E867" s="18" t="str">
        <f>"BEFDD_BP6_"&amp;C3</f>
        <v>BEFDD_BP6_XDC</v>
      </c>
      <c r="F867" s="26" t="str">
        <f>IF(AND(F868="",AND(F871="",AND(F875="",AND(F878="",F881="")))),"",SUM(F868,F871,F875,F878,F881))</f>
        <v/>
      </c>
      <c r="G867" s="26" t="str">
        <f t="shared" si="1041" ref="G867:BR867">IF(AND(G868="",AND(G871="",AND(G875="",AND(G878="",G881="")))),"",SUM(G868,G871,G875,G878,G881))</f>
        <v/>
      </c>
      <c r="H867" s="26" t="str">
        <f t="shared" si="1041"/>
        <v/>
      </c>
      <c r="I867" s="26" t="str">
        <f t="shared" si="1041"/>
        <v/>
      </c>
      <c r="J867" s="26" t="str">
        <f t="shared" si="1041"/>
        <v/>
      </c>
      <c r="K867" s="26" t="str">
        <f t="shared" si="1041"/>
        <v/>
      </c>
      <c r="L867" s="26" t="str">
        <f t="shared" si="1041"/>
        <v/>
      </c>
      <c r="M867" s="26" t="str">
        <f t="shared" si="1041"/>
        <v/>
      </c>
      <c r="N867" s="26" t="str">
        <f t="shared" si="1041"/>
        <v/>
      </c>
      <c r="O867" s="26" t="str">
        <f t="shared" si="1041"/>
        <v/>
      </c>
      <c r="P867" s="26" t="str">
        <f t="shared" si="1041"/>
        <v/>
      </c>
      <c r="Q867" s="26" t="str">
        <f t="shared" si="1041"/>
        <v/>
      </c>
      <c r="R867" s="26" t="str">
        <f t="shared" si="1041"/>
        <v/>
      </c>
      <c r="S867" s="26" t="str">
        <f t="shared" si="1041"/>
        <v/>
      </c>
      <c r="T867" s="26" t="str">
        <f t="shared" si="1041"/>
        <v/>
      </c>
      <c r="U867" s="26" t="str">
        <f t="shared" si="1041"/>
        <v/>
      </c>
      <c r="V867" s="26" t="str">
        <f t="shared" si="1041"/>
        <v/>
      </c>
      <c r="W867" s="26" t="str">
        <f t="shared" si="1041"/>
        <v/>
      </c>
      <c r="X867" s="26" t="str">
        <f t="shared" si="1041"/>
        <v/>
      </c>
      <c r="Y867" s="26" t="str">
        <f t="shared" si="1041"/>
        <v/>
      </c>
      <c r="Z867" s="26" t="str">
        <f t="shared" si="1041"/>
        <v/>
      </c>
      <c r="AA867" s="26" t="str">
        <f t="shared" si="1041"/>
        <v/>
      </c>
      <c r="AB867" s="26" t="str">
        <f t="shared" si="1041"/>
        <v/>
      </c>
      <c r="AC867" s="26" t="str">
        <f t="shared" si="1041"/>
        <v/>
      </c>
      <c r="AD867" s="26" t="str">
        <f t="shared" si="1041"/>
        <v/>
      </c>
      <c r="AE867" s="26" t="str">
        <f t="shared" si="1041"/>
        <v/>
      </c>
      <c r="AF867" s="26" t="str">
        <f t="shared" si="1041"/>
        <v/>
      </c>
      <c r="AG867" s="26" t="str">
        <f t="shared" si="1041"/>
        <v/>
      </c>
      <c r="AH867" s="26" t="str">
        <f t="shared" si="1041"/>
        <v/>
      </c>
      <c r="AI867" s="26" t="str">
        <f t="shared" si="1041"/>
        <v/>
      </c>
      <c r="AJ867" s="26" t="str">
        <f t="shared" si="1041"/>
        <v/>
      </c>
      <c r="AK867" s="26" t="str">
        <f t="shared" si="1041"/>
        <v/>
      </c>
      <c r="AL867" s="26" t="str">
        <f t="shared" si="1041"/>
        <v/>
      </c>
      <c r="AM867" s="26" t="str">
        <f t="shared" si="1041"/>
        <v/>
      </c>
      <c r="AN867" s="26" t="str">
        <f t="shared" si="1041"/>
        <v/>
      </c>
      <c r="AO867" s="26" t="str">
        <f t="shared" si="1041"/>
        <v/>
      </c>
      <c r="AP867" s="26" t="str">
        <f t="shared" si="1041"/>
        <v/>
      </c>
      <c r="AQ867" s="26" t="str">
        <f t="shared" si="1041"/>
        <v/>
      </c>
      <c r="AR867" s="26" t="str">
        <f t="shared" si="1041"/>
        <v/>
      </c>
      <c r="AS867" s="26" t="str">
        <f t="shared" si="1041"/>
        <v/>
      </c>
      <c r="AT867" s="26" t="str">
        <f t="shared" si="1041"/>
        <v/>
      </c>
      <c r="AU867" s="26" t="str">
        <f t="shared" si="1041"/>
        <v/>
      </c>
      <c r="AV867" s="26" t="str">
        <f t="shared" si="1041"/>
        <v/>
      </c>
      <c r="AW867" s="26" t="str">
        <f t="shared" si="1041"/>
        <v/>
      </c>
      <c r="AX867" s="26" t="str">
        <f t="shared" si="1041"/>
        <v/>
      </c>
      <c r="AY867" s="26" t="str">
        <f t="shared" si="1041"/>
        <v/>
      </c>
      <c r="AZ867" s="26" t="str">
        <f t="shared" si="1041"/>
        <v/>
      </c>
      <c r="BA867" s="26" t="str">
        <f t="shared" si="1041"/>
        <v/>
      </c>
      <c r="BB867" s="26" t="str">
        <f t="shared" si="1041"/>
        <v/>
      </c>
      <c r="BC867" s="26" t="str">
        <f t="shared" si="1041"/>
        <v/>
      </c>
      <c r="BD867" s="26" t="str">
        <f t="shared" si="1041"/>
        <v/>
      </c>
      <c r="BE867" s="26" t="str">
        <f t="shared" si="1041"/>
        <v/>
      </c>
      <c r="BF867" s="26" t="str">
        <f t="shared" si="1041"/>
        <v/>
      </c>
      <c r="BG867" s="26" t="str">
        <f t="shared" si="1041"/>
        <v/>
      </c>
      <c r="BH867" s="26" t="str">
        <f t="shared" si="1041"/>
        <v/>
      </c>
      <c r="BI867" s="26" t="str">
        <f t="shared" si="1041"/>
        <v/>
      </c>
      <c r="BJ867" s="26" t="str">
        <f t="shared" si="1041"/>
        <v/>
      </c>
      <c r="BK867" s="26" t="str">
        <f t="shared" si="1041"/>
        <v/>
      </c>
      <c r="BL867" s="26" t="str">
        <f t="shared" si="1041"/>
        <v/>
      </c>
      <c r="BM867" s="26" t="str">
        <f t="shared" si="1041"/>
        <v/>
      </c>
      <c r="BN867" s="26" t="str">
        <f t="shared" si="1041"/>
        <v/>
      </c>
      <c r="BO867" s="26" t="str">
        <f t="shared" si="1041"/>
        <v/>
      </c>
      <c r="BP867" s="26" t="str">
        <f t="shared" si="1041"/>
        <v/>
      </c>
      <c r="BQ867" s="26" t="str">
        <f t="shared" si="1041"/>
        <v/>
      </c>
      <c r="BR867" s="26" t="str">
        <f t="shared" si="1041"/>
        <v/>
      </c>
      <c r="BS867" s="26" t="str">
        <f t="shared" si="1042" ref="BS867:ED867">IF(AND(BS868="",AND(BS871="",AND(BS875="",AND(BS878="",BS881="")))),"",SUM(BS868,BS871,BS875,BS878,BS881))</f>
        <v/>
      </c>
      <c r="BT867" s="26" t="str">
        <f t="shared" si="1042"/>
        <v/>
      </c>
      <c r="BU867" s="26" t="str">
        <f t="shared" si="1042"/>
        <v/>
      </c>
      <c r="BV867" s="26" t="str">
        <f t="shared" si="1042"/>
        <v/>
      </c>
      <c r="BW867" s="26" t="str">
        <f t="shared" si="1042"/>
        <v/>
      </c>
      <c r="BX867" s="26" t="str">
        <f t="shared" si="1042"/>
        <v/>
      </c>
      <c r="BY867" s="26" t="str">
        <f t="shared" si="1042"/>
        <v/>
      </c>
      <c r="BZ867" s="26" t="str">
        <f t="shared" si="1042"/>
        <v/>
      </c>
      <c r="CA867" s="26" t="str">
        <f t="shared" si="1042"/>
        <v/>
      </c>
      <c r="CB867" s="26" t="str">
        <f t="shared" si="1042"/>
        <v/>
      </c>
      <c r="CC867" s="26" t="str">
        <f t="shared" si="1042"/>
        <v/>
      </c>
      <c r="CD867" s="26" t="str">
        <f t="shared" si="1042"/>
        <v/>
      </c>
      <c r="CE867" s="26" t="str">
        <f t="shared" si="1042"/>
        <v/>
      </c>
      <c r="CF867" s="26" t="str">
        <f t="shared" si="1042"/>
        <v/>
      </c>
      <c r="CG867" s="26" t="str">
        <f t="shared" si="1042"/>
        <v/>
      </c>
      <c r="CH867" s="26" t="str">
        <f t="shared" si="1042"/>
        <v/>
      </c>
      <c r="CI867" s="26" t="str">
        <f t="shared" si="1042"/>
        <v/>
      </c>
      <c r="CJ867" s="26" t="str">
        <f t="shared" si="1042"/>
        <v/>
      </c>
      <c r="CK867" s="26" t="str">
        <f t="shared" si="1042"/>
        <v/>
      </c>
      <c r="CL867" s="26" t="str">
        <f t="shared" si="1042"/>
        <v/>
      </c>
      <c r="CM867" s="26" t="str">
        <f t="shared" si="1042"/>
        <v/>
      </c>
      <c r="CN867" s="26" t="str">
        <f t="shared" si="1042"/>
        <v/>
      </c>
      <c r="CO867" s="26" t="str">
        <f t="shared" si="1042"/>
        <v/>
      </c>
      <c r="CP867" s="26" t="str">
        <f t="shared" si="1042"/>
        <v/>
      </c>
      <c r="CQ867" s="26" t="str">
        <f t="shared" si="1042"/>
        <v/>
      </c>
      <c r="CR867" s="26" t="str">
        <f t="shared" si="1042"/>
        <v/>
      </c>
      <c r="CS867" s="26" t="str">
        <f t="shared" si="1042"/>
        <v/>
      </c>
      <c r="CT867" s="26" t="str">
        <f t="shared" si="1042"/>
        <v/>
      </c>
      <c r="CU867" s="26" t="str">
        <f t="shared" si="1042"/>
        <v/>
      </c>
      <c r="CV867" s="26" t="str">
        <f t="shared" si="1042"/>
        <v/>
      </c>
      <c r="CW867" s="26" t="str">
        <f t="shared" si="1042"/>
        <v/>
      </c>
      <c r="CX867" s="26" t="str">
        <f t="shared" si="1042"/>
        <v/>
      </c>
      <c r="CY867" s="26" t="str">
        <f t="shared" si="1042"/>
        <v/>
      </c>
      <c r="CZ867" s="26" t="str">
        <f t="shared" si="1042"/>
        <v/>
      </c>
      <c r="DA867" s="26" t="str">
        <f t="shared" si="1042"/>
        <v/>
      </c>
      <c r="DB867" s="26" t="str">
        <f t="shared" si="1042"/>
        <v/>
      </c>
      <c r="DC867" s="26" t="str">
        <f t="shared" si="1042"/>
        <v/>
      </c>
      <c r="DD867" s="26" t="str">
        <f t="shared" si="1042"/>
        <v/>
      </c>
      <c r="DE867" s="26" t="str">
        <f t="shared" si="1042"/>
        <v/>
      </c>
      <c r="DF867" s="26" t="str">
        <f t="shared" si="1042"/>
        <v/>
      </c>
      <c r="DG867" s="26" t="str">
        <f t="shared" si="1042"/>
        <v/>
      </c>
      <c r="DH867" s="26" t="str">
        <f t="shared" si="1042"/>
        <v/>
      </c>
      <c r="DI867" s="26" t="str">
        <f t="shared" si="1042"/>
        <v/>
      </c>
      <c r="DJ867" s="26" t="str">
        <f t="shared" si="1042"/>
        <v/>
      </c>
      <c r="DK867" s="26" t="str">
        <f t="shared" si="1042"/>
        <v/>
      </c>
      <c r="DL867" s="26" t="str">
        <f t="shared" si="1042"/>
        <v/>
      </c>
      <c r="DM867" s="26" t="str">
        <f t="shared" si="1042"/>
        <v/>
      </c>
      <c r="DN867" s="26" t="str">
        <f t="shared" si="1042"/>
        <v/>
      </c>
      <c r="DO867" s="26" t="str">
        <f t="shared" si="1042"/>
        <v/>
      </c>
      <c r="DP867" s="26" t="str">
        <f t="shared" si="1042"/>
        <v/>
      </c>
      <c r="DQ867" s="26" t="str">
        <f t="shared" si="1042"/>
        <v/>
      </c>
      <c r="DR867" s="26" t="str">
        <f t="shared" si="1042"/>
        <v/>
      </c>
      <c r="DS867" s="26" t="str">
        <f t="shared" si="1042"/>
        <v/>
      </c>
      <c r="DT867" s="26" t="str">
        <f t="shared" si="1042"/>
        <v/>
      </c>
      <c r="DU867" s="26" t="str">
        <f t="shared" si="1042"/>
        <v/>
      </c>
      <c r="DV867" s="26" t="str">
        <f t="shared" si="1042"/>
        <v/>
      </c>
      <c r="DW867" s="26" t="str">
        <f t="shared" si="1042"/>
        <v/>
      </c>
      <c r="DX867" s="26" t="str">
        <f t="shared" si="1042"/>
        <v/>
      </c>
      <c r="DY867" s="26" t="str">
        <f t="shared" si="1042"/>
        <v/>
      </c>
      <c r="DZ867" s="26" t="str">
        <f t="shared" si="1042"/>
        <v/>
      </c>
      <c r="EA867" s="26" t="str">
        <f t="shared" si="1042"/>
        <v/>
      </c>
      <c r="EB867" s="26" t="str">
        <f t="shared" si="1042"/>
        <v/>
      </c>
      <c r="EC867" s="26" t="str">
        <f t="shared" si="1042"/>
        <v/>
      </c>
      <c r="ED867" s="26" t="str">
        <f t="shared" si="1042"/>
        <v/>
      </c>
      <c r="EE867" s="26" t="str">
        <f t="shared" si="1043" ref="EE867:FI867">IF(AND(EE868="",AND(EE871="",AND(EE875="",AND(EE878="",EE881="")))),"",SUM(EE868,EE871,EE875,EE878,EE881))</f>
        <v/>
      </c>
      <c r="EF867" s="26" t="str">
        <f t="shared" si="1043"/>
        <v/>
      </c>
      <c r="EG867" s="26" t="str">
        <f t="shared" si="1043"/>
        <v/>
      </c>
      <c r="EH867" s="26" t="str">
        <f t="shared" si="1043"/>
        <v/>
      </c>
      <c r="EI867" s="26" t="str">
        <f t="shared" si="1043"/>
        <v/>
      </c>
      <c r="EJ867" s="26" t="str">
        <f t="shared" si="1043"/>
        <v/>
      </c>
      <c r="EK867" s="26" t="str">
        <f t="shared" si="1043"/>
        <v/>
      </c>
      <c r="EL867" s="26" t="str">
        <f t="shared" si="1043"/>
        <v/>
      </c>
      <c r="EM867" s="26" t="str">
        <f t="shared" si="1043"/>
        <v/>
      </c>
      <c r="EN867" s="26" t="str">
        <f t="shared" si="1043"/>
        <v/>
      </c>
      <c r="EO867" s="26" t="str">
        <f t="shared" si="1043"/>
        <v/>
      </c>
      <c r="EP867" s="26" t="str">
        <f t="shared" si="1043"/>
        <v/>
      </c>
      <c r="EQ867" s="26" t="str">
        <f t="shared" si="1043"/>
        <v/>
      </c>
      <c r="ER867" s="26" t="str">
        <f t="shared" si="1043"/>
        <v/>
      </c>
      <c r="ES867" s="26" t="str">
        <f t="shared" si="1043"/>
        <v/>
      </c>
      <c r="ET867" s="26" t="str">
        <f t="shared" si="1043"/>
        <v/>
      </c>
      <c r="EU867" s="26" t="str">
        <f t="shared" si="1043"/>
        <v/>
      </c>
      <c r="EV867" s="26" t="str">
        <f t="shared" si="1043"/>
        <v/>
      </c>
      <c r="EW867" s="26" t="str">
        <f t="shared" si="1043"/>
        <v/>
      </c>
      <c r="EX867" s="26" t="str">
        <f t="shared" si="1043"/>
        <v/>
      </c>
      <c r="EY867" s="26" t="str">
        <f t="shared" si="1043"/>
        <v/>
      </c>
      <c r="EZ867" s="26" t="str">
        <f t="shared" si="1043"/>
        <v/>
      </c>
      <c r="FA867" s="26" t="str">
        <f t="shared" si="1043"/>
        <v/>
      </c>
      <c r="FB867" s="26" t="str">
        <f t="shared" si="1043"/>
        <v/>
      </c>
      <c r="FC867" s="26" t="str">
        <f t="shared" si="1043"/>
        <v/>
      </c>
      <c r="FD867" s="26" t="str">
        <f t="shared" si="1043"/>
        <v/>
      </c>
      <c r="FE867" s="26" t="str">
        <f t="shared" si="1043"/>
        <v/>
      </c>
      <c r="FF867" s="26" t="str">
        <f t="shared" si="1043"/>
        <v/>
      </c>
      <c r="FG867" s="26" t="str">
        <f t="shared" si="1043"/>
        <v/>
      </c>
      <c r="FH867" s="26" t="str">
        <f t="shared" si="1043"/>
        <v/>
      </c>
      <c r="FI867" s="26" t="str">
        <f t="shared" si="1043"/>
        <v/>
      </c>
    </row>
    <row r="868" spans="1:165" s="8" customFormat="1" ht="15" customHeight="1">
      <c r="A868" s="8" t="str">
        <f t="shared" si="1017"/>
        <v>BEFDDRP_BP6_XDC</v>
      </c>
      <c r="B868" s="12" t="s">
        <v>2036</v>
      </c>
      <c r="C868" s="13" t="s">
        <v>2037</v>
      </c>
      <c r="D868" s="13" t="s">
        <v>2038</v>
      </c>
      <c r="E868" s="18" t="str">
        <f>"BEFDDRP_BP6_"&amp;C3</f>
        <v>BEFDDRP_BP6_XDC</v>
      </c>
      <c r="F868" s="26" t="str">
        <f>IF(AND(F869="",F870=""),"",SUM(F869,F870))</f>
        <v/>
      </c>
      <c r="G868" s="26" t="str">
        <f t="shared" si="1044" ref="G868:BR868">IF(AND(G869="",G870=""),"",SUM(G869,G870))</f>
        <v/>
      </c>
      <c r="H868" s="26" t="str">
        <f t="shared" si="1044"/>
        <v/>
      </c>
      <c r="I868" s="26" t="str">
        <f t="shared" si="1044"/>
        <v/>
      </c>
      <c r="J868" s="26" t="str">
        <f t="shared" si="1044"/>
        <v/>
      </c>
      <c r="K868" s="26" t="str">
        <f t="shared" si="1044"/>
        <v/>
      </c>
      <c r="L868" s="26" t="str">
        <f t="shared" si="1044"/>
        <v/>
      </c>
      <c r="M868" s="26" t="str">
        <f t="shared" si="1044"/>
        <v/>
      </c>
      <c r="N868" s="26" t="str">
        <f t="shared" si="1044"/>
        <v/>
      </c>
      <c r="O868" s="26" t="str">
        <f t="shared" si="1044"/>
        <v/>
      </c>
      <c r="P868" s="26" t="str">
        <f t="shared" si="1044"/>
        <v/>
      </c>
      <c r="Q868" s="26" t="str">
        <f t="shared" si="1044"/>
        <v/>
      </c>
      <c r="R868" s="26" t="str">
        <f t="shared" si="1044"/>
        <v/>
      </c>
      <c r="S868" s="26" t="str">
        <f t="shared" si="1044"/>
        <v/>
      </c>
      <c r="T868" s="26" t="str">
        <f t="shared" si="1044"/>
        <v/>
      </c>
      <c r="U868" s="26" t="str">
        <f t="shared" si="1044"/>
        <v/>
      </c>
      <c r="V868" s="26" t="str">
        <f t="shared" si="1044"/>
        <v/>
      </c>
      <c r="W868" s="26" t="str">
        <f t="shared" si="1044"/>
        <v/>
      </c>
      <c r="X868" s="26" t="str">
        <f t="shared" si="1044"/>
        <v/>
      </c>
      <c r="Y868" s="26" t="str">
        <f t="shared" si="1044"/>
        <v/>
      </c>
      <c r="Z868" s="26" t="str">
        <f t="shared" si="1044"/>
        <v/>
      </c>
      <c r="AA868" s="26" t="str">
        <f t="shared" si="1044"/>
        <v/>
      </c>
      <c r="AB868" s="26" t="str">
        <f t="shared" si="1044"/>
        <v/>
      </c>
      <c r="AC868" s="26" t="str">
        <f t="shared" si="1044"/>
        <v/>
      </c>
      <c r="AD868" s="26" t="str">
        <f t="shared" si="1044"/>
        <v/>
      </c>
      <c r="AE868" s="26" t="str">
        <f t="shared" si="1044"/>
        <v/>
      </c>
      <c r="AF868" s="26" t="str">
        <f t="shared" si="1044"/>
        <v/>
      </c>
      <c r="AG868" s="26" t="str">
        <f t="shared" si="1044"/>
        <v/>
      </c>
      <c r="AH868" s="26" t="str">
        <f t="shared" si="1044"/>
        <v/>
      </c>
      <c r="AI868" s="26" t="str">
        <f t="shared" si="1044"/>
        <v/>
      </c>
      <c r="AJ868" s="26" t="str">
        <f t="shared" si="1044"/>
        <v/>
      </c>
      <c r="AK868" s="26" t="str">
        <f t="shared" si="1044"/>
        <v/>
      </c>
      <c r="AL868" s="26" t="str">
        <f t="shared" si="1044"/>
        <v/>
      </c>
      <c r="AM868" s="26" t="str">
        <f t="shared" si="1044"/>
        <v/>
      </c>
      <c r="AN868" s="26" t="str">
        <f t="shared" si="1044"/>
        <v/>
      </c>
      <c r="AO868" s="26" t="str">
        <f t="shared" si="1044"/>
        <v/>
      </c>
      <c r="AP868" s="26" t="str">
        <f t="shared" si="1044"/>
        <v/>
      </c>
      <c r="AQ868" s="26" t="str">
        <f t="shared" si="1044"/>
        <v/>
      </c>
      <c r="AR868" s="26" t="str">
        <f t="shared" si="1044"/>
        <v/>
      </c>
      <c r="AS868" s="26" t="str">
        <f t="shared" si="1044"/>
        <v/>
      </c>
      <c r="AT868" s="26" t="str">
        <f t="shared" si="1044"/>
        <v/>
      </c>
      <c r="AU868" s="26" t="str">
        <f t="shared" si="1044"/>
        <v/>
      </c>
      <c r="AV868" s="26" t="str">
        <f t="shared" si="1044"/>
        <v/>
      </c>
      <c r="AW868" s="26" t="str">
        <f t="shared" si="1044"/>
        <v/>
      </c>
      <c r="AX868" s="26" t="str">
        <f t="shared" si="1044"/>
        <v/>
      </c>
      <c r="AY868" s="26" t="str">
        <f t="shared" si="1044"/>
        <v/>
      </c>
      <c r="AZ868" s="26" t="str">
        <f t="shared" si="1044"/>
        <v/>
      </c>
      <c r="BA868" s="26" t="str">
        <f t="shared" si="1044"/>
        <v/>
      </c>
      <c r="BB868" s="26" t="str">
        <f t="shared" si="1044"/>
        <v/>
      </c>
      <c r="BC868" s="26" t="str">
        <f t="shared" si="1044"/>
        <v/>
      </c>
      <c r="BD868" s="26" t="str">
        <f t="shared" si="1044"/>
        <v/>
      </c>
      <c r="BE868" s="26" t="str">
        <f t="shared" si="1044"/>
        <v/>
      </c>
      <c r="BF868" s="26" t="str">
        <f t="shared" si="1044"/>
        <v/>
      </c>
      <c r="BG868" s="26" t="str">
        <f t="shared" si="1044"/>
        <v/>
      </c>
      <c r="BH868" s="26" t="str">
        <f t="shared" si="1044"/>
        <v/>
      </c>
      <c r="BI868" s="26" t="str">
        <f t="shared" si="1044"/>
        <v/>
      </c>
      <c r="BJ868" s="26" t="str">
        <f t="shared" si="1044"/>
        <v/>
      </c>
      <c r="BK868" s="26" t="str">
        <f t="shared" si="1044"/>
        <v/>
      </c>
      <c r="BL868" s="26" t="str">
        <f t="shared" si="1044"/>
        <v/>
      </c>
      <c r="BM868" s="26" t="str">
        <f t="shared" si="1044"/>
        <v/>
      </c>
      <c r="BN868" s="26" t="str">
        <f t="shared" si="1044"/>
        <v/>
      </c>
      <c r="BO868" s="26" t="str">
        <f t="shared" si="1044"/>
        <v/>
      </c>
      <c r="BP868" s="26" t="str">
        <f t="shared" si="1044"/>
        <v/>
      </c>
      <c r="BQ868" s="26" t="str">
        <f t="shared" si="1044"/>
        <v/>
      </c>
      <c r="BR868" s="26" t="str">
        <f t="shared" si="1044"/>
        <v/>
      </c>
      <c r="BS868" s="26" t="str">
        <f t="shared" si="1045" ref="BS868:ED868">IF(AND(BS869="",BS870=""),"",SUM(BS869,BS870))</f>
        <v/>
      </c>
      <c r="BT868" s="26" t="str">
        <f t="shared" si="1045"/>
        <v/>
      </c>
      <c r="BU868" s="26" t="str">
        <f t="shared" si="1045"/>
        <v/>
      </c>
      <c r="BV868" s="26" t="str">
        <f t="shared" si="1045"/>
        <v/>
      </c>
      <c r="BW868" s="26" t="str">
        <f t="shared" si="1045"/>
        <v/>
      </c>
      <c r="BX868" s="26" t="str">
        <f t="shared" si="1045"/>
        <v/>
      </c>
      <c r="BY868" s="26" t="str">
        <f t="shared" si="1045"/>
        <v/>
      </c>
      <c r="BZ868" s="26" t="str">
        <f t="shared" si="1045"/>
        <v/>
      </c>
      <c r="CA868" s="26" t="str">
        <f t="shared" si="1045"/>
        <v/>
      </c>
      <c r="CB868" s="26" t="str">
        <f t="shared" si="1045"/>
        <v/>
      </c>
      <c r="CC868" s="26" t="str">
        <f t="shared" si="1045"/>
        <v/>
      </c>
      <c r="CD868" s="26" t="str">
        <f t="shared" si="1045"/>
        <v/>
      </c>
      <c r="CE868" s="26" t="str">
        <f t="shared" si="1045"/>
        <v/>
      </c>
      <c r="CF868" s="26" t="str">
        <f t="shared" si="1045"/>
        <v/>
      </c>
      <c r="CG868" s="26" t="str">
        <f t="shared" si="1045"/>
        <v/>
      </c>
      <c r="CH868" s="26" t="str">
        <f t="shared" si="1045"/>
        <v/>
      </c>
      <c r="CI868" s="26" t="str">
        <f t="shared" si="1045"/>
        <v/>
      </c>
      <c r="CJ868" s="26" t="str">
        <f t="shared" si="1045"/>
        <v/>
      </c>
      <c r="CK868" s="26" t="str">
        <f t="shared" si="1045"/>
        <v/>
      </c>
      <c r="CL868" s="26" t="str">
        <f t="shared" si="1045"/>
        <v/>
      </c>
      <c r="CM868" s="26" t="str">
        <f t="shared" si="1045"/>
        <v/>
      </c>
      <c r="CN868" s="26" t="str">
        <f t="shared" si="1045"/>
        <v/>
      </c>
      <c r="CO868" s="26" t="str">
        <f t="shared" si="1045"/>
        <v/>
      </c>
      <c r="CP868" s="26" t="str">
        <f t="shared" si="1045"/>
        <v/>
      </c>
      <c r="CQ868" s="26" t="str">
        <f t="shared" si="1045"/>
        <v/>
      </c>
      <c r="CR868" s="26" t="str">
        <f t="shared" si="1045"/>
        <v/>
      </c>
      <c r="CS868" s="26" t="str">
        <f t="shared" si="1045"/>
        <v/>
      </c>
      <c r="CT868" s="26" t="str">
        <f t="shared" si="1045"/>
        <v/>
      </c>
      <c r="CU868" s="26" t="str">
        <f t="shared" si="1045"/>
        <v/>
      </c>
      <c r="CV868" s="26" t="str">
        <f t="shared" si="1045"/>
        <v/>
      </c>
      <c r="CW868" s="26" t="str">
        <f t="shared" si="1045"/>
        <v/>
      </c>
      <c r="CX868" s="26" t="str">
        <f t="shared" si="1045"/>
        <v/>
      </c>
      <c r="CY868" s="26" t="str">
        <f t="shared" si="1045"/>
        <v/>
      </c>
      <c r="CZ868" s="26" t="str">
        <f t="shared" si="1045"/>
        <v/>
      </c>
      <c r="DA868" s="26" t="str">
        <f t="shared" si="1045"/>
        <v/>
      </c>
      <c r="DB868" s="26" t="str">
        <f t="shared" si="1045"/>
        <v/>
      </c>
      <c r="DC868" s="26" t="str">
        <f t="shared" si="1045"/>
        <v/>
      </c>
      <c r="DD868" s="26" t="str">
        <f t="shared" si="1045"/>
        <v/>
      </c>
      <c r="DE868" s="26" t="str">
        <f t="shared" si="1045"/>
        <v/>
      </c>
      <c r="DF868" s="26" t="str">
        <f t="shared" si="1045"/>
        <v/>
      </c>
      <c r="DG868" s="26" t="str">
        <f t="shared" si="1045"/>
        <v/>
      </c>
      <c r="DH868" s="26" t="str">
        <f t="shared" si="1045"/>
        <v/>
      </c>
      <c r="DI868" s="26" t="str">
        <f t="shared" si="1045"/>
        <v/>
      </c>
      <c r="DJ868" s="26" t="str">
        <f t="shared" si="1045"/>
        <v/>
      </c>
      <c r="DK868" s="26" t="str">
        <f t="shared" si="1045"/>
        <v/>
      </c>
      <c r="DL868" s="26" t="str">
        <f t="shared" si="1045"/>
        <v/>
      </c>
      <c r="DM868" s="26" t="str">
        <f t="shared" si="1045"/>
        <v/>
      </c>
      <c r="DN868" s="26" t="str">
        <f t="shared" si="1045"/>
        <v/>
      </c>
      <c r="DO868" s="26" t="str">
        <f t="shared" si="1045"/>
        <v/>
      </c>
      <c r="DP868" s="26" t="str">
        <f t="shared" si="1045"/>
        <v/>
      </c>
      <c r="DQ868" s="26" t="str">
        <f t="shared" si="1045"/>
        <v/>
      </c>
      <c r="DR868" s="26" t="str">
        <f t="shared" si="1045"/>
        <v/>
      </c>
      <c r="DS868" s="26" t="str">
        <f t="shared" si="1045"/>
        <v/>
      </c>
      <c r="DT868" s="26" t="str">
        <f t="shared" si="1045"/>
        <v/>
      </c>
      <c r="DU868" s="26" t="str">
        <f t="shared" si="1045"/>
        <v/>
      </c>
      <c r="DV868" s="26" t="str">
        <f t="shared" si="1045"/>
        <v/>
      </c>
      <c r="DW868" s="26" t="str">
        <f t="shared" si="1045"/>
        <v/>
      </c>
      <c r="DX868" s="26" t="str">
        <f t="shared" si="1045"/>
        <v/>
      </c>
      <c r="DY868" s="26" t="str">
        <f t="shared" si="1045"/>
        <v/>
      </c>
      <c r="DZ868" s="26" t="str">
        <f t="shared" si="1045"/>
        <v/>
      </c>
      <c r="EA868" s="26" t="str">
        <f t="shared" si="1045"/>
        <v/>
      </c>
      <c r="EB868" s="26" t="str">
        <f t="shared" si="1045"/>
        <v/>
      </c>
      <c r="EC868" s="26" t="str">
        <f t="shared" si="1045"/>
        <v/>
      </c>
      <c r="ED868" s="26" t="str">
        <f t="shared" si="1045"/>
        <v/>
      </c>
      <c r="EE868" s="26" t="str">
        <f t="shared" si="1046" ref="EE868:FI868">IF(AND(EE869="",EE870=""),"",SUM(EE869,EE870))</f>
        <v/>
      </c>
      <c r="EF868" s="26" t="str">
        <f t="shared" si="1046"/>
        <v/>
      </c>
      <c r="EG868" s="26" t="str">
        <f t="shared" si="1046"/>
        <v/>
      </c>
      <c r="EH868" s="26" t="str">
        <f t="shared" si="1046"/>
        <v/>
      </c>
      <c r="EI868" s="26" t="str">
        <f t="shared" si="1046"/>
        <v/>
      </c>
      <c r="EJ868" s="26" t="str">
        <f t="shared" si="1046"/>
        <v/>
      </c>
      <c r="EK868" s="26" t="str">
        <f t="shared" si="1046"/>
        <v/>
      </c>
      <c r="EL868" s="26" t="str">
        <f t="shared" si="1046"/>
        <v/>
      </c>
      <c r="EM868" s="26" t="str">
        <f t="shared" si="1046"/>
        <v/>
      </c>
      <c r="EN868" s="26" t="str">
        <f t="shared" si="1046"/>
        <v/>
      </c>
      <c r="EO868" s="26" t="str">
        <f t="shared" si="1046"/>
        <v/>
      </c>
      <c r="EP868" s="26" t="str">
        <f t="shared" si="1046"/>
        <v/>
      </c>
      <c r="EQ868" s="26" t="str">
        <f t="shared" si="1046"/>
        <v/>
      </c>
      <c r="ER868" s="26" t="str">
        <f t="shared" si="1046"/>
        <v/>
      </c>
      <c r="ES868" s="26" t="str">
        <f t="shared" si="1046"/>
        <v/>
      </c>
      <c r="ET868" s="26" t="str">
        <f t="shared" si="1046"/>
        <v/>
      </c>
      <c r="EU868" s="26" t="str">
        <f t="shared" si="1046"/>
        <v/>
      </c>
      <c r="EV868" s="26" t="str">
        <f t="shared" si="1046"/>
        <v/>
      </c>
      <c r="EW868" s="26" t="str">
        <f t="shared" si="1046"/>
        <v/>
      </c>
      <c r="EX868" s="26" t="str">
        <f t="shared" si="1046"/>
        <v/>
      </c>
      <c r="EY868" s="26" t="str">
        <f t="shared" si="1046"/>
        <v/>
      </c>
      <c r="EZ868" s="26" t="str">
        <f t="shared" si="1046"/>
        <v/>
      </c>
      <c r="FA868" s="26" t="str">
        <f t="shared" si="1046"/>
        <v/>
      </c>
      <c r="FB868" s="26" t="str">
        <f t="shared" si="1046"/>
        <v/>
      </c>
      <c r="FC868" s="26" t="str">
        <f t="shared" si="1046"/>
        <v/>
      </c>
      <c r="FD868" s="26" t="str">
        <f t="shared" si="1046"/>
        <v/>
      </c>
      <c r="FE868" s="26" t="str">
        <f t="shared" si="1046"/>
        <v/>
      </c>
      <c r="FF868" s="26" t="str">
        <f t="shared" si="1046"/>
        <v/>
      </c>
      <c r="FG868" s="26" t="str">
        <f t="shared" si="1046"/>
        <v/>
      </c>
      <c r="FH868" s="26" t="str">
        <f t="shared" si="1046"/>
        <v/>
      </c>
      <c r="FI868" s="26" t="str">
        <f t="shared" si="1046"/>
        <v/>
      </c>
    </row>
    <row r="869" spans="1:165" s="8" customFormat="1" ht="15" customHeight="1">
      <c r="A869" s="8" t="str">
        <f t="shared" si="1017"/>
        <v>BEFDDRPP_BP6_XDC</v>
      </c>
      <c r="B869" s="12" t="s">
        <v>2039</v>
      </c>
      <c r="C869" s="13" t="s">
        <v>2040</v>
      </c>
      <c r="D869" s="13" t="s">
        <v>2041</v>
      </c>
      <c r="E869" s="18" t="str">
        <f>"BEFDDRPP_BP6_"&amp;C3</f>
        <v>BEFDDRPP_BP6_XDC</v>
      </c>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row>
    <row r="870" spans="1:165" s="8" customFormat="1" ht="15" customHeight="1">
      <c r="A870" s="8" t="str">
        <f t="shared" si="1017"/>
        <v>BEFDDRPI_BP6_XDC</v>
      </c>
      <c r="B870" s="12" t="s">
        <v>2042</v>
      </c>
      <c r="C870" s="13" t="s">
        <v>2043</v>
      </c>
      <c r="D870" s="13" t="s">
        <v>2044</v>
      </c>
      <c r="E870" s="18" t="str">
        <f>"BEFDDRPI_BP6_"&amp;C3</f>
        <v>BEFDDRPI_BP6_XDC</v>
      </c>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row>
    <row r="871" spans="1:165" s="8" customFormat="1" ht="15" customHeight="1">
      <c r="A871" s="8" t="str">
        <f t="shared" si="1017"/>
        <v>BEFDDAA_BP6_XDC</v>
      </c>
      <c r="B871" s="12" t="s">
        <v>2045</v>
      </c>
      <c r="C871" s="13" t="s">
        <v>2046</v>
      </c>
      <c r="D871" s="13" t="s">
        <v>2047</v>
      </c>
      <c r="E871" s="18" t="str">
        <f>"BEFDDAA_BP6_"&amp;C3</f>
        <v>BEFDDAA_BP6_XDC</v>
      </c>
      <c r="F871" s="26" t="str">
        <f>IF(AND(F872="",AND(F873="",F874="")),"",SUM(F872,F873,F874))</f>
        <v/>
      </c>
      <c r="G871" s="26" t="str">
        <f t="shared" si="1047" ref="G871:BR871">IF(AND(G872="",AND(G873="",G874="")),"",SUM(G872,G873,G874))</f>
        <v/>
      </c>
      <c r="H871" s="26" t="str">
        <f t="shared" si="1047"/>
        <v/>
      </c>
      <c r="I871" s="26" t="str">
        <f t="shared" si="1047"/>
        <v/>
      </c>
      <c r="J871" s="26" t="str">
        <f t="shared" si="1047"/>
        <v/>
      </c>
      <c r="K871" s="26" t="str">
        <f t="shared" si="1047"/>
        <v/>
      </c>
      <c r="L871" s="26" t="str">
        <f t="shared" si="1047"/>
        <v/>
      </c>
      <c r="M871" s="26" t="str">
        <f t="shared" si="1047"/>
        <v/>
      </c>
      <c r="N871" s="26" t="str">
        <f t="shared" si="1047"/>
        <v/>
      </c>
      <c r="O871" s="26" t="str">
        <f t="shared" si="1047"/>
        <v/>
      </c>
      <c r="P871" s="26" t="str">
        <f t="shared" si="1047"/>
        <v/>
      </c>
      <c r="Q871" s="26" t="str">
        <f t="shared" si="1047"/>
        <v/>
      </c>
      <c r="R871" s="26" t="str">
        <f t="shared" si="1047"/>
        <v/>
      </c>
      <c r="S871" s="26" t="str">
        <f t="shared" si="1047"/>
        <v/>
      </c>
      <c r="T871" s="26" t="str">
        <f t="shared" si="1047"/>
        <v/>
      </c>
      <c r="U871" s="26" t="str">
        <f t="shared" si="1047"/>
        <v/>
      </c>
      <c r="V871" s="26" t="str">
        <f t="shared" si="1047"/>
        <v/>
      </c>
      <c r="W871" s="26" t="str">
        <f t="shared" si="1047"/>
        <v/>
      </c>
      <c r="X871" s="26" t="str">
        <f t="shared" si="1047"/>
        <v/>
      </c>
      <c r="Y871" s="26" t="str">
        <f t="shared" si="1047"/>
        <v/>
      </c>
      <c r="Z871" s="26" t="str">
        <f t="shared" si="1047"/>
        <v/>
      </c>
      <c r="AA871" s="26" t="str">
        <f t="shared" si="1047"/>
        <v/>
      </c>
      <c r="AB871" s="26" t="str">
        <f t="shared" si="1047"/>
        <v/>
      </c>
      <c r="AC871" s="26" t="str">
        <f t="shared" si="1047"/>
        <v/>
      </c>
      <c r="AD871" s="26" t="str">
        <f t="shared" si="1047"/>
        <v/>
      </c>
      <c r="AE871" s="26" t="str">
        <f t="shared" si="1047"/>
        <v/>
      </c>
      <c r="AF871" s="26" t="str">
        <f t="shared" si="1047"/>
        <v/>
      </c>
      <c r="AG871" s="26" t="str">
        <f t="shared" si="1047"/>
        <v/>
      </c>
      <c r="AH871" s="26" t="str">
        <f t="shared" si="1047"/>
        <v/>
      </c>
      <c r="AI871" s="26" t="str">
        <f t="shared" si="1047"/>
        <v/>
      </c>
      <c r="AJ871" s="26" t="str">
        <f t="shared" si="1047"/>
        <v/>
      </c>
      <c r="AK871" s="26" t="str">
        <f t="shared" si="1047"/>
        <v/>
      </c>
      <c r="AL871" s="26" t="str">
        <f t="shared" si="1047"/>
        <v/>
      </c>
      <c r="AM871" s="26" t="str">
        <f t="shared" si="1047"/>
        <v/>
      </c>
      <c r="AN871" s="26" t="str">
        <f t="shared" si="1047"/>
        <v/>
      </c>
      <c r="AO871" s="26" t="str">
        <f t="shared" si="1047"/>
        <v/>
      </c>
      <c r="AP871" s="26" t="str">
        <f t="shared" si="1047"/>
        <v/>
      </c>
      <c r="AQ871" s="26" t="str">
        <f t="shared" si="1047"/>
        <v/>
      </c>
      <c r="AR871" s="26" t="str">
        <f t="shared" si="1047"/>
        <v/>
      </c>
      <c r="AS871" s="26" t="str">
        <f t="shared" si="1047"/>
        <v/>
      </c>
      <c r="AT871" s="26" t="str">
        <f t="shared" si="1047"/>
        <v/>
      </c>
      <c r="AU871" s="26" t="str">
        <f t="shared" si="1047"/>
        <v/>
      </c>
      <c r="AV871" s="26" t="str">
        <f t="shared" si="1047"/>
        <v/>
      </c>
      <c r="AW871" s="26" t="str">
        <f t="shared" si="1047"/>
        <v/>
      </c>
      <c r="AX871" s="26" t="str">
        <f t="shared" si="1047"/>
        <v/>
      </c>
      <c r="AY871" s="26" t="str">
        <f t="shared" si="1047"/>
        <v/>
      </c>
      <c r="AZ871" s="26" t="str">
        <f t="shared" si="1047"/>
        <v/>
      </c>
      <c r="BA871" s="26" t="str">
        <f t="shared" si="1047"/>
        <v/>
      </c>
      <c r="BB871" s="26" t="str">
        <f t="shared" si="1047"/>
        <v/>
      </c>
      <c r="BC871" s="26" t="str">
        <f t="shared" si="1047"/>
        <v/>
      </c>
      <c r="BD871" s="26" t="str">
        <f t="shared" si="1047"/>
        <v/>
      </c>
      <c r="BE871" s="26" t="str">
        <f t="shared" si="1047"/>
        <v/>
      </c>
      <c r="BF871" s="26" t="str">
        <f t="shared" si="1047"/>
        <v/>
      </c>
      <c r="BG871" s="26" t="str">
        <f t="shared" si="1047"/>
        <v/>
      </c>
      <c r="BH871" s="26" t="str">
        <f t="shared" si="1047"/>
        <v/>
      </c>
      <c r="BI871" s="26" t="str">
        <f t="shared" si="1047"/>
        <v/>
      </c>
      <c r="BJ871" s="26" t="str">
        <f t="shared" si="1047"/>
        <v/>
      </c>
      <c r="BK871" s="26" t="str">
        <f t="shared" si="1047"/>
        <v/>
      </c>
      <c r="BL871" s="26" t="str">
        <f t="shared" si="1047"/>
        <v/>
      </c>
      <c r="BM871" s="26" t="str">
        <f t="shared" si="1047"/>
        <v/>
      </c>
      <c r="BN871" s="26" t="str">
        <f t="shared" si="1047"/>
        <v/>
      </c>
      <c r="BO871" s="26" t="str">
        <f t="shared" si="1047"/>
        <v/>
      </c>
      <c r="BP871" s="26" t="str">
        <f t="shared" si="1047"/>
        <v/>
      </c>
      <c r="BQ871" s="26" t="str">
        <f t="shared" si="1047"/>
        <v/>
      </c>
      <c r="BR871" s="26" t="str">
        <f t="shared" si="1047"/>
        <v/>
      </c>
      <c r="BS871" s="26" t="str">
        <f t="shared" si="1048" ref="BS871:ED871">IF(AND(BS872="",AND(BS873="",BS874="")),"",SUM(BS872,BS873,BS874))</f>
        <v/>
      </c>
      <c r="BT871" s="26" t="str">
        <f t="shared" si="1048"/>
        <v/>
      </c>
      <c r="BU871" s="26" t="str">
        <f t="shared" si="1048"/>
        <v/>
      </c>
      <c r="BV871" s="26" t="str">
        <f t="shared" si="1048"/>
        <v/>
      </c>
      <c r="BW871" s="26" t="str">
        <f t="shared" si="1048"/>
        <v/>
      </c>
      <c r="BX871" s="26" t="str">
        <f t="shared" si="1048"/>
        <v/>
      </c>
      <c r="BY871" s="26" t="str">
        <f t="shared" si="1048"/>
        <v/>
      </c>
      <c r="BZ871" s="26" t="str">
        <f t="shared" si="1048"/>
        <v/>
      </c>
      <c r="CA871" s="26" t="str">
        <f t="shared" si="1048"/>
        <v/>
      </c>
      <c r="CB871" s="26" t="str">
        <f t="shared" si="1048"/>
        <v/>
      </c>
      <c r="CC871" s="26" t="str">
        <f t="shared" si="1048"/>
        <v/>
      </c>
      <c r="CD871" s="26" t="str">
        <f t="shared" si="1048"/>
        <v/>
      </c>
      <c r="CE871" s="26" t="str">
        <f t="shared" si="1048"/>
        <v/>
      </c>
      <c r="CF871" s="26" t="str">
        <f t="shared" si="1048"/>
        <v/>
      </c>
      <c r="CG871" s="26" t="str">
        <f t="shared" si="1048"/>
        <v/>
      </c>
      <c r="CH871" s="26" t="str">
        <f t="shared" si="1048"/>
        <v/>
      </c>
      <c r="CI871" s="26" t="str">
        <f t="shared" si="1048"/>
        <v/>
      </c>
      <c r="CJ871" s="26" t="str">
        <f t="shared" si="1048"/>
        <v/>
      </c>
      <c r="CK871" s="26" t="str">
        <f t="shared" si="1048"/>
        <v/>
      </c>
      <c r="CL871" s="26" t="str">
        <f t="shared" si="1048"/>
        <v/>
      </c>
      <c r="CM871" s="26" t="str">
        <f t="shared" si="1048"/>
        <v/>
      </c>
      <c r="CN871" s="26" t="str">
        <f t="shared" si="1048"/>
        <v/>
      </c>
      <c r="CO871" s="26" t="str">
        <f t="shared" si="1048"/>
        <v/>
      </c>
      <c r="CP871" s="26" t="str">
        <f t="shared" si="1048"/>
        <v/>
      </c>
      <c r="CQ871" s="26" t="str">
        <f t="shared" si="1048"/>
        <v/>
      </c>
      <c r="CR871" s="26" t="str">
        <f t="shared" si="1048"/>
        <v/>
      </c>
      <c r="CS871" s="26" t="str">
        <f t="shared" si="1048"/>
        <v/>
      </c>
      <c r="CT871" s="26" t="str">
        <f t="shared" si="1048"/>
        <v/>
      </c>
      <c r="CU871" s="26" t="str">
        <f t="shared" si="1048"/>
        <v/>
      </c>
      <c r="CV871" s="26" t="str">
        <f t="shared" si="1048"/>
        <v/>
      </c>
      <c r="CW871" s="26" t="str">
        <f t="shared" si="1048"/>
        <v/>
      </c>
      <c r="CX871" s="26" t="str">
        <f t="shared" si="1048"/>
        <v/>
      </c>
      <c r="CY871" s="26" t="str">
        <f t="shared" si="1048"/>
        <v/>
      </c>
      <c r="CZ871" s="26" t="str">
        <f t="shared" si="1048"/>
        <v/>
      </c>
      <c r="DA871" s="26" t="str">
        <f t="shared" si="1048"/>
        <v/>
      </c>
      <c r="DB871" s="26" t="str">
        <f t="shared" si="1048"/>
        <v/>
      </c>
      <c r="DC871" s="26" t="str">
        <f t="shared" si="1048"/>
        <v/>
      </c>
      <c r="DD871" s="26" t="str">
        <f t="shared" si="1048"/>
        <v/>
      </c>
      <c r="DE871" s="26" t="str">
        <f t="shared" si="1048"/>
        <v/>
      </c>
      <c r="DF871" s="26" t="str">
        <f t="shared" si="1048"/>
        <v/>
      </c>
      <c r="DG871" s="26" t="str">
        <f t="shared" si="1048"/>
        <v/>
      </c>
      <c r="DH871" s="26" t="str">
        <f t="shared" si="1048"/>
        <v/>
      </c>
      <c r="DI871" s="26" t="str">
        <f t="shared" si="1048"/>
        <v/>
      </c>
      <c r="DJ871" s="26" t="str">
        <f t="shared" si="1048"/>
        <v/>
      </c>
      <c r="DK871" s="26" t="str">
        <f t="shared" si="1048"/>
        <v/>
      </c>
      <c r="DL871" s="26" t="str">
        <f t="shared" si="1048"/>
        <v/>
      </c>
      <c r="DM871" s="26" t="str">
        <f t="shared" si="1048"/>
        <v/>
      </c>
      <c r="DN871" s="26" t="str">
        <f t="shared" si="1048"/>
        <v/>
      </c>
      <c r="DO871" s="26" t="str">
        <f t="shared" si="1048"/>
        <v/>
      </c>
      <c r="DP871" s="26" t="str">
        <f t="shared" si="1048"/>
        <v/>
      </c>
      <c r="DQ871" s="26" t="str">
        <f t="shared" si="1048"/>
        <v/>
      </c>
      <c r="DR871" s="26" t="str">
        <f t="shared" si="1048"/>
        <v/>
      </c>
      <c r="DS871" s="26" t="str">
        <f t="shared" si="1048"/>
        <v/>
      </c>
      <c r="DT871" s="26" t="str">
        <f t="shared" si="1048"/>
        <v/>
      </c>
      <c r="DU871" s="26" t="str">
        <f t="shared" si="1048"/>
        <v/>
      </c>
      <c r="DV871" s="26" t="str">
        <f t="shared" si="1048"/>
        <v/>
      </c>
      <c r="DW871" s="26" t="str">
        <f t="shared" si="1048"/>
        <v/>
      </c>
      <c r="DX871" s="26" t="str">
        <f t="shared" si="1048"/>
        <v/>
      </c>
      <c r="DY871" s="26" t="str">
        <f t="shared" si="1048"/>
        <v/>
      </c>
      <c r="DZ871" s="26" t="str">
        <f t="shared" si="1048"/>
        <v/>
      </c>
      <c r="EA871" s="26" t="str">
        <f t="shared" si="1048"/>
        <v/>
      </c>
      <c r="EB871" s="26" t="str">
        <f t="shared" si="1048"/>
        <v/>
      </c>
      <c r="EC871" s="26" t="str">
        <f t="shared" si="1048"/>
        <v/>
      </c>
      <c r="ED871" s="26" t="str">
        <f t="shared" si="1048"/>
        <v/>
      </c>
      <c r="EE871" s="26" t="str">
        <f t="shared" si="1049" ref="EE871:FI871">IF(AND(EE872="",AND(EE873="",EE874="")),"",SUM(EE872,EE873,EE874))</f>
        <v/>
      </c>
      <c r="EF871" s="26" t="str">
        <f t="shared" si="1049"/>
        <v/>
      </c>
      <c r="EG871" s="26" t="str">
        <f t="shared" si="1049"/>
        <v/>
      </c>
      <c r="EH871" s="26" t="str">
        <f t="shared" si="1049"/>
        <v/>
      </c>
      <c r="EI871" s="26" t="str">
        <f t="shared" si="1049"/>
        <v/>
      </c>
      <c r="EJ871" s="26" t="str">
        <f t="shared" si="1049"/>
        <v/>
      </c>
      <c r="EK871" s="26" t="str">
        <f t="shared" si="1049"/>
        <v/>
      </c>
      <c r="EL871" s="26" t="str">
        <f t="shared" si="1049"/>
        <v/>
      </c>
      <c r="EM871" s="26" t="str">
        <f t="shared" si="1049"/>
        <v/>
      </c>
      <c r="EN871" s="26" t="str">
        <f t="shared" si="1049"/>
        <v/>
      </c>
      <c r="EO871" s="26" t="str">
        <f t="shared" si="1049"/>
        <v/>
      </c>
      <c r="EP871" s="26" t="str">
        <f t="shared" si="1049"/>
        <v/>
      </c>
      <c r="EQ871" s="26" t="str">
        <f t="shared" si="1049"/>
        <v/>
      </c>
      <c r="ER871" s="26" t="str">
        <f t="shared" si="1049"/>
        <v/>
      </c>
      <c r="ES871" s="26" t="str">
        <f t="shared" si="1049"/>
        <v/>
      </c>
      <c r="ET871" s="26" t="str">
        <f t="shared" si="1049"/>
        <v/>
      </c>
      <c r="EU871" s="26" t="str">
        <f t="shared" si="1049"/>
        <v/>
      </c>
      <c r="EV871" s="26" t="str">
        <f t="shared" si="1049"/>
        <v/>
      </c>
      <c r="EW871" s="26" t="str">
        <f t="shared" si="1049"/>
        <v/>
      </c>
      <c r="EX871" s="26" t="str">
        <f t="shared" si="1049"/>
        <v/>
      </c>
      <c r="EY871" s="26" t="str">
        <f t="shared" si="1049"/>
        <v/>
      </c>
      <c r="EZ871" s="26" t="str">
        <f t="shared" si="1049"/>
        <v/>
      </c>
      <c r="FA871" s="26" t="str">
        <f t="shared" si="1049"/>
        <v/>
      </c>
      <c r="FB871" s="26" t="str">
        <f t="shared" si="1049"/>
        <v/>
      </c>
      <c r="FC871" s="26" t="str">
        <f t="shared" si="1049"/>
        <v/>
      </c>
      <c r="FD871" s="26" t="str">
        <f t="shared" si="1049"/>
        <v/>
      </c>
      <c r="FE871" s="26" t="str">
        <f t="shared" si="1049"/>
        <v/>
      </c>
      <c r="FF871" s="26" t="str">
        <f t="shared" si="1049"/>
        <v/>
      </c>
      <c r="FG871" s="26" t="str">
        <f t="shared" si="1049"/>
        <v/>
      </c>
      <c r="FH871" s="26" t="str">
        <f t="shared" si="1049"/>
        <v/>
      </c>
      <c r="FI871" s="26" t="str">
        <f t="shared" si="1049"/>
        <v/>
      </c>
    </row>
    <row r="872" spans="1:165" s="8" customFormat="1" ht="15" customHeight="1">
      <c r="A872" s="8" t="str">
        <f t="shared" si="1017"/>
        <v>BEFDDAAP_BP6_XDC</v>
      </c>
      <c r="B872" s="12" t="s">
        <v>2048</v>
      </c>
      <c r="C872" s="13" t="s">
        <v>2049</v>
      </c>
      <c r="D872" s="13" t="s">
        <v>2050</v>
      </c>
      <c r="E872" s="18" t="str">
        <f>"BEFDDAAP_BP6_"&amp;C3</f>
        <v>BEFDDAAP_BP6_XDC</v>
      </c>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row>
    <row r="873" spans="1:165" s="8" customFormat="1" ht="15" customHeight="1">
      <c r="A873" s="8" t="str">
        <f t="shared" si="1017"/>
        <v>BEFDDAAI_BP6_XDC</v>
      </c>
      <c r="B873" s="12" t="s">
        <v>2051</v>
      </c>
      <c r="C873" s="13" t="s">
        <v>2052</v>
      </c>
      <c r="D873" s="13" t="s">
        <v>2053</v>
      </c>
      <c r="E873" s="18" t="str">
        <f>"BEFDDAAI_BP6_"&amp;C3</f>
        <v>BEFDDAAI_BP6_XDC</v>
      </c>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row>
    <row r="874" spans="1:165" s="8" customFormat="1" ht="15" customHeight="1">
      <c r="A874" s="8" t="str">
        <f t="shared" si="1017"/>
        <v>BEFDDAAPI_BP6_XDC</v>
      </c>
      <c r="B874" s="12" t="s">
        <v>2054</v>
      </c>
      <c r="C874" s="13" t="s">
        <v>2055</v>
      </c>
      <c r="D874" s="13" t="s">
        <v>2056</v>
      </c>
      <c r="E874" s="18" t="str">
        <f>"BEFDDAAPI_BP6_"&amp;C3</f>
        <v>BEFDDAAPI_BP6_XDC</v>
      </c>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row>
    <row r="875" spans="1:165" s="8" customFormat="1" ht="15" customHeight="1">
      <c r="A875" s="8" t="str">
        <f t="shared" si="1017"/>
        <v>BEFDDRA_BP6_XDC</v>
      </c>
      <c r="B875" s="12" t="s">
        <v>2057</v>
      </c>
      <c r="C875" s="13" t="s">
        <v>2058</v>
      </c>
      <c r="D875" s="13" t="s">
        <v>2059</v>
      </c>
      <c r="E875" s="18" t="str">
        <f>"BEFDDRA_BP6_"&amp;C3</f>
        <v>BEFDDRA_BP6_XDC</v>
      </c>
      <c r="F875" s="26" t="str">
        <f>IF(AND(F876="",F877=""),"",SUM(F876,F877))</f>
        <v/>
      </c>
      <c r="G875" s="26" t="str">
        <f t="shared" si="1050" ref="G875:BR875">IF(AND(G876="",G877=""),"",SUM(G876,G877))</f>
        <v/>
      </c>
      <c r="H875" s="26" t="str">
        <f t="shared" si="1050"/>
        <v/>
      </c>
      <c r="I875" s="26" t="str">
        <f t="shared" si="1050"/>
        <v/>
      </c>
      <c r="J875" s="26" t="str">
        <f t="shared" si="1050"/>
        <v/>
      </c>
      <c r="K875" s="26" t="str">
        <f t="shared" si="1050"/>
        <v/>
      </c>
      <c r="L875" s="26" t="str">
        <f t="shared" si="1050"/>
        <v/>
      </c>
      <c r="M875" s="26" t="str">
        <f t="shared" si="1050"/>
        <v/>
      </c>
      <c r="N875" s="26" t="str">
        <f t="shared" si="1050"/>
        <v/>
      </c>
      <c r="O875" s="26" t="str">
        <f t="shared" si="1050"/>
        <v/>
      </c>
      <c r="P875" s="26" t="str">
        <f t="shared" si="1050"/>
        <v/>
      </c>
      <c r="Q875" s="26" t="str">
        <f t="shared" si="1050"/>
        <v/>
      </c>
      <c r="R875" s="26" t="str">
        <f t="shared" si="1050"/>
        <v/>
      </c>
      <c r="S875" s="26" t="str">
        <f t="shared" si="1050"/>
        <v/>
      </c>
      <c r="T875" s="26" t="str">
        <f t="shared" si="1050"/>
        <v/>
      </c>
      <c r="U875" s="26" t="str">
        <f t="shared" si="1050"/>
        <v/>
      </c>
      <c r="V875" s="26" t="str">
        <f t="shared" si="1050"/>
        <v/>
      </c>
      <c r="W875" s="26" t="str">
        <f t="shared" si="1050"/>
        <v/>
      </c>
      <c r="X875" s="26" t="str">
        <f t="shared" si="1050"/>
        <v/>
      </c>
      <c r="Y875" s="26" t="str">
        <f t="shared" si="1050"/>
        <v/>
      </c>
      <c r="Z875" s="26" t="str">
        <f t="shared" si="1050"/>
        <v/>
      </c>
      <c r="AA875" s="26" t="str">
        <f t="shared" si="1050"/>
        <v/>
      </c>
      <c r="AB875" s="26" t="str">
        <f t="shared" si="1050"/>
        <v/>
      </c>
      <c r="AC875" s="26" t="str">
        <f t="shared" si="1050"/>
        <v/>
      </c>
      <c r="AD875" s="26" t="str">
        <f t="shared" si="1050"/>
        <v/>
      </c>
      <c r="AE875" s="26" t="str">
        <f t="shared" si="1050"/>
        <v/>
      </c>
      <c r="AF875" s="26" t="str">
        <f t="shared" si="1050"/>
        <v/>
      </c>
      <c r="AG875" s="26" t="str">
        <f t="shared" si="1050"/>
        <v/>
      </c>
      <c r="AH875" s="26" t="str">
        <f t="shared" si="1050"/>
        <v/>
      </c>
      <c r="AI875" s="26" t="str">
        <f t="shared" si="1050"/>
        <v/>
      </c>
      <c r="AJ875" s="26" t="str">
        <f t="shared" si="1050"/>
        <v/>
      </c>
      <c r="AK875" s="26" t="str">
        <f t="shared" si="1050"/>
        <v/>
      </c>
      <c r="AL875" s="26" t="str">
        <f t="shared" si="1050"/>
        <v/>
      </c>
      <c r="AM875" s="26" t="str">
        <f t="shared" si="1050"/>
        <v/>
      </c>
      <c r="AN875" s="26" t="str">
        <f t="shared" si="1050"/>
        <v/>
      </c>
      <c r="AO875" s="26" t="str">
        <f t="shared" si="1050"/>
        <v/>
      </c>
      <c r="AP875" s="26" t="str">
        <f t="shared" si="1050"/>
        <v/>
      </c>
      <c r="AQ875" s="26" t="str">
        <f t="shared" si="1050"/>
        <v/>
      </c>
      <c r="AR875" s="26" t="str">
        <f t="shared" si="1050"/>
        <v/>
      </c>
      <c r="AS875" s="26" t="str">
        <f t="shared" si="1050"/>
        <v/>
      </c>
      <c r="AT875" s="26" t="str">
        <f t="shared" si="1050"/>
        <v/>
      </c>
      <c r="AU875" s="26" t="str">
        <f t="shared" si="1050"/>
        <v/>
      </c>
      <c r="AV875" s="26" t="str">
        <f t="shared" si="1050"/>
        <v/>
      </c>
      <c r="AW875" s="26" t="str">
        <f t="shared" si="1050"/>
        <v/>
      </c>
      <c r="AX875" s="26" t="str">
        <f t="shared" si="1050"/>
        <v/>
      </c>
      <c r="AY875" s="26" t="str">
        <f t="shared" si="1050"/>
        <v/>
      </c>
      <c r="AZ875" s="26" t="str">
        <f t="shared" si="1050"/>
        <v/>
      </c>
      <c r="BA875" s="26" t="str">
        <f t="shared" si="1050"/>
        <v/>
      </c>
      <c r="BB875" s="26" t="str">
        <f t="shared" si="1050"/>
        <v/>
      </c>
      <c r="BC875" s="26" t="str">
        <f t="shared" si="1050"/>
        <v/>
      </c>
      <c r="BD875" s="26" t="str">
        <f t="shared" si="1050"/>
        <v/>
      </c>
      <c r="BE875" s="26" t="str">
        <f t="shared" si="1050"/>
        <v/>
      </c>
      <c r="BF875" s="26" t="str">
        <f t="shared" si="1050"/>
        <v/>
      </c>
      <c r="BG875" s="26" t="str">
        <f t="shared" si="1050"/>
        <v/>
      </c>
      <c r="BH875" s="26" t="str">
        <f t="shared" si="1050"/>
        <v/>
      </c>
      <c r="BI875" s="26" t="str">
        <f t="shared" si="1050"/>
        <v/>
      </c>
      <c r="BJ875" s="26" t="str">
        <f t="shared" si="1050"/>
        <v/>
      </c>
      <c r="BK875" s="26" t="str">
        <f t="shared" si="1050"/>
        <v/>
      </c>
      <c r="BL875" s="26" t="str">
        <f t="shared" si="1050"/>
        <v/>
      </c>
      <c r="BM875" s="26" t="str">
        <f t="shared" si="1050"/>
        <v/>
      </c>
      <c r="BN875" s="26" t="str">
        <f t="shared" si="1050"/>
        <v/>
      </c>
      <c r="BO875" s="26" t="str">
        <f t="shared" si="1050"/>
        <v/>
      </c>
      <c r="BP875" s="26" t="str">
        <f t="shared" si="1050"/>
        <v/>
      </c>
      <c r="BQ875" s="26" t="str">
        <f t="shared" si="1050"/>
        <v/>
      </c>
      <c r="BR875" s="26" t="str">
        <f t="shared" si="1050"/>
        <v/>
      </c>
      <c r="BS875" s="26" t="str">
        <f t="shared" si="1051" ref="BS875:ED875">IF(AND(BS876="",BS877=""),"",SUM(BS876,BS877))</f>
        <v/>
      </c>
      <c r="BT875" s="26" t="str">
        <f t="shared" si="1051"/>
        <v/>
      </c>
      <c r="BU875" s="26" t="str">
        <f t="shared" si="1051"/>
        <v/>
      </c>
      <c r="BV875" s="26" t="str">
        <f t="shared" si="1051"/>
        <v/>
      </c>
      <c r="BW875" s="26" t="str">
        <f t="shared" si="1051"/>
        <v/>
      </c>
      <c r="BX875" s="26" t="str">
        <f t="shared" si="1051"/>
        <v/>
      </c>
      <c r="BY875" s="26" t="str">
        <f t="shared" si="1051"/>
        <v/>
      </c>
      <c r="BZ875" s="26" t="str">
        <f t="shared" si="1051"/>
        <v/>
      </c>
      <c r="CA875" s="26" t="str">
        <f t="shared" si="1051"/>
        <v/>
      </c>
      <c r="CB875" s="26" t="str">
        <f t="shared" si="1051"/>
        <v/>
      </c>
      <c r="CC875" s="26" t="str">
        <f t="shared" si="1051"/>
        <v/>
      </c>
      <c r="CD875" s="26" t="str">
        <f t="shared" si="1051"/>
        <v/>
      </c>
      <c r="CE875" s="26" t="str">
        <f t="shared" si="1051"/>
        <v/>
      </c>
      <c r="CF875" s="26" t="str">
        <f t="shared" si="1051"/>
        <v/>
      </c>
      <c r="CG875" s="26" t="str">
        <f t="shared" si="1051"/>
        <v/>
      </c>
      <c r="CH875" s="26" t="str">
        <f t="shared" si="1051"/>
        <v/>
      </c>
      <c r="CI875" s="26" t="str">
        <f t="shared" si="1051"/>
        <v/>
      </c>
      <c r="CJ875" s="26" t="str">
        <f t="shared" si="1051"/>
        <v/>
      </c>
      <c r="CK875" s="26" t="str">
        <f t="shared" si="1051"/>
        <v/>
      </c>
      <c r="CL875" s="26" t="str">
        <f t="shared" si="1051"/>
        <v/>
      </c>
      <c r="CM875" s="26" t="str">
        <f t="shared" si="1051"/>
        <v/>
      </c>
      <c r="CN875" s="26" t="str">
        <f t="shared" si="1051"/>
        <v/>
      </c>
      <c r="CO875" s="26" t="str">
        <f t="shared" si="1051"/>
        <v/>
      </c>
      <c r="CP875" s="26" t="str">
        <f t="shared" si="1051"/>
        <v/>
      </c>
      <c r="CQ875" s="26" t="str">
        <f t="shared" si="1051"/>
        <v/>
      </c>
      <c r="CR875" s="26" t="str">
        <f t="shared" si="1051"/>
        <v/>
      </c>
      <c r="CS875" s="26" t="str">
        <f t="shared" si="1051"/>
        <v/>
      </c>
      <c r="CT875" s="26" t="str">
        <f t="shared" si="1051"/>
        <v/>
      </c>
      <c r="CU875" s="26" t="str">
        <f t="shared" si="1051"/>
        <v/>
      </c>
      <c r="CV875" s="26" t="str">
        <f t="shared" si="1051"/>
        <v/>
      </c>
      <c r="CW875" s="26" t="str">
        <f t="shared" si="1051"/>
        <v/>
      </c>
      <c r="CX875" s="26" t="str">
        <f t="shared" si="1051"/>
        <v/>
      </c>
      <c r="CY875" s="26" t="str">
        <f t="shared" si="1051"/>
        <v/>
      </c>
      <c r="CZ875" s="26" t="str">
        <f t="shared" si="1051"/>
        <v/>
      </c>
      <c r="DA875" s="26" t="str">
        <f t="shared" si="1051"/>
        <v/>
      </c>
      <c r="DB875" s="26" t="str">
        <f t="shared" si="1051"/>
        <v/>
      </c>
      <c r="DC875" s="26" t="str">
        <f t="shared" si="1051"/>
        <v/>
      </c>
      <c r="DD875" s="26" t="str">
        <f t="shared" si="1051"/>
        <v/>
      </c>
      <c r="DE875" s="26" t="str">
        <f t="shared" si="1051"/>
        <v/>
      </c>
      <c r="DF875" s="26" t="str">
        <f t="shared" si="1051"/>
        <v/>
      </c>
      <c r="DG875" s="26" t="str">
        <f t="shared" si="1051"/>
        <v/>
      </c>
      <c r="DH875" s="26" t="str">
        <f t="shared" si="1051"/>
        <v/>
      </c>
      <c r="DI875" s="26" t="str">
        <f t="shared" si="1051"/>
        <v/>
      </c>
      <c r="DJ875" s="26" t="str">
        <f t="shared" si="1051"/>
        <v/>
      </c>
      <c r="DK875" s="26" t="str">
        <f t="shared" si="1051"/>
        <v/>
      </c>
      <c r="DL875" s="26" t="str">
        <f t="shared" si="1051"/>
        <v/>
      </c>
      <c r="DM875" s="26" t="str">
        <f t="shared" si="1051"/>
        <v/>
      </c>
      <c r="DN875" s="26" t="str">
        <f t="shared" si="1051"/>
        <v/>
      </c>
      <c r="DO875" s="26" t="str">
        <f t="shared" si="1051"/>
        <v/>
      </c>
      <c r="DP875" s="26" t="str">
        <f t="shared" si="1051"/>
        <v/>
      </c>
      <c r="DQ875" s="26" t="str">
        <f t="shared" si="1051"/>
        <v/>
      </c>
      <c r="DR875" s="26" t="str">
        <f t="shared" si="1051"/>
        <v/>
      </c>
      <c r="DS875" s="26" t="str">
        <f t="shared" si="1051"/>
        <v/>
      </c>
      <c r="DT875" s="26" t="str">
        <f t="shared" si="1051"/>
        <v/>
      </c>
      <c r="DU875" s="26" t="str">
        <f t="shared" si="1051"/>
        <v/>
      </c>
      <c r="DV875" s="26" t="str">
        <f t="shared" si="1051"/>
        <v/>
      </c>
      <c r="DW875" s="26" t="str">
        <f t="shared" si="1051"/>
        <v/>
      </c>
      <c r="DX875" s="26" t="str">
        <f t="shared" si="1051"/>
        <v/>
      </c>
      <c r="DY875" s="26" t="str">
        <f t="shared" si="1051"/>
        <v/>
      </c>
      <c r="DZ875" s="26" t="str">
        <f t="shared" si="1051"/>
        <v/>
      </c>
      <c r="EA875" s="26" t="str">
        <f t="shared" si="1051"/>
        <v/>
      </c>
      <c r="EB875" s="26" t="str">
        <f t="shared" si="1051"/>
        <v/>
      </c>
      <c r="EC875" s="26" t="str">
        <f t="shared" si="1051"/>
        <v/>
      </c>
      <c r="ED875" s="26" t="str">
        <f t="shared" si="1051"/>
        <v/>
      </c>
      <c r="EE875" s="26" t="str">
        <f t="shared" si="1052" ref="EE875:FI875">IF(AND(EE876="",EE877=""),"",SUM(EE876,EE877))</f>
        <v/>
      </c>
      <c r="EF875" s="26" t="str">
        <f t="shared" si="1052"/>
        <v/>
      </c>
      <c r="EG875" s="26" t="str">
        <f t="shared" si="1052"/>
        <v/>
      </c>
      <c r="EH875" s="26" t="str">
        <f t="shared" si="1052"/>
        <v/>
      </c>
      <c r="EI875" s="26" t="str">
        <f t="shared" si="1052"/>
        <v/>
      </c>
      <c r="EJ875" s="26" t="str">
        <f t="shared" si="1052"/>
        <v/>
      </c>
      <c r="EK875" s="26" t="str">
        <f t="shared" si="1052"/>
        <v/>
      </c>
      <c r="EL875" s="26" t="str">
        <f t="shared" si="1052"/>
        <v/>
      </c>
      <c r="EM875" s="26" t="str">
        <f t="shared" si="1052"/>
        <v/>
      </c>
      <c r="EN875" s="26" t="str">
        <f t="shared" si="1052"/>
        <v/>
      </c>
      <c r="EO875" s="26" t="str">
        <f t="shared" si="1052"/>
        <v/>
      </c>
      <c r="EP875" s="26" t="str">
        <f t="shared" si="1052"/>
        <v/>
      </c>
      <c r="EQ875" s="26" t="str">
        <f t="shared" si="1052"/>
        <v/>
      </c>
      <c r="ER875" s="26" t="str">
        <f t="shared" si="1052"/>
        <v/>
      </c>
      <c r="ES875" s="26" t="str">
        <f t="shared" si="1052"/>
        <v/>
      </c>
      <c r="ET875" s="26" t="str">
        <f t="shared" si="1052"/>
        <v/>
      </c>
      <c r="EU875" s="26" t="str">
        <f t="shared" si="1052"/>
        <v/>
      </c>
      <c r="EV875" s="26" t="str">
        <f t="shared" si="1052"/>
        <v/>
      </c>
      <c r="EW875" s="26" t="str">
        <f t="shared" si="1052"/>
        <v/>
      </c>
      <c r="EX875" s="26" t="str">
        <f t="shared" si="1052"/>
        <v/>
      </c>
      <c r="EY875" s="26" t="str">
        <f t="shared" si="1052"/>
        <v/>
      </c>
      <c r="EZ875" s="26" t="str">
        <f t="shared" si="1052"/>
        <v/>
      </c>
      <c r="FA875" s="26" t="str">
        <f t="shared" si="1052"/>
        <v/>
      </c>
      <c r="FB875" s="26" t="str">
        <f t="shared" si="1052"/>
        <v/>
      </c>
      <c r="FC875" s="26" t="str">
        <f t="shared" si="1052"/>
        <v/>
      </c>
      <c r="FD875" s="26" t="str">
        <f t="shared" si="1052"/>
        <v/>
      </c>
      <c r="FE875" s="26" t="str">
        <f t="shared" si="1052"/>
        <v/>
      </c>
      <c r="FF875" s="26" t="str">
        <f t="shared" si="1052"/>
        <v/>
      </c>
      <c r="FG875" s="26" t="str">
        <f t="shared" si="1052"/>
        <v/>
      </c>
      <c r="FH875" s="26" t="str">
        <f t="shared" si="1052"/>
        <v/>
      </c>
      <c r="FI875" s="26" t="str">
        <f t="shared" si="1052"/>
        <v/>
      </c>
    </row>
    <row r="876" spans="1:165" s="8" customFormat="1" ht="15" customHeight="1">
      <c r="A876" s="8" t="str">
        <f t="shared" si="1017"/>
        <v>BEFDDRAP_BP6_XDC</v>
      </c>
      <c r="B876" s="12" t="s">
        <v>2048</v>
      </c>
      <c r="C876" s="13" t="s">
        <v>2060</v>
      </c>
      <c r="D876" s="13" t="s">
        <v>2061</v>
      </c>
      <c r="E876" s="18" t="str">
        <f>"BEFDDRAP_BP6_"&amp;C3</f>
        <v>BEFDDRAP_BP6_XDC</v>
      </c>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row>
    <row r="877" spans="1:165" s="8" customFormat="1" ht="15" customHeight="1">
      <c r="A877" s="8" t="str">
        <f t="shared" si="1017"/>
        <v>BEFDDRAI_BP6_XDC</v>
      </c>
      <c r="B877" s="12" t="s">
        <v>2062</v>
      </c>
      <c r="C877" s="13" t="s">
        <v>2063</v>
      </c>
      <c r="D877" s="13" t="s">
        <v>2064</v>
      </c>
      <c r="E877" s="18" t="str">
        <f>"BEFDDRAI_BP6_"&amp;C3</f>
        <v>BEFDDRAI_BP6_XDC</v>
      </c>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row>
    <row r="878" spans="1:165" s="8" customFormat="1" ht="15" customHeight="1">
      <c r="A878" s="8" t="str">
        <f t="shared" si="1017"/>
        <v>BEFDDSA_BP6_XDC</v>
      </c>
      <c r="B878" s="12" t="s">
        <v>2065</v>
      </c>
      <c r="C878" s="13" t="s">
        <v>2066</v>
      </c>
      <c r="D878" s="13" t="s">
        <v>2067</v>
      </c>
      <c r="E878" s="18" t="str">
        <f>"BEFDDSA_BP6_"&amp;C3</f>
        <v>BEFDDSA_BP6_XDC</v>
      </c>
      <c r="F878" s="26" t="str">
        <f>IF(AND(F879="",F880=""),"",SUM(F879,F880))</f>
        <v/>
      </c>
      <c r="G878" s="26" t="str">
        <f t="shared" si="1053" ref="G878:BR878">IF(AND(G879="",G880=""),"",SUM(G879,G880))</f>
        <v/>
      </c>
      <c r="H878" s="26" t="str">
        <f t="shared" si="1053"/>
        <v/>
      </c>
      <c r="I878" s="26" t="str">
        <f t="shared" si="1053"/>
        <v/>
      </c>
      <c r="J878" s="26" t="str">
        <f t="shared" si="1053"/>
        <v/>
      </c>
      <c r="K878" s="26" t="str">
        <f t="shared" si="1053"/>
        <v/>
      </c>
      <c r="L878" s="26" t="str">
        <f t="shared" si="1053"/>
        <v/>
      </c>
      <c r="M878" s="26" t="str">
        <f t="shared" si="1053"/>
        <v/>
      </c>
      <c r="N878" s="26" t="str">
        <f t="shared" si="1053"/>
        <v/>
      </c>
      <c r="O878" s="26" t="str">
        <f t="shared" si="1053"/>
        <v/>
      </c>
      <c r="P878" s="26" t="str">
        <f t="shared" si="1053"/>
        <v/>
      </c>
      <c r="Q878" s="26" t="str">
        <f t="shared" si="1053"/>
        <v/>
      </c>
      <c r="R878" s="26" t="str">
        <f t="shared" si="1053"/>
        <v/>
      </c>
      <c r="S878" s="26" t="str">
        <f t="shared" si="1053"/>
        <v/>
      </c>
      <c r="T878" s="26" t="str">
        <f t="shared" si="1053"/>
        <v/>
      </c>
      <c r="U878" s="26" t="str">
        <f t="shared" si="1053"/>
        <v/>
      </c>
      <c r="V878" s="26" t="str">
        <f t="shared" si="1053"/>
        <v/>
      </c>
      <c r="W878" s="26" t="str">
        <f t="shared" si="1053"/>
        <v/>
      </c>
      <c r="X878" s="26" t="str">
        <f t="shared" si="1053"/>
        <v/>
      </c>
      <c r="Y878" s="26" t="str">
        <f t="shared" si="1053"/>
        <v/>
      </c>
      <c r="Z878" s="26" t="str">
        <f t="shared" si="1053"/>
        <v/>
      </c>
      <c r="AA878" s="26" t="str">
        <f t="shared" si="1053"/>
        <v/>
      </c>
      <c r="AB878" s="26" t="str">
        <f t="shared" si="1053"/>
        <v/>
      </c>
      <c r="AC878" s="26" t="str">
        <f t="shared" si="1053"/>
        <v/>
      </c>
      <c r="AD878" s="26" t="str">
        <f t="shared" si="1053"/>
        <v/>
      </c>
      <c r="AE878" s="26" t="str">
        <f t="shared" si="1053"/>
        <v/>
      </c>
      <c r="AF878" s="26" t="str">
        <f t="shared" si="1053"/>
        <v/>
      </c>
      <c r="AG878" s="26" t="str">
        <f t="shared" si="1053"/>
        <v/>
      </c>
      <c r="AH878" s="26" t="str">
        <f t="shared" si="1053"/>
        <v/>
      </c>
      <c r="AI878" s="26" t="str">
        <f t="shared" si="1053"/>
        <v/>
      </c>
      <c r="AJ878" s="26" t="str">
        <f t="shared" si="1053"/>
        <v/>
      </c>
      <c r="AK878" s="26" t="str">
        <f t="shared" si="1053"/>
        <v/>
      </c>
      <c r="AL878" s="26" t="str">
        <f t="shared" si="1053"/>
        <v/>
      </c>
      <c r="AM878" s="26" t="str">
        <f t="shared" si="1053"/>
        <v/>
      </c>
      <c r="AN878" s="26" t="str">
        <f t="shared" si="1053"/>
        <v/>
      </c>
      <c r="AO878" s="26" t="str">
        <f t="shared" si="1053"/>
        <v/>
      </c>
      <c r="AP878" s="26" t="str">
        <f t="shared" si="1053"/>
        <v/>
      </c>
      <c r="AQ878" s="26" t="str">
        <f t="shared" si="1053"/>
        <v/>
      </c>
      <c r="AR878" s="26" t="str">
        <f t="shared" si="1053"/>
        <v/>
      </c>
      <c r="AS878" s="26" t="str">
        <f t="shared" si="1053"/>
        <v/>
      </c>
      <c r="AT878" s="26" t="str">
        <f t="shared" si="1053"/>
        <v/>
      </c>
      <c r="AU878" s="26" t="str">
        <f t="shared" si="1053"/>
        <v/>
      </c>
      <c r="AV878" s="26" t="str">
        <f t="shared" si="1053"/>
        <v/>
      </c>
      <c r="AW878" s="26" t="str">
        <f t="shared" si="1053"/>
        <v/>
      </c>
      <c r="AX878" s="26" t="str">
        <f t="shared" si="1053"/>
        <v/>
      </c>
      <c r="AY878" s="26" t="str">
        <f t="shared" si="1053"/>
        <v/>
      </c>
      <c r="AZ878" s="26" t="str">
        <f t="shared" si="1053"/>
        <v/>
      </c>
      <c r="BA878" s="26" t="str">
        <f t="shared" si="1053"/>
        <v/>
      </c>
      <c r="BB878" s="26" t="str">
        <f t="shared" si="1053"/>
        <v/>
      </c>
      <c r="BC878" s="26" t="str">
        <f t="shared" si="1053"/>
        <v/>
      </c>
      <c r="BD878" s="26" t="str">
        <f t="shared" si="1053"/>
        <v/>
      </c>
      <c r="BE878" s="26" t="str">
        <f t="shared" si="1053"/>
        <v/>
      </c>
      <c r="BF878" s="26" t="str">
        <f t="shared" si="1053"/>
        <v/>
      </c>
      <c r="BG878" s="26" t="str">
        <f t="shared" si="1053"/>
        <v/>
      </c>
      <c r="BH878" s="26" t="str">
        <f t="shared" si="1053"/>
        <v/>
      </c>
      <c r="BI878" s="26" t="str">
        <f t="shared" si="1053"/>
        <v/>
      </c>
      <c r="BJ878" s="26" t="str">
        <f t="shared" si="1053"/>
        <v/>
      </c>
      <c r="BK878" s="26" t="str">
        <f t="shared" si="1053"/>
        <v/>
      </c>
      <c r="BL878" s="26" t="str">
        <f t="shared" si="1053"/>
        <v/>
      </c>
      <c r="BM878" s="26" t="str">
        <f t="shared" si="1053"/>
        <v/>
      </c>
      <c r="BN878" s="26" t="str">
        <f t="shared" si="1053"/>
        <v/>
      </c>
      <c r="BO878" s="26" t="str">
        <f t="shared" si="1053"/>
        <v/>
      </c>
      <c r="BP878" s="26" t="str">
        <f t="shared" si="1053"/>
        <v/>
      </c>
      <c r="BQ878" s="26" t="str">
        <f t="shared" si="1053"/>
        <v/>
      </c>
      <c r="BR878" s="26" t="str">
        <f t="shared" si="1053"/>
        <v/>
      </c>
      <c r="BS878" s="26" t="str">
        <f t="shared" si="1054" ref="BS878:ED878">IF(AND(BS879="",BS880=""),"",SUM(BS879,BS880))</f>
        <v/>
      </c>
      <c r="BT878" s="26" t="str">
        <f t="shared" si="1054"/>
        <v/>
      </c>
      <c r="BU878" s="26" t="str">
        <f t="shared" si="1054"/>
        <v/>
      </c>
      <c r="BV878" s="26" t="str">
        <f t="shared" si="1054"/>
        <v/>
      </c>
      <c r="BW878" s="26" t="str">
        <f t="shared" si="1054"/>
        <v/>
      </c>
      <c r="BX878" s="26" t="str">
        <f t="shared" si="1054"/>
        <v/>
      </c>
      <c r="BY878" s="26" t="str">
        <f t="shared" si="1054"/>
        <v/>
      </c>
      <c r="BZ878" s="26" t="str">
        <f t="shared" si="1054"/>
        <v/>
      </c>
      <c r="CA878" s="26" t="str">
        <f t="shared" si="1054"/>
        <v/>
      </c>
      <c r="CB878" s="26" t="str">
        <f t="shared" si="1054"/>
        <v/>
      </c>
      <c r="CC878" s="26" t="str">
        <f t="shared" si="1054"/>
        <v/>
      </c>
      <c r="CD878" s="26" t="str">
        <f t="shared" si="1054"/>
        <v/>
      </c>
      <c r="CE878" s="26" t="str">
        <f t="shared" si="1054"/>
        <v/>
      </c>
      <c r="CF878" s="26" t="str">
        <f t="shared" si="1054"/>
        <v/>
      </c>
      <c r="CG878" s="26" t="str">
        <f t="shared" si="1054"/>
        <v/>
      </c>
      <c r="CH878" s="26" t="str">
        <f t="shared" si="1054"/>
        <v/>
      </c>
      <c r="CI878" s="26" t="str">
        <f t="shared" si="1054"/>
        <v/>
      </c>
      <c r="CJ878" s="26" t="str">
        <f t="shared" si="1054"/>
        <v/>
      </c>
      <c r="CK878" s="26" t="str">
        <f t="shared" si="1054"/>
        <v/>
      </c>
      <c r="CL878" s="26" t="str">
        <f t="shared" si="1054"/>
        <v/>
      </c>
      <c r="CM878" s="26" t="str">
        <f t="shared" si="1054"/>
        <v/>
      </c>
      <c r="CN878" s="26" t="str">
        <f t="shared" si="1054"/>
        <v/>
      </c>
      <c r="CO878" s="26" t="str">
        <f t="shared" si="1054"/>
        <v/>
      </c>
      <c r="CP878" s="26" t="str">
        <f t="shared" si="1054"/>
        <v/>
      </c>
      <c r="CQ878" s="26" t="str">
        <f t="shared" si="1054"/>
        <v/>
      </c>
      <c r="CR878" s="26" t="str">
        <f t="shared" si="1054"/>
        <v/>
      </c>
      <c r="CS878" s="26" t="str">
        <f t="shared" si="1054"/>
        <v/>
      </c>
      <c r="CT878" s="26" t="str">
        <f t="shared" si="1054"/>
        <v/>
      </c>
      <c r="CU878" s="26" t="str">
        <f t="shared" si="1054"/>
        <v/>
      </c>
      <c r="CV878" s="26" t="str">
        <f t="shared" si="1054"/>
        <v/>
      </c>
      <c r="CW878" s="26" t="str">
        <f t="shared" si="1054"/>
        <v/>
      </c>
      <c r="CX878" s="26" t="str">
        <f t="shared" si="1054"/>
        <v/>
      </c>
      <c r="CY878" s="26" t="str">
        <f t="shared" si="1054"/>
        <v/>
      </c>
      <c r="CZ878" s="26" t="str">
        <f t="shared" si="1054"/>
        <v/>
      </c>
      <c r="DA878" s="26" t="str">
        <f t="shared" si="1054"/>
        <v/>
      </c>
      <c r="DB878" s="26" t="str">
        <f t="shared" si="1054"/>
        <v/>
      </c>
      <c r="DC878" s="26" t="str">
        <f t="shared" si="1054"/>
        <v/>
      </c>
      <c r="DD878" s="26" t="str">
        <f t="shared" si="1054"/>
        <v/>
      </c>
      <c r="DE878" s="26" t="str">
        <f t="shared" si="1054"/>
        <v/>
      </c>
      <c r="DF878" s="26" t="str">
        <f t="shared" si="1054"/>
        <v/>
      </c>
      <c r="DG878" s="26" t="str">
        <f t="shared" si="1054"/>
        <v/>
      </c>
      <c r="DH878" s="26" t="str">
        <f t="shared" si="1054"/>
        <v/>
      </c>
      <c r="DI878" s="26" t="str">
        <f t="shared" si="1054"/>
        <v/>
      </c>
      <c r="DJ878" s="26" t="str">
        <f t="shared" si="1054"/>
        <v/>
      </c>
      <c r="DK878" s="26" t="str">
        <f t="shared" si="1054"/>
        <v/>
      </c>
      <c r="DL878" s="26" t="str">
        <f t="shared" si="1054"/>
        <v/>
      </c>
      <c r="DM878" s="26" t="str">
        <f t="shared" si="1054"/>
        <v/>
      </c>
      <c r="DN878" s="26" t="str">
        <f t="shared" si="1054"/>
        <v/>
      </c>
      <c r="DO878" s="26" t="str">
        <f t="shared" si="1054"/>
        <v/>
      </c>
      <c r="DP878" s="26" t="str">
        <f t="shared" si="1054"/>
        <v/>
      </c>
      <c r="DQ878" s="26" t="str">
        <f t="shared" si="1054"/>
        <v/>
      </c>
      <c r="DR878" s="26" t="str">
        <f t="shared" si="1054"/>
        <v/>
      </c>
      <c r="DS878" s="26" t="str">
        <f t="shared" si="1054"/>
        <v/>
      </c>
      <c r="DT878" s="26" t="str">
        <f t="shared" si="1054"/>
        <v/>
      </c>
      <c r="DU878" s="26" t="str">
        <f t="shared" si="1054"/>
        <v/>
      </c>
      <c r="DV878" s="26" t="str">
        <f t="shared" si="1054"/>
        <v/>
      </c>
      <c r="DW878" s="26" t="str">
        <f t="shared" si="1054"/>
        <v/>
      </c>
      <c r="DX878" s="26" t="str">
        <f t="shared" si="1054"/>
        <v/>
      </c>
      <c r="DY878" s="26" t="str">
        <f t="shared" si="1054"/>
        <v/>
      </c>
      <c r="DZ878" s="26" t="str">
        <f t="shared" si="1054"/>
        <v/>
      </c>
      <c r="EA878" s="26" t="str">
        <f t="shared" si="1054"/>
        <v/>
      </c>
      <c r="EB878" s="26" t="str">
        <f t="shared" si="1054"/>
        <v/>
      </c>
      <c r="EC878" s="26" t="str">
        <f t="shared" si="1054"/>
        <v/>
      </c>
      <c r="ED878" s="26" t="str">
        <f t="shared" si="1054"/>
        <v/>
      </c>
      <c r="EE878" s="26" t="str">
        <f t="shared" si="1055" ref="EE878:FI878">IF(AND(EE879="",EE880=""),"",SUM(EE879,EE880))</f>
        <v/>
      </c>
      <c r="EF878" s="26" t="str">
        <f t="shared" si="1055"/>
        <v/>
      </c>
      <c r="EG878" s="26" t="str">
        <f t="shared" si="1055"/>
        <v/>
      </c>
      <c r="EH878" s="26" t="str">
        <f t="shared" si="1055"/>
        <v/>
      </c>
      <c r="EI878" s="26" t="str">
        <f t="shared" si="1055"/>
        <v/>
      </c>
      <c r="EJ878" s="26" t="str">
        <f t="shared" si="1055"/>
        <v/>
      </c>
      <c r="EK878" s="26" t="str">
        <f t="shared" si="1055"/>
        <v/>
      </c>
      <c r="EL878" s="26" t="str">
        <f t="shared" si="1055"/>
        <v/>
      </c>
      <c r="EM878" s="26" t="str">
        <f t="shared" si="1055"/>
        <v/>
      </c>
      <c r="EN878" s="26" t="str">
        <f t="shared" si="1055"/>
        <v/>
      </c>
      <c r="EO878" s="26" t="str">
        <f t="shared" si="1055"/>
        <v/>
      </c>
      <c r="EP878" s="26" t="str">
        <f t="shared" si="1055"/>
        <v/>
      </c>
      <c r="EQ878" s="26" t="str">
        <f t="shared" si="1055"/>
        <v/>
      </c>
      <c r="ER878" s="26" t="str">
        <f t="shared" si="1055"/>
        <v/>
      </c>
      <c r="ES878" s="26" t="str">
        <f t="shared" si="1055"/>
        <v/>
      </c>
      <c r="ET878" s="26" t="str">
        <f t="shared" si="1055"/>
        <v/>
      </c>
      <c r="EU878" s="26" t="str">
        <f t="shared" si="1055"/>
        <v/>
      </c>
      <c r="EV878" s="26" t="str">
        <f t="shared" si="1055"/>
        <v/>
      </c>
      <c r="EW878" s="26" t="str">
        <f t="shared" si="1055"/>
        <v/>
      </c>
      <c r="EX878" s="26" t="str">
        <f t="shared" si="1055"/>
        <v/>
      </c>
      <c r="EY878" s="26" t="str">
        <f t="shared" si="1055"/>
        <v/>
      </c>
      <c r="EZ878" s="26" t="str">
        <f t="shared" si="1055"/>
        <v/>
      </c>
      <c r="FA878" s="26" t="str">
        <f t="shared" si="1055"/>
        <v/>
      </c>
      <c r="FB878" s="26" t="str">
        <f t="shared" si="1055"/>
        <v/>
      </c>
      <c r="FC878" s="26" t="str">
        <f t="shared" si="1055"/>
        <v/>
      </c>
      <c r="FD878" s="26" t="str">
        <f t="shared" si="1055"/>
        <v/>
      </c>
      <c r="FE878" s="26" t="str">
        <f t="shared" si="1055"/>
        <v/>
      </c>
      <c r="FF878" s="26" t="str">
        <f t="shared" si="1055"/>
        <v/>
      </c>
      <c r="FG878" s="26" t="str">
        <f t="shared" si="1055"/>
        <v/>
      </c>
      <c r="FH878" s="26" t="str">
        <f t="shared" si="1055"/>
        <v/>
      </c>
      <c r="FI878" s="26" t="str">
        <f t="shared" si="1055"/>
        <v/>
      </c>
    </row>
    <row r="879" spans="1:165" s="8" customFormat="1" ht="15" customHeight="1">
      <c r="A879" s="8" t="str">
        <f t="shared" si="1017"/>
        <v>BEFDDSAP_BP6_XDC</v>
      </c>
      <c r="B879" s="12" t="s">
        <v>2048</v>
      </c>
      <c r="C879" s="13" t="s">
        <v>2068</v>
      </c>
      <c r="D879" s="13" t="s">
        <v>2069</v>
      </c>
      <c r="E879" s="18" t="str">
        <f>"BEFDDSAP_BP6_"&amp;C3</f>
        <v>BEFDDSAP_BP6_XDC</v>
      </c>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row>
    <row r="880" spans="1:165" s="8" customFormat="1" ht="15" customHeight="1">
      <c r="A880" s="8" t="str">
        <f t="shared" si="1017"/>
        <v>BEFDDSAI_BP6_XDC</v>
      </c>
      <c r="B880" s="12" t="s">
        <v>2062</v>
      </c>
      <c r="C880" s="13" t="s">
        <v>2070</v>
      </c>
      <c r="D880" s="13" t="s">
        <v>2071</v>
      </c>
      <c r="E880" s="18" t="str">
        <f>"BEFDDSAI_BP6_"&amp;C3</f>
        <v>BEFDDSAI_BP6_XDC</v>
      </c>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row>
    <row r="881" spans="1:165" s="8" customFormat="1" ht="15" customHeight="1">
      <c r="A881" s="8" t="str">
        <f t="shared" si="1017"/>
        <v>BEFDDCA_BP6_XDC</v>
      </c>
      <c r="B881" s="12" t="s">
        <v>2072</v>
      </c>
      <c r="C881" s="13" t="s">
        <v>2073</v>
      </c>
      <c r="D881" s="13" t="s">
        <v>2074</v>
      </c>
      <c r="E881" s="18" t="str">
        <f>"BEFDDCA_BP6_"&amp;C3</f>
        <v>BEFDDCA_BP6_XDC</v>
      </c>
      <c r="F881" s="26" t="str">
        <f>IF(AND(F882="",F883=""),"",SUM(F882,F883))</f>
        <v/>
      </c>
      <c r="G881" s="26" t="str">
        <f t="shared" si="1056" ref="G881:BR881">IF(AND(G882="",G883=""),"",SUM(G882,G883))</f>
        <v/>
      </c>
      <c r="H881" s="26" t="str">
        <f t="shared" si="1056"/>
        <v/>
      </c>
      <c r="I881" s="26" t="str">
        <f t="shared" si="1056"/>
        <v/>
      </c>
      <c r="J881" s="26" t="str">
        <f t="shared" si="1056"/>
        <v/>
      </c>
      <c r="K881" s="26" t="str">
        <f t="shared" si="1056"/>
        <v/>
      </c>
      <c r="L881" s="26" t="str">
        <f t="shared" si="1056"/>
        <v/>
      </c>
      <c r="M881" s="26" t="str">
        <f t="shared" si="1056"/>
        <v/>
      </c>
      <c r="N881" s="26" t="str">
        <f t="shared" si="1056"/>
        <v/>
      </c>
      <c r="O881" s="26" t="str">
        <f t="shared" si="1056"/>
        <v/>
      </c>
      <c r="P881" s="26" t="str">
        <f t="shared" si="1056"/>
        <v/>
      </c>
      <c r="Q881" s="26" t="str">
        <f t="shared" si="1056"/>
        <v/>
      </c>
      <c r="R881" s="26" t="str">
        <f t="shared" si="1056"/>
        <v/>
      </c>
      <c r="S881" s="26" t="str">
        <f t="shared" si="1056"/>
        <v/>
      </c>
      <c r="T881" s="26" t="str">
        <f t="shared" si="1056"/>
        <v/>
      </c>
      <c r="U881" s="26" t="str">
        <f t="shared" si="1056"/>
        <v/>
      </c>
      <c r="V881" s="26" t="str">
        <f t="shared" si="1056"/>
        <v/>
      </c>
      <c r="W881" s="26" t="str">
        <f t="shared" si="1056"/>
        <v/>
      </c>
      <c r="X881" s="26" t="str">
        <f t="shared" si="1056"/>
        <v/>
      </c>
      <c r="Y881" s="26" t="str">
        <f t="shared" si="1056"/>
        <v/>
      </c>
      <c r="Z881" s="26" t="str">
        <f t="shared" si="1056"/>
        <v/>
      </c>
      <c r="AA881" s="26" t="str">
        <f t="shared" si="1056"/>
        <v/>
      </c>
      <c r="AB881" s="26" t="str">
        <f t="shared" si="1056"/>
        <v/>
      </c>
      <c r="AC881" s="26" t="str">
        <f t="shared" si="1056"/>
        <v/>
      </c>
      <c r="AD881" s="26" t="str">
        <f t="shared" si="1056"/>
        <v/>
      </c>
      <c r="AE881" s="26" t="str">
        <f t="shared" si="1056"/>
        <v/>
      </c>
      <c r="AF881" s="26" t="str">
        <f t="shared" si="1056"/>
        <v/>
      </c>
      <c r="AG881" s="26" t="str">
        <f t="shared" si="1056"/>
        <v/>
      </c>
      <c r="AH881" s="26" t="str">
        <f t="shared" si="1056"/>
        <v/>
      </c>
      <c r="AI881" s="26" t="str">
        <f t="shared" si="1056"/>
        <v/>
      </c>
      <c r="AJ881" s="26" t="str">
        <f t="shared" si="1056"/>
        <v/>
      </c>
      <c r="AK881" s="26" t="str">
        <f t="shared" si="1056"/>
        <v/>
      </c>
      <c r="AL881" s="26" t="str">
        <f t="shared" si="1056"/>
        <v/>
      </c>
      <c r="AM881" s="26" t="str">
        <f t="shared" si="1056"/>
        <v/>
      </c>
      <c r="AN881" s="26" t="str">
        <f t="shared" si="1056"/>
        <v/>
      </c>
      <c r="AO881" s="26" t="str">
        <f t="shared" si="1056"/>
        <v/>
      </c>
      <c r="AP881" s="26" t="str">
        <f t="shared" si="1056"/>
        <v/>
      </c>
      <c r="AQ881" s="26" t="str">
        <f t="shared" si="1056"/>
        <v/>
      </c>
      <c r="AR881" s="26" t="str">
        <f t="shared" si="1056"/>
        <v/>
      </c>
      <c r="AS881" s="26" t="str">
        <f t="shared" si="1056"/>
        <v/>
      </c>
      <c r="AT881" s="26" t="str">
        <f t="shared" si="1056"/>
        <v/>
      </c>
      <c r="AU881" s="26" t="str">
        <f t="shared" si="1056"/>
        <v/>
      </c>
      <c r="AV881" s="26" t="str">
        <f t="shared" si="1056"/>
        <v/>
      </c>
      <c r="AW881" s="26" t="str">
        <f t="shared" si="1056"/>
        <v/>
      </c>
      <c r="AX881" s="26" t="str">
        <f t="shared" si="1056"/>
        <v/>
      </c>
      <c r="AY881" s="26" t="str">
        <f t="shared" si="1056"/>
        <v/>
      </c>
      <c r="AZ881" s="26" t="str">
        <f t="shared" si="1056"/>
        <v/>
      </c>
      <c r="BA881" s="26" t="str">
        <f t="shared" si="1056"/>
        <v/>
      </c>
      <c r="BB881" s="26" t="str">
        <f t="shared" si="1056"/>
        <v/>
      </c>
      <c r="BC881" s="26" t="str">
        <f t="shared" si="1056"/>
        <v/>
      </c>
      <c r="BD881" s="26" t="str">
        <f t="shared" si="1056"/>
        <v/>
      </c>
      <c r="BE881" s="26" t="str">
        <f t="shared" si="1056"/>
        <v/>
      </c>
      <c r="BF881" s="26" t="str">
        <f t="shared" si="1056"/>
        <v/>
      </c>
      <c r="BG881" s="26" t="str">
        <f t="shared" si="1056"/>
        <v/>
      </c>
      <c r="BH881" s="26" t="str">
        <f t="shared" si="1056"/>
        <v/>
      </c>
      <c r="BI881" s="26" t="str">
        <f t="shared" si="1056"/>
        <v/>
      </c>
      <c r="BJ881" s="26" t="str">
        <f t="shared" si="1056"/>
        <v/>
      </c>
      <c r="BK881" s="26" t="str">
        <f t="shared" si="1056"/>
        <v/>
      </c>
      <c r="BL881" s="26" t="str">
        <f t="shared" si="1056"/>
        <v/>
      </c>
      <c r="BM881" s="26" t="str">
        <f t="shared" si="1056"/>
        <v/>
      </c>
      <c r="BN881" s="26" t="str">
        <f t="shared" si="1056"/>
        <v/>
      </c>
      <c r="BO881" s="26" t="str">
        <f t="shared" si="1056"/>
        <v/>
      </c>
      <c r="BP881" s="26" t="str">
        <f t="shared" si="1056"/>
        <v/>
      </c>
      <c r="BQ881" s="26" t="str">
        <f t="shared" si="1056"/>
        <v/>
      </c>
      <c r="BR881" s="26" t="str">
        <f t="shared" si="1056"/>
        <v/>
      </c>
      <c r="BS881" s="26" t="str">
        <f t="shared" si="1057" ref="BS881:ED881">IF(AND(BS882="",BS883=""),"",SUM(BS882,BS883))</f>
        <v/>
      </c>
      <c r="BT881" s="26" t="str">
        <f t="shared" si="1057"/>
        <v/>
      </c>
      <c r="BU881" s="26" t="str">
        <f t="shared" si="1057"/>
        <v/>
      </c>
      <c r="BV881" s="26" t="str">
        <f t="shared" si="1057"/>
        <v/>
      </c>
      <c r="BW881" s="26" t="str">
        <f t="shared" si="1057"/>
        <v/>
      </c>
      <c r="BX881" s="26" t="str">
        <f t="shared" si="1057"/>
        <v/>
      </c>
      <c r="BY881" s="26" t="str">
        <f t="shared" si="1057"/>
        <v/>
      </c>
      <c r="BZ881" s="26" t="str">
        <f t="shared" si="1057"/>
        <v/>
      </c>
      <c r="CA881" s="26" t="str">
        <f t="shared" si="1057"/>
        <v/>
      </c>
      <c r="CB881" s="26" t="str">
        <f t="shared" si="1057"/>
        <v/>
      </c>
      <c r="CC881" s="26" t="str">
        <f t="shared" si="1057"/>
        <v/>
      </c>
      <c r="CD881" s="26" t="str">
        <f t="shared" si="1057"/>
        <v/>
      </c>
      <c r="CE881" s="26" t="str">
        <f t="shared" si="1057"/>
        <v/>
      </c>
      <c r="CF881" s="26" t="str">
        <f t="shared" si="1057"/>
        <v/>
      </c>
      <c r="CG881" s="26" t="str">
        <f t="shared" si="1057"/>
        <v/>
      </c>
      <c r="CH881" s="26" t="str">
        <f t="shared" si="1057"/>
        <v/>
      </c>
      <c r="CI881" s="26" t="str">
        <f t="shared" si="1057"/>
        <v/>
      </c>
      <c r="CJ881" s="26" t="str">
        <f t="shared" si="1057"/>
        <v/>
      </c>
      <c r="CK881" s="26" t="str">
        <f t="shared" si="1057"/>
        <v/>
      </c>
      <c r="CL881" s="26" t="str">
        <f t="shared" si="1057"/>
        <v/>
      </c>
      <c r="CM881" s="26" t="str">
        <f t="shared" si="1057"/>
        <v/>
      </c>
      <c r="CN881" s="26" t="str">
        <f t="shared" si="1057"/>
        <v/>
      </c>
      <c r="CO881" s="26" t="str">
        <f t="shared" si="1057"/>
        <v/>
      </c>
      <c r="CP881" s="26" t="str">
        <f t="shared" si="1057"/>
        <v/>
      </c>
      <c r="CQ881" s="26" t="str">
        <f t="shared" si="1057"/>
        <v/>
      </c>
      <c r="CR881" s="26" t="str">
        <f t="shared" si="1057"/>
        <v/>
      </c>
      <c r="CS881" s="26" t="str">
        <f t="shared" si="1057"/>
        <v/>
      </c>
      <c r="CT881" s="26" t="str">
        <f t="shared" si="1057"/>
        <v/>
      </c>
      <c r="CU881" s="26" t="str">
        <f t="shared" si="1057"/>
        <v/>
      </c>
      <c r="CV881" s="26" t="str">
        <f t="shared" si="1057"/>
        <v/>
      </c>
      <c r="CW881" s="26" t="str">
        <f t="shared" si="1057"/>
        <v/>
      </c>
      <c r="CX881" s="26" t="str">
        <f t="shared" si="1057"/>
        <v/>
      </c>
      <c r="CY881" s="26" t="str">
        <f t="shared" si="1057"/>
        <v/>
      </c>
      <c r="CZ881" s="26" t="str">
        <f t="shared" si="1057"/>
        <v/>
      </c>
      <c r="DA881" s="26" t="str">
        <f t="shared" si="1057"/>
        <v/>
      </c>
      <c r="DB881" s="26" t="str">
        <f t="shared" si="1057"/>
        <v/>
      </c>
      <c r="DC881" s="26" t="str">
        <f t="shared" si="1057"/>
        <v/>
      </c>
      <c r="DD881" s="26" t="str">
        <f t="shared" si="1057"/>
        <v/>
      </c>
      <c r="DE881" s="26" t="str">
        <f t="shared" si="1057"/>
        <v/>
      </c>
      <c r="DF881" s="26" t="str">
        <f t="shared" si="1057"/>
        <v/>
      </c>
      <c r="DG881" s="26" t="str">
        <f t="shared" si="1057"/>
        <v/>
      </c>
      <c r="DH881" s="26" t="str">
        <f t="shared" si="1057"/>
        <v/>
      </c>
      <c r="DI881" s="26" t="str">
        <f t="shared" si="1057"/>
        <v/>
      </c>
      <c r="DJ881" s="26" t="str">
        <f t="shared" si="1057"/>
        <v/>
      </c>
      <c r="DK881" s="26" t="str">
        <f t="shared" si="1057"/>
        <v/>
      </c>
      <c r="DL881" s="26" t="str">
        <f t="shared" si="1057"/>
        <v/>
      </c>
      <c r="DM881" s="26" t="str">
        <f t="shared" si="1057"/>
        <v/>
      </c>
      <c r="DN881" s="26" t="str">
        <f t="shared" si="1057"/>
        <v/>
      </c>
      <c r="DO881" s="26" t="str">
        <f t="shared" si="1057"/>
        <v/>
      </c>
      <c r="DP881" s="26" t="str">
        <f t="shared" si="1057"/>
        <v/>
      </c>
      <c r="DQ881" s="26" t="str">
        <f t="shared" si="1057"/>
        <v/>
      </c>
      <c r="DR881" s="26" t="str">
        <f t="shared" si="1057"/>
        <v/>
      </c>
      <c r="DS881" s="26" t="str">
        <f t="shared" si="1057"/>
        <v/>
      </c>
      <c r="DT881" s="26" t="str">
        <f t="shared" si="1057"/>
        <v/>
      </c>
      <c r="DU881" s="26" t="str">
        <f t="shared" si="1057"/>
        <v/>
      </c>
      <c r="DV881" s="26" t="str">
        <f t="shared" si="1057"/>
        <v/>
      </c>
      <c r="DW881" s="26" t="str">
        <f t="shared" si="1057"/>
        <v/>
      </c>
      <c r="DX881" s="26" t="str">
        <f t="shared" si="1057"/>
        <v/>
      </c>
      <c r="DY881" s="26" t="str">
        <f t="shared" si="1057"/>
        <v/>
      </c>
      <c r="DZ881" s="26" t="str">
        <f t="shared" si="1057"/>
        <v/>
      </c>
      <c r="EA881" s="26" t="str">
        <f t="shared" si="1057"/>
        <v/>
      </c>
      <c r="EB881" s="26" t="str">
        <f t="shared" si="1057"/>
        <v/>
      </c>
      <c r="EC881" s="26" t="str">
        <f t="shared" si="1057"/>
        <v/>
      </c>
      <c r="ED881" s="26" t="str">
        <f t="shared" si="1057"/>
        <v/>
      </c>
      <c r="EE881" s="26" t="str">
        <f t="shared" si="1058" ref="EE881:FI881">IF(AND(EE882="",EE883=""),"",SUM(EE882,EE883))</f>
        <v/>
      </c>
      <c r="EF881" s="26" t="str">
        <f t="shared" si="1058"/>
        <v/>
      </c>
      <c r="EG881" s="26" t="str">
        <f t="shared" si="1058"/>
        <v/>
      </c>
      <c r="EH881" s="26" t="str">
        <f t="shared" si="1058"/>
        <v/>
      </c>
      <c r="EI881" s="26" t="str">
        <f t="shared" si="1058"/>
        <v/>
      </c>
      <c r="EJ881" s="26" t="str">
        <f t="shared" si="1058"/>
        <v/>
      </c>
      <c r="EK881" s="26" t="str">
        <f t="shared" si="1058"/>
        <v/>
      </c>
      <c r="EL881" s="26" t="str">
        <f t="shared" si="1058"/>
        <v/>
      </c>
      <c r="EM881" s="26" t="str">
        <f t="shared" si="1058"/>
        <v/>
      </c>
      <c r="EN881" s="26" t="str">
        <f t="shared" si="1058"/>
        <v/>
      </c>
      <c r="EO881" s="26" t="str">
        <f t="shared" si="1058"/>
        <v/>
      </c>
      <c r="EP881" s="26" t="str">
        <f t="shared" si="1058"/>
        <v/>
      </c>
      <c r="EQ881" s="26" t="str">
        <f t="shared" si="1058"/>
        <v/>
      </c>
      <c r="ER881" s="26" t="str">
        <f t="shared" si="1058"/>
        <v/>
      </c>
      <c r="ES881" s="26" t="str">
        <f t="shared" si="1058"/>
        <v/>
      </c>
      <c r="ET881" s="26" t="str">
        <f t="shared" si="1058"/>
        <v/>
      </c>
      <c r="EU881" s="26" t="str">
        <f t="shared" si="1058"/>
        <v/>
      </c>
      <c r="EV881" s="26" t="str">
        <f t="shared" si="1058"/>
        <v/>
      </c>
      <c r="EW881" s="26" t="str">
        <f t="shared" si="1058"/>
        <v/>
      </c>
      <c r="EX881" s="26" t="str">
        <f t="shared" si="1058"/>
        <v/>
      </c>
      <c r="EY881" s="26" t="str">
        <f t="shared" si="1058"/>
        <v/>
      </c>
      <c r="EZ881" s="26" t="str">
        <f t="shared" si="1058"/>
        <v/>
      </c>
      <c r="FA881" s="26" t="str">
        <f t="shared" si="1058"/>
        <v/>
      </c>
      <c r="FB881" s="26" t="str">
        <f t="shared" si="1058"/>
        <v/>
      </c>
      <c r="FC881" s="26" t="str">
        <f t="shared" si="1058"/>
        <v/>
      </c>
      <c r="FD881" s="26" t="str">
        <f t="shared" si="1058"/>
        <v/>
      </c>
      <c r="FE881" s="26" t="str">
        <f t="shared" si="1058"/>
        <v/>
      </c>
      <c r="FF881" s="26" t="str">
        <f t="shared" si="1058"/>
        <v/>
      </c>
      <c r="FG881" s="26" t="str">
        <f t="shared" si="1058"/>
        <v/>
      </c>
      <c r="FH881" s="26" t="str">
        <f t="shared" si="1058"/>
        <v/>
      </c>
      <c r="FI881" s="26" t="str">
        <f t="shared" si="1058"/>
        <v/>
      </c>
    </row>
    <row r="882" spans="1:165" s="8" customFormat="1" ht="15" customHeight="1">
      <c r="A882" s="8" t="str">
        <f t="shared" si="1017"/>
        <v>BEFDDCAP_BP6_XDC</v>
      </c>
      <c r="B882" s="12" t="s">
        <v>2048</v>
      </c>
      <c r="C882" s="13" t="s">
        <v>2075</v>
      </c>
      <c r="D882" s="13" t="s">
        <v>2076</v>
      </c>
      <c r="E882" s="18" t="str">
        <f>"BEFDDCAP_BP6_"&amp;C3</f>
        <v>BEFDDCAP_BP6_XDC</v>
      </c>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row>
    <row r="883" spans="1:165" s="8" customFormat="1" ht="15" customHeight="1">
      <c r="A883" s="8" t="str">
        <f t="shared" si="1017"/>
        <v>BEFDDCAI_BP6_XDC</v>
      </c>
      <c r="B883" s="12" t="s">
        <v>2062</v>
      </c>
      <c r="C883" s="13" t="s">
        <v>2077</v>
      </c>
      <c r="D883" s="13" t="s">
        <v>2078</v>
      </c>
      <c r="E883" s="18" t="str">
        <f>"BEFDDCAI_BP6_"&amp;C3</f>
        <v>BEFDDCAI_BP6_XDC</v>
      </c>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row>
    <row r="884" spans="1:165" s="8" customFormat="1" ht="15" customHeight="1">
      <c r="A884" s="8" t="str">
        <f t="shared" si="1017"/>
        <v>BEFP_BP6_XDC</v>
      </c>
      <c r="B884" s="12" t="s">
        <v>2079</v>
      </c>
      <c r="C884" s="13" t="s">
        <v>2080</v>
      </c>
      <c r="D884" s="13" t="s">
        <v>2081</v>
      </c>
      <c r="E884" s="18" t="str">
        <f>"BEFP_BP6_"&amp;C3</f>
        <v>BEFP_BP6_XDC</v>
      </c>
      <c r="F884" s="26" t="str">
        <f>IF(AND(F885="",F892=""),"",SUM(F885,F892))</f>
        <v/>
      </c>
      <c r="G884" s="26" t="str">
        <f t="shared" si="1059" ref="G884:BR884">IF(AND(G885="",G892=""),"",SUM(G885,G892))</f>
        <v/>
      </c>
      <c r="H884" s="26" t="str">
        <f t="shared" si="1059"/>
        <v/>
      </c>
      <c r="I884" s="26" t="str">
        <f t="shared" si="1059"/>
        <v/>
      </c>
      <c r="J884" s="26" t="str">
        <f t="shared" si="1059"/>
        <v/>
      </c>
      <c r="K884" s="26" t="str">
        <f t="shared" si="1059"/>
        <v/>
      </c>
      <c r="L884" s="26" t="str">
        <f t="shared" si="1059"/>
        <v/>
      </c>
      <c r="M884" s="26" t="str">
        <f t="shared" si="1059"/>
        <v/>
      </c>
      <c r="N884" s="26" t="str">
        <f t="shared" si="1059"/>
        <v/>
      </c>
      <c r="O884" s="26" t="str">
        <f t="shared" si="1059"/>
        <v/>
      </c>
      <c r="P884" s="26" t="str">
        <f t="shared" si="1059"/>
        <v/>
      </c>
      <c r="Q884" s="26" t="str">
        <f t="shared" si="1059"/>
        <v/>
      </c>
      <c r="R884" s="26" t="str">
        <f t="shared" si="1059"/>
        <v/>
      </c>
      <c r="S884" s="26" t="str">
        <f t="shared" si="1059"/>
        <v/>
      </c>
      <c r="T884" s="26" t="str">
        <f t="shared" si="1059"/>
        <v/>
      </c>
      <c r="U884" s="26" t="str">
        <f t="shared" si="1059"/>
        <v/>
      </c>
      <c r="V884" s="26" t="str">
        <f t="shared" si="1059"/>
        <v/>
      </c>
      <c r="W884" s="26" t="str">
        <f t="shared" si="1059"/>
        <v/>
      </c>
      <c r="X884" s="26" t="str">
        <f t="shared" si="1059"/>
        <v/>
      </c>
      <c r="Y884" s="26" t="str">
        <f t="shared" si="1059"/>
        <v/>
      </c>
      <c r="Z884" s="26" t="str">
        <f t="shared" si="1059"/>
        <v/>
      </c>
      <c r="AA884" s="26" t="str">
        <f t="shared" si="1059"/>
        <v/>
      </c>
      <c r="AB884" s="26" t="str">
        <f t="shared" si="1059"/>
        <v/>
      </c>
      <c r="AC884" s="26" t="str">
        <f t="shared" si="1059"/>
        <v/>
      </c>
      <c r="AD884" s="26" t="str">
        <f t="shared" si="1059"/>
        <v/>
      </c>
      <c r="AE884" s="26" t="str">
        <f t="shared" si="1059"/>
        <v/>
      </c>
      <c r="AF884" s="26" t="str">
        <f t="shared" si="1059"/>
        <v/>
      </c>
      <c r="AG884" s="26" t="str">
        <f t="shared" si="1059"/>
        <v/>
      </c>
      <c r="AH884" s="26" t="str">
        <f t="shared" si="1059"/>
        <v/>
      </c>
      <c r="AI884" s="26" t="str">
        <f t="shared" si="1059"/>
        <v/>
      </c>
      <c r="AJ884" s="26" t="str">
        <f t="shared" si="1059"/>
        <v/>
      </c>
      <c r="AK884" s="26" t="str">
        <f t="shared" si="1059"/>
        <v/>
      </c>
      <c r="AL884" s="26" t="str">
        <f t="shared" si="1059"/>
        <v/>
      </c>
      <c r="AM884" s="26" t="str">
        <f t="shared" si="1059"/>
        <v/>
      </c>
      <c r="AN884" s="26" t="str">
        <f t="shared" si="1059"/>
        <v/>
      </c>
      <c r="AO884" s="26" t="str">
        <f t="shared" si="1059"/>
        <v/>
      </c>
      <c r="AP884" s="26" t="str">
        <f t="shared" si="1059"/>
        <v/>
      </c>
      <c r="AQ884" s="26" t="str">
        <f t="shared" si="1059"/>
        <v/>
      </c>
      <c r="AR884" s="26" t="str">
        <f t="shared" si="1059"/>
        <v/>
      </c>
      <c r="AS884" s="26" t="str">
        <f t="shared" si="1059"/>
        <v/>
      </c>
      <c r="AT884" s="26" t="str">
        <f t="shared" si="1059"/>
        <v/>
      </c>
      <c r="AU884" s="26" t="str">
        <f t="shared" si="1059"/>
        <v/>
      </c>
      <c r="AV884" s="26" t="str">
        <f t="shared" si="1059"/>
        <v/>
      </c>
      <c r="AW884" s="26" t="str">
        <f t="shared" si="1059"/>
        <v/>
      </c>
      <c r="AX884" s="26" t="str">
        <f t="shared" si="1059"/>
        <v/>
      </c>
      <c r="AY884" s="26" t="str">
        <f t="shared" si="1059"/>
        <v/>
      </c>
      <c r="AZ884" s="26" t="str">
        <f t="shared" si="1059"/>
        <v/>
      </c>
      <c r="BA884" s="26" t="str">
        <f t="shared" si="1059"/>
        <v/>
      </c>
      <c r="BB884" s="26" t="str">
        <f t="shared" si="1059"/>
        <v/>
      </c>
      <c r="BC884" s="26" t="str">
        <f t="shared" si="1059"/>
        <v/>
      </c>
      <c r="BD884" s="26" t="str">
        <f t="shared" si="1059"/>
        <v/>
      </c>
      <c r="BE884" s="26" t="str">
        <f t="shared" si="1059"/>
        <v/>
      </c>
      <c r="BF884" s="26" t="str">
        <f t="shared" si="1059"/>
        <v/>
      </c>
      <c r="BG884" s="26" t="str">
        <f t="shared" si="1059"/>
        <v/>
      </c>
      <c r="BH884" s="26" t="str">
        <f t="shared" si="1059"/>
        <v/>
      </c>
      <c r="BI884" s="26" t="str">
        <f t="shared" si="1059"/>
        <v/>
      </c>
      <c r="BJ884" s="26" t="str">
        <f t="shared" si="1059"/>
        <v/>
      </c>
      <c r="BK884" s="26" t="str">
        <f t="shared" si="1059"/>
        <v/>
      </c>
      <c r="BL884" s="26" t="str">
        <f t="shared" si="1059"/>
        <v/>
      </c>
      <c r="BM884" s="26" t="str">
        <f t="shared" si="1059"/>
        <v/>
      </c>
      <c r="BN884" s="26" t="str">
        <f t="shared" si="1059"/>
        <v/>
      </c>
      <c r="BO884" s="26" t="str">
        <f t="shared" si="1059"/>
        <v/>
      </c>
      <c r="BP884" s="26" t="str">
        <f t="shared" si="1059"/>
        <v/>
      </c>
      <c r="BQ884" s="26" t="str">
        <f t="shared" si="1059"/>
        <v/>
      </c>
      <c r="BR884" s="26" t="str">
        <f t="shared" si="1059"/>
        <v/>
      </c>
      <c r="BS884" s="26" t="str">
        <f t="shared" si="1060" ref="BS884:ED884">IF(AND(BS885="",BS892=""),"",SUM(BS885,BS892))</f>
        <v/>
      </c>
      <c r="BT884" s="26" t="str">
        <f t="shared" si="1060"/>
        <v/>
      </c>
      <c r="BU884" s="26" t="str">
        <f t="shared" si="1060"/>
        <v/>
      </c>
      <c r="BV884" s="26" t="str">
        <f t="shared" si="1060"/>
        <v/>
      </c>
      <c r="BW884" s="26" t="str">
        <f t="shared" si="1060"/>
        <v/>
      </c>
      <c r="BX884" s="26" t="str">
        <f t="shared" si="1060"/>
        <v/>
      </c>
      <c r="BY884" s="26" t="str">
        <f t="shared" si="1060"/>
        <v/>
      </c>
      <c r="BZ884" s="26" t="str">
        <f t="shared" si="1060"/>
        <v/>
      </c>
      <c r="CA884" s="26" t="str">
        <f t="shared" si="1060"/>
        <v/>
      </c>
      <c r="CB884" s="26" t="str">
        <f t="shared" si="1060"/>
        <v/>
      </c>
      <c r="CC884" s="26" t="str">
        <f t="shared" si="1060"/>
        <v/>
      </c>
      <c r="CD884" s="26" t="str">
        <f t="shared" si="1060"/>
        <v/>
      </c>
      <c r="CE884" s="26" t="str">
        <f t="shared" si="1060"/>
        <v/>
      </c>
      <c r="CF884" s="26" t="str">
        <f t="shared" si="1060"/>
        <v/>
      </c>
      <c r="CG884" s="26" t="str">
        <f t="shared" si="1060"/>
        <v/>
      </c>
      <c r="CH884" s="26" t="str">
        <f t="shared" si="1060"/>
        <v/>
      </c>
      <c r="CI884" s="26" t="str">
        <f t="shared" si="1060"/>
        <v/>
      </c>
      <c r="CJ884" s="26" t="str">
        <f t="shared" si="1060"/>
        <v/>
      </c>
      <c r="CK884" s="26" t="str">
        <f t="shared" si="1060"/>
        <v/>
      </c>
      <c r="CL884" s="26" t="str">
        <f t="shared" si="1060"/>
        <v/>
      </c>
      <c r="CM884" s="26" t="str">
        <f t="shared" si="1060"/>
        <v/>
      </c>
      <c r="CN884" s="26" t="str">
        <f t="shared" si="1060"/>
        <v/>
      </c>
      <c r="CO884" s="26" t="str">
        <f t="shared" si="1060"/>
        <v/>
      </c>
      <c r="CP884" s="26" t="str">
        <f t="shared" si="1060"/>
        <v/>
      </c>
      <c r="CQ884" s="26" t="str">
        <f t="shared" si="1060"/>
        <v/>
      </c>
      <c r="CR884" s="26" t="str">
        <f t="shared" si="1060"/>
        <v/>
      </c>
      <c r="CS884" s="26" t="str">
        <f t="shared" si="1060"/>
        <v/>
      </c>
      <c r="CT884" s="26" t="str">
        <f t="shared" si="1060"/>
        <v/>
      </c>
      <c r="CU884" s="26" t="str">
        <f t="shared" si="1060"/>
        <v/>
      </c>
      <c r="CV884" s="26" t="str">
        <f t="shared" si="1060"/>
        <v/>
      </c>
      <c r="CW884" s="26" t="str">
        <f t="shared" si="1060"/>
        <v/>
      </c>
      <c r="CX884" s="26" t="str">
        <f t="shared" si="1060"/>
        <v/>
      </c>
      <c r="CY884" s="26" t="str">
        <f t="shared" si="1060"/>
        <v/>
      </c>
      <c r="CZ884" s="26" t="str">
        <f t="shared" si="1060"/>
        <v/>
      </c>
      <c r="DA884" s="26" t="str">
        <f t="shared" si="1060"/>
        <v/>
      </c>
      <c r="DB884" s="26" t="str">
        <f t="shared" si="1060"/>
        <v/>
      </c>
      <c r="DC884" s="26" t="str">
        <f t="shared" si="1060"/>
        <v/>
      </c>
      <c r="DD884" s="26" t="str">
        <f t="shared" si="1060"/>
        <v/>
      </c>
      <c r="DE884" s="26" t="str">
        <f t="shared" si="1060"/>
        <v/>
      </c>
      <c r="DF884" s="26" t="str">
        <f t="shared" si="1060"/>
        <v/>
      </c>
      <c r="DG884" s="26" t="str">
        <f t="shared" si="1060"/>
        <v/>
      </c>
      <c r="DH884" s="26" t="str">
        <f t="shared" si="1060"/>
        <v/>
      </c>
      <c r="DI884" s="26" t="str">
        <f t="shared" si="1060"/>
        <v/>
      </c>
      <c r="DJ884" s="26" t="str">
        <f t="shared" si="1060"/>
        <v/>
      </c>
      <c r="DK884" s="26" t="str">
        <f t="shared" si="1060"/>
        <v/>
      </c>
      <c r="DL884" s="26" t="str">
        <f t="shared" si="1060"/>
        <v/>
      </c>
      <c r="DM884" s="26" t="str">
        <f t="shared" si="1060"/>
        <v/>
      </c>
      <c r="DN884" s="26" t="str">
        <f t="shared" si="1060"/>
        <v/>
      </c>
      <c r="DO884" s="26" t="str">
        <f t="shared" si="1060"/>
        <v/>
      </c>
      <c r="DP884" s="26" t="str">
        <f t="shared" si="1060"/>
        <v/>
      </c>
      <c r="DQ884" s="26" t="str">
        <f t="shared" si="1060"/>
        <v/>
      </c>
      <c r="DR884" s="26" t="str">
        <f t="shared" si="1060"/>
        <v/>
      </c>
      <c r="DS884" s="26" t="str">
        <f t="shared" si="1060"/>
        <v/>
      </c>
      <c r="DT884" s="26" t="str">
        <f t="shared" si="1060"/>
        <v/>
      </c>
      <c r="DU884" s="26" t="str">
        <f t="shared" si="1060"/>
        <v/>
      </c>
      <c r="DV884" s="26" t="str">
        <f t="shared" si="1060"/>
        <v/>
      </c>
      <c r="DW884" s="26" t="str">
        <f t="shared" si="1060"/>
        <v/>
      </c>
      <c r="DX884" s="26" t="str">
        <f t="shared" si="1060"/>
        <v/>
      </c>
      <c r="DY884" s="26" t="str">
        <f t="shared" si="1060"/>
        <v/>
      </c>
      <c r="DZ884" s="26" t="str">
        <f t="shared" si="1060"/>
        <v/>
      </c>
      <c r="EA884" s="26" t="str">
        <f t="shared" si="1060"/>
        <v/>
      </c>
      <c r="EB884" s="26" t="str">
        <f t="shared" si="1060"/>
        <v/>
      </c>
      <c r="EC884" s="26" t="str">
        <f t="shared" si="1060"/>
        <v/>
      </c>
      <c r="ED884" s="26" t="str">
        <f t="shared" si="1060"/>
        <v/>
      </c>
      <c r="EE884" s="26" t="str">
        <f t="shared" si="1061" ref="EE884:FI884">IF(AND(EE885="",EE892=""),"",SUM(EE885,EE892))</f>
        <v/>
      </c>
      <c r="EF884" s="26" t="str">
        <f t="shared" si="1061"/>
        <v/>
      </c>
      <c r="EG884" s="26" t="str">
        <f t="shared" si="1061"/>
        <v/>
      </c>
      <c r="EH884" s="26" t="str">
        <f t="shared" si="1061"/>
        <v/>
      </c>
      <c r="EI884" s="26" t="str">
        <f t="shared" si="1061"/>
        <v/>
      </c>
      <c r="EJ884" s="26" t="str">
        <f t="shared" si="1061"/>
        <v/>
      </c>
      <c r="EK884" s="26" t="str">
        <f t="shared" si="1061"/>
        <v/>
      </c>
      <c r="EL884" s="26" t="str">
        <f t="shared" si="1061"/>
        <v/>
      </c>
      <c r="EM884" s="26" t="str">
        <f t="shared" si="1061"/>
        <v/>
      </c>
      <c r="EN884" s="26" t="str">
        <f t="shared" si="1061"/>
        <v/>
      </c>
      <c r="EO884" s="26" t="str">
        <f t="shared" si="1061"/>
        <v/>
      </c>
      <c r="EP884" s="26" t="str">
        <f t="shared" si="1061"/>
        <v/>
      </c>
      <c r="EQ884" s="26" t="str">
        <f t="shared" si="1061"/>
        <v/>
      </c>
      <c r="ER884" s="26" t="str">
        <f t="shared" si="1061"/>
        <v/>
      </c>
      <c r="ES884" s="26" t="str">
        <f t="shared" si="1061"/>
        <v/>
      </c>
      <c r="ET884" s="26" t="str">
        <f t="shared" si="1061"/>
        <v/>
      </c>
      <c r="EU884" s="26" t="str">
        <f t="shared" si="1061"/>
        <v/>
      </c>
      <c r="EV884" s="26" t="str">
        <f t="shared" si="1061"/>
        <v/>
      </c>
      <c r="EW884" s="26" t="str">
        <f t="shared" si="1061"/>
        <v/>
      </c>
      <c r="EX884" s="26" t="str">
        <f t="shared" si="1061"/>
        <v/>
      </c>
      <c r="EY884" s="26" t="str">
        <f t="shared" si="1061"/>
        <v/>
      </c>
      <c r="EZ884" s="26" t="str">
        <f t="shared" si="1061"/>
        <v/>
      </c>
      <c r="FA884" s="26" t="str">
        <f t="shared" si="1061"/>
        <v/>
      </c>
      <c r="FB884" s="26" t="str">
        <f t="shared" si="1061"/>
        <v/>
      </c>
      <c r="FC884" s="26" t="str">
        <f t="shared" si="1061"/>
        <v/>
      </c>
      <c r="FD884" s="26" t="str">
        <f t="shared" si="1061"/>
        <v/>
      </c>
      <c r="FE884" s="26" t="str">
        <f t="shared" si="1061"/>
        <v/>
      </c>
      <c r="FF884" s="26" t="str">
        <f t="shared" si="1061"/>
        <v/>
      </c>
      <c r="FG884" s="26" t="str">
        <f t="shared" si="1061"/>
        <v/>
      </c>
      <c r="FH884" s="26" t="str">
        <f t="shared" si="1061"/>
        <v/>
      </c>
      <c r="FI884" s="26" t="str">
        <f t="shared" si="1061"/>
        <v/>
      </c>
    </row>
    <row r="885" spans="1:165" s="8" customFormat="1" ht="15" customHeight="1">
      <c r="A885" s="8" t="str">
        <f t="shared" si="1017"/>
        <v>BEFPE_BP6_XDC</v>
      </c>
      <c r="B885" s="12" t="s">
        <v>2030</v>
      </c>
      <c r="C885" s="13" t="s">
        <v>2082</v>
      </c>
      <c r="D885" s="13" t="s">
        <v>2083</v>
      </c>
      <c r="E885" s="18" t="str">
        <f>"BEFPE_BP6_"&amp;C3</f>
        <v>BEFPE_BP6_XDC</v>
      </c>
      <c r="F885" s="26" t="str">
        <f>IF(AND(F886="",AND(F887="",AND(F888="",F889=""))),"",SUM(F886,F887,F888,F889))</f>
        <v/>
      </c>
      <c r="G885" s="26" t="str">
        <f t="shared" si="1062" ref="G885:BR885">IF(AND(G886="",AND(G887="",AND(G888="",G889=""))),"",SUM(G886,G887,G888,G889))</f>
        <v/>
      </c>
      <c r="H885" s="26" t="str">
        <f t="shared" si="1062"/>
        <v/>
      </c>
      <c r="I885" s="26" t="str">
        <f t="shared" si="1062"/>
        <v/>
      </c>
      <c r="J885" s="26" t="str">
        <f t="shared" si="1062"/>
        <v/>
      </c>
      <c r="K885" s="26" t="str">
        <f t="shared" si="1062"/>
        <v/>
      </c>
      <c r="L885" s="26" t="str">
        <f t="shared" si="1062"/>
        <v/>
      </c>
      <c r="M885" s="26" t="str">
        <f t="shared" si="1062"/>
        <v/>
      </c>
      <c r="N885" s="26" t="str">
        <f t="shared" si="1062"/>
        <v/>
      </c>
      <c r="O885" s="26" t="str">
        <f t="shared" si="1062"/>
        <v/>
      </c>
      <c r="P885" s="26" t="str">
        <f t="shared" si="1062"/>
        <v/>
      </c>
      <c r="Q885" s="26" t="str">
        <f t="shared" si="1062"/>
        <v/>
      </c>
      <c r="R885" s="26" t="str">
        <f t="shared" si="1062"/>
        <v/>
      </c>
      <c r="S885" s="26" t="str">
        <f t="shared" si="1062"/>
        <v/>
      </c>
      <c r="T885" s="26" t="str">
        <f t="shared" si="1062"/>
        <v/>
      </c>
      <c r="U885" s="26" t="str">
        <f t="shared" si="1062"/>
        <v/>
      </c>
      <c r="V885" s="26" t="str">
        <f t="shared" si="1062"/>
        <v/>
      </c>
      <c r="W885" s="26" t="str">
        <f t="shared" si="1062"/>
        <v/>
      </c>
      <c r="X885" s="26" t="str">
        <f t="shared" si="1062"/>
        <v/>
      </c>
      <c r="Y885" s="26" t="str">
        <f t="shared" si="1062"/>
        <v/>
      </c>
      <c r="Z885" s="26" t="str">
        <f t="shared" si="1062"/>
        <v/>
      </c>
      <c r="AA885" s="26" t="str">
        <f t="shared" si="1062"/>
        <v/>
      </c>
      <c r="AB885" s="26" t="str">
        <f t="shared" si="1062"/>
        <v/>
      </c>
      <c r="AC885" s="26" t="str">
        <f t="shared" si="1062"/>
        <v/>
      </c>
      <c r="AD885" s="26" t="str">
        <f t="shared" si="1062"/>
        <v/>
      </c>
      <c r="AE885" s="26" t="str">
        <f t="shared" si="1062"/>
        <v/>
      </c>
      <c r="AF885" s="26" t="str">
        <f t="shared" si="1062"/>
        <v/>
      </c>
      <c r="AG885" s="26" t="str">
        <f t="shared" si="1062"/>
        <v/>
      </c>
      <c r="AH885" s="26" t="str">
        <f t="shared" si="1062"/>
        <v/>
      </c>
      <c r="AI885" s="26" t="str">
        <f t="shared" si="1062"/>
        <v/>
      </c>
      <c r="AJ885" s="26" t="str">
        <f t="shared" si="1062"/>
        <v/>
      </c>
      <c r="AK885" s="26" t="str">
        <f t="shared" si="1062"/>
        <v/>
      </c>
      <c r="AL885" s="26" t="str">
        <f t="shared" si="1062"/>
        <v/>
      </c>
      <c r="AM885" s="26" t="str">
        <f t="shared" si="1062"/>
        <v/>
      </c>
      <c r="AN885" s="26" t="str">
        <f t="shared" si="1062"/>
        <v/>
      </c>
      <c r="AO885" s="26" t="str">
        <f t="shared" si="1062"/>
        <v/>
      </c>
      <c r="AP885" s="26" t="str">
        <f t="shared" si="1062"/>
        <v/>
      </c>
      <c r="AQ885" s="26" t="str">
        <f t="shared" si="1062"/>
        <v/>
      </c>
      <c r="AR885" s="26" t="str">
        <f t="shared" si="1062"/>
        <v/>
      </c>
      <c r="AS885" s="26" t="str">
        <f t="shared" si="1062"/>
        <v/>
      </c>
      <c r="AT885" s="26" t="str">
        <f t="shared" si="1062"/>
        <v/>
      </c>
      <c r="AU885" s="26" t="str">
        <f t="shared" si="1062"/>
        <v/>
      </c>
      <c r="AV885" s="26" t="str">
        <f t="shared" si="1062"/>
        <v/>
      </c>
      <c r="AW885" s="26" t="str">
        <f t="shared" si="1062"/>
        <v/>
      </c>
      <c r="AX885" s="26" t="str">
        <f t="shared" si="1062"/>
        <v/>
      </c>
      <c r="AY885" s="26" t="str">
        <f t="shared" si="1062"/>
        <v/>
      </c>
      <c r="AZ885" s="26" t="str">
        <f t="shared" si="1062"/>
        <v/>
      </c>
      <c r="BA885" s="26" t="str">
        <f t="shared" si="1062"/>
        <v/>
      </c>
      <c r="BB885" s="26" t="str">
        <f t="shared" si="1062"/>
        <v/>
      </c>
      <c r="BC885" s="26" t="str">
        <f t="shared" si="1062"/>
        <v/>
      </c>
      <c r="BD885" s="26" t="str">
        <f t="shared" si="1062"/>
        <v/>
      </c>
      <c r="BE885" s="26" t="str">
        <f t="shared" si="1062"/>
        <v/>
      </c>
      <c r="BF885" s="26" t="str">
        <f t="shared" si="1062"/>
        <v/>
      </c>
      <c r="BG885" s="26" t="str">
        <f t="shared" si="1062"/>
        <v/>
      </c>
      <c r="BH885" s="26" t="str">
        <f t="shared" si="1062"/>
        <v/>
      </c>
      <c r="BI885" s="26" t="str">
        <f t="shared" si="1062"/>
        <v/>
      </c>
      <c r="BJ885" s="26" t="str">
        <f t="shared" si="1062"/>
        <v/>
      </c>
      <c r="BK885" s="26" t="str">
        <f t="shared" si="1062"/>
        <v/>
      </c>
      <c r="BL885" s="26" t="str">
        <f t="shared" si="1062"/>
        <v/>
      </c>
      <c r="BM885" s="26" t="str">
        <f t="shared" si="1062"/>
        <v/>
      </c>
      <c r="BN885" s="26" t="str">
        <f t="shared" si="1062"/>
        <v/>
      </c>
      <c r="BO885" s="26" t="str">
        <f t="shared" si="1062"/>
        <v/>
      </c>
      <c r="BP885" s="26" t="str">
        <f t="shared" si="1062"/>
        <v/>
      </c>
      <c r="BQ885" s="26" t="str">
        <f t="shared" si="1062"/>
        <v/>
      </c>
      <c r="BR885" s="26" t="str">
        <f t="shared" si="1062"/>
        <v/>
      </c>
      <c r="BS885" s="26" t="str">
        <f t="shared" si="1063" ref="BS885:ED885">IF(AND(BS886="",AND(BS887="",AND(BS888="",BS889=""))),"",SUM(BS886,BS887,BS888,BS889))</f>
        <v/>
      </c>
      <c r="BT885" s="26" t="str">
        <f t="shared" si="1063"/>
        <v/>
      </c>
      <c r="BU885" s="26" t="str">
        <f t="shared" si="1063"/>
        <v/>
      </c>
      <c r="BV885" s="26" t="str">
        <f t="shared" si="1063"/>
        <v/>
      </c>
      <c r="BW885" s="26" t="str">
        <f t="shared" si="1063"/>
        <v/>
      </c>
      <c r="BX885" s="26" t="str">
        <f t="shared" si="1063"/>
        <v/>
      </c>
      <c r="BY885" s="26" t="str">
        <f t="shared" si="1063"/>
        <v/>
      </c>
      <c r="BZ885" s="26" t="str">
        <f t="shared" si="1063"/>
        <v/>
      </c>
      <c r="CA885" s="26" t="str">
        <f t="shared" si="1063"/>
        <v/>
      </c>
      <c r="CB885" s="26" t="str">
        <f t="shared" si="1063"/>
        <v/>
      </c>
      <c r="CC885" s="26" t="str">
        <f t="shared" si="1063"/>
        <v/>
      </c>
      <c r="CD885" s="26" t="str">
        <f t="shared" si="1063"/>
        <v/>
      </c>
      <c r="CE885" s="26" t="str">
        <f t="shared" si="1063"/>
        <v/>
      </c>
      <c r="CF885" s="26" t="str">
        <f t="shared" si="1063"/>
        <v/>
      </c>
      <c r="CG885" s="26" t="str">
        <f t="shared" si="1063"/>
        <v/>
      </c>
      <c r="CH885" s="26" t="str">
        <f t="shared" si="1063"/>
        <v/>
      </c>
      <c r="CI885" s="26" t="str">
        <f t="shared" si="1063"/>
        <v/>
      </c>
      <c r="CJ885" s="26" t="str">
        <f t="shared" si="1063"/>
        <v/>
      </c>
      <c r="CK885" s="26" t="str">
        <f t="shared" si="1063"/>
        <v/>
      </c>
      <c r="CL885" s="26" t="str">
        <f t="shared" si="1063"/>
        <v/>
      </c>
      <c r="CM885" s="26" t="str">
        <f t="shared" si="1063"/>
        <v/>
      </c>
      <c r="CN885" s="26" t="str">
        <f t="shared" si="1063"/>
        <v/>
      </c>
      <c r="CO885" s="26" t="str">
        <f t="shared" si="1063"/>
        <v/>
      </c>
      <c r="CP885" s="26" t="str">
        <f t="shared" si="1063"/>
        <v/>
      </c>
      <c r="CQ885" s="26" t="str">
        <f t="shared" si="1063"/>
        <v/>
      </c>
      <c r="CR885" s="26" t="str">
        <f t="shared" si="1063"/>
        <v/>
      </c>
      <c r="CS885" s="26" t="str">
        <f t="shared" si="1063"/>
        <v/>
      </c>
      <c r="CT885" s="26" t="str">
        <f t="shared" si="1063"/>
        <v/>
      </c>
      <c r="CU885" s="26" t="str">
        <f t="shared" si="1063"/>
        <v/>
      </c>
      <c r="CV885" s="26" t="str">
        <f t="shared" si="1063"/>
        <v/>
      </c>
      <c r="CW885" s="26" t="str">
        <f t="shared" si="1063"/>
        <v/>
      </c>
      <c r="CX885" s="26" t="str">
        <f t="shared" si="1063"/>
        <v/>
      </c>
      <c r="CY885" s="26" t="str">
        <f t="shared" si="1063"/>
        <v/>
      </c>
      <c r="CZ885" s="26" t="str">
        <f t="shared" si="1063"/>
        <v/>
      </c>
      <c r="DA885" s="26" t="str">
        <f t="shared" si="1063"/>
        <v/>
      </c>
      <c r="DB885" s="26" t="str">
        <f t="shared" si="1063"/>
        <v/>
      </c>
      <c r="DC885" s="26" t="str">
        <f t="shared" si="1063"/>
        <v/>
      </c>
      <c r="DD885" s="26" t="str">
        <f t="shared" si="1063"/>
        <v/>
      </c>
      <c r="DE885" s="26" t="str">
        <f t="shared" si="1063"/>
        <v/>
      </c>
      <c r="DF885" s="26" t="str">
        <f t="shared" si="1063"/>
        <v/>
      </c>
      <c r="DG885" s="26" t="str">
        <f t="shared" si="1063"/>
        <v/>
      </c>
      <c r="DH885" s="26" t="str">
        <f t="shared" si="1063"/>
        <v/>
      </c>
      <c r="DI885" s="26" t="str">
        <f t="shared" si="1063"/>
        <v/>
      </c>
      <c r="DJ885" s="26" t="str">
        <f t="shared" si="1063"/>
        <v/>
      </c>
      <c r="DK885" s="26" t="str">
        <f t="shared" si="1063"/>
        <v/>
      </c>
      <c r="DL885" s="26" t="str">
        <f t="shared" si="1063"/>
        <v/>
      </c>
      <c r="DM885" s="26" t="str">
        <f t="shared" si="1063"/>
        <v/>
      </c>
      <c r="DN885" s="26" t="str">
        <f t="shared" si="1063"/>
        <v/>
      </c>
      <c r="DO885" s="26" t="str">
        <f t="shared" si="1063"/>
        <v/>
      </c>
      <c r="DP885" s="26" t="str">
        <f t="shared" si="1063"/>
        <v/>
      </c>
      <c r="DQ885" s="26" t="str">
        <f t="shared" si="1063"/>
        <v/>
      </c>
      <c r="DR885" s="26" t="str">
        <f t="shared" si="1063"/>
        <v/>
      </c>
      <c r="DS885" s="26" t="str">
        <f t="shared" si="1063"/>
        <v/>
      </c>
      <c r="DT885" s="26" t="str">
        <f t="shared" si="1063"/>
        <v/>
      </c>
      <c r="DU885" s="26" t="str">
        <f t="shared" si="1063"/>
        <v/>
      </c>
      <c r="DV885" s="26" t="str">
        <f t="shared" si="1063"/>
        <v/>
      </c>
      <c r="DW885" s="26" t="str">
        <f t="shared" si="1063"/>
        <v/>
      </c>
      <c r="DX885" s="26" t="str">
        <f t="shared" si="1063"/>
        <v/>
      </c>
      <c r="DY885" s="26" t="str">
        <f t="shared" si="1063"/>
        <v/>
      </c>
      <c r="DZ885" s="26" t="str">
        <f t="shared" si="1063"/>
        <v/>
      </c>
      <c r="EA885" s="26" t="str">
        <f t="shared" si="1063"/>
        <v/>
      </c>
      <c r="EB885" s="26" t="str">
        <f t="shared" si="1063"/>
        <v/>
      </c>
      <c r="EC885" s="26" t="str">
        <f t="shared" si="1063"/>
        <v/>
      </c>
      <c r="ED885" s="26" t="str">
        <f t="shared" si="1063"/>
        <v/>
      </c>
      <c r="EE885" s="26" t="str">
        <f t="shared" si="1064" ref="EE885:FI885">IF(AND(EE886="",AND(EE887="",AND(EE888="",EE889=""))),"",SUM(EE886,EE887,EE888,EE889))</f>
        <v/>
      </c>
      <c r="EF885" s="26" t="str">
        <f t="shared" si="1064"/>
        <v/>
      </c>
      <c r="EG885" s="26" t="str">
        <f t="shared" si="1064"/>
        <v/>
      </c>
      <c r="EH885" s="26" t="str">
        <f t="shared" si="1064"/>
        <v/>
      </c>
      <c r="EI885" s="26" t="str">
        <f t="shared" si="1064"/>
        <v/>
      </c>
      <c r="EJ885" s="26" t="str">
        <f t="shared" si="1064"/>
        <v/>
      </c>
      <c r="EK885" s="26" t="str">
        <f t="shared" si="1064"/>
        <v/>
      </c>
      <c r="EL885" s="26" t="str">
        <f t="shared" si="1064"/>
        <v/>
      </c>
      <c r="EM885" s="26" t="str">
        <f t="shared" si="1064"/>
        <v/>
      </c>
      <c r="EN885" s="26" t="str">
        <f t="shared" si="1064"/>
        <v/>
      </c>
      <c r="EO885" s="26" t="str">
        <f t="shared" si="1064"/>
        <v/>
      </c>
      <c r="EP885" s="26" t="str">
        <f t="shared" si="1064"/>
        <v/>
      </c>
      <c r="EQ885" s="26" t="str">
        <f t="shared" si="1064"/>
        <v/>
      </c>
      <c r="ER885" s="26" t="str">
        <f t="shared" si="1064"/>
        <v/>
      </c>
      <c r="ES885" s="26" t="str">
        <f t="shared" si="1064"/>
        <v/>
      </c>
      <c r="ET885" s="26" t="str">
        <f t="shared" si="1064"/>
        <v/>
      </c>
      <c r="EU885" s="26" t="str">
        <f t="shared" si="1064"/>
        <v/>
      </c>
      <c r="EV885" s="26" t="str">
        <f t="shared" si="1064"/>
        <v/>
      </c>
      <c r="EW885" s="26" t="str">
        <f t="shared" si="1064"/>
        <v/>
      </c>
      <c r="EX885" s="26" t="str">
        <f t="shared" si="1064"/>
        <v/>
      </c>
      <c r="EY885" s="26" t="str">
        <f t="shared" si="1064"/>
        <v/>
      </c>
      <c r="EZ885" s="26" t="str">
        <f t="shared" si="1064"/>
        <v/>
      </c>
      <c r="FA885" s="26" t="str">
        <f t="shared" si="1064"/>
        <v/>
      </c>
      <c r="FB885" s="26" t="str">
        <f t="shared" si="1064"/>
        <v/>
      </c>
      <c r="FC885" s="26" t="str">
        <f t="shared" si="1064"/>
        <v/>
      </c>
      <c r="FD885" s="26" t="str">
        <f t="shared" si="1064"/>
        <v/>
      </c>
      <c r="FE885" s="26" t="str">
        <f t="shared" si="1064"/>
        <v/>
      </c>
      <c r="FF885" s="26" t="str">
        <f t="shared" si="1064"/>
        <v/>
      </c>
      <c r="FG885" s="26" t="str">
        <f t="shared" si="1064"/>
        <v/>
      </c>
      <c r="FH885" s="26" t="str">
        <f t="shared" si="1064"/>
        <v/>
      </c>
      <c r="FI885" s="26" t="str">
        <f t="shared" si="1064"/>
        <v/>
      </c>
    </row>
    <row r="886" spans="1:165" s="8" customFormat="1" ht="15" customHeight="1">
      <c r="A886" s="8" t="str">
        <f t="shared" si="1017"/>
        <v>BEFPECB_BP6_XDC</v>
      </c>
      <c r="B886" s="12" t="s">
        <v>2084</v>
      </c>
      <c r="C886" s="13" t="s">
        <v>2085</v>
      </c>
      <c r="D886" s="13" t="s">
        <v>2086</v>
      </c>
      <c r="E886" s="18" t="str">
        <f>"BEFPECB_BP6_"&amp;C3</f>
        <v>BEFPECB_BP6_XDC</v>
      </c>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row>
    <row r="887" spans="1:165" s="8" customFormat="1" ht="15" customHeight="1">
      <c r="A887" s="8" t="str">
        <f t="shared" si="1017"/>
        <v>BEFPEDC_BP6_XDC</v>
      </c>
      <c r="B887" s="12" t="s">
        <v>2087</v>
      </c>
      <c r="C887" s="13" t="s">
        <v>2088</v>
      </c>
      <c r="D887" s="13" t="s">
        <v>2089</v>
      </c>
      <c r="E887" s="18" t="str">
        <f>"BEFPEDC_BP6_"&amp;C3</f>
        <v>BEFPEDC_BP6_XDC</v>
      </c>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row>
    <row r="888" spans="1:165" s="8" customFormat="1" ht="15" customHeight="1">
      <c r="A888" s="8" t="str">
        <f t="shared" si="1017"/>
        <v>BEFPEG_BP6_XDC</v>
      </c>
      <c r="B888" s="12" t="s">
        <v>2090</v>
      </c>
      <c r="C888" s="13" t="s">
        <v>2091</v>
      </c>
      <c r="D888" s="13" t="s">
        <v>2092</v>
      </c>
      <c r="E888" s="18" t="str">
        <f>"BEFPEG_BP6_"&amp;C3</f>
        <v>BEFPEG_BP6_XDC</v>
      </c>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row>
    <row r="889" spans="1:165" s="8" customFormat="1" ht="15" customHeight="1">
      <c r="A889" s="8" t="str">
        <f t="shared" si="1017"/>
        <v>BEFPEO_BP6_XDC</v>
      </c>
      <c r="B889" s="12" t="s">
        <v>1512</v>
      </c>
      <c r="C889" s="13" t="s">
        <v>2093</v>
      </c>
      <c r="D889" s="13" t="s">
        <v>2094</v>
      </c>
      <c r="E889" s="18" t="str">
        <f>"BEFPEO_BP6_"&amp;C3</f>
        <v>BEFPEO_BP6_XDC</v>
      </c>
      <c r="F889" s="26" t="str">
        <f>IF(AND(F890="",F891=""),"",SUM(F890,F891))</f>
        <v/>
      </c>
      <c r="G889" s="26" t="str">
        <f t="shared" si="1065" ref="G889:BR889">IF(AND(G890="",G891=""),"",SUM(G890,G891))</f>
        <v/>
      </c>
      <c r="H889" s="26" t="str">
        <f t="shared" si="1065"/>
        <v/>
      </c>
      <c r="I889" s="26" t="str">
        <f t="shared" si="1065"/>
        <v/>
      </c>
      <c r="J889" s="26" t="str">
        <f t="shared" si="1065"/>
        <v/>
      </c>
      <c r="K889" s="26" t="str">
        <f t="shared" si="1065"/>
        <v/>
      </c>
      <c r="L889" s="26" t="str">
        <f t="shared" si="1065"/>
        <v/>
      </c>
      <c r="M889" s="26" t="str">
        <f t="shared" si="1065"/>
        <v/>
      </c>
      <c r="N889" s="26" t="str">
        <f t="shared" si="1065"/>
        <v/>
      </c>
      <c r="O889" s="26" t="str">
        <f t="shared" si="1065"/>
        <v/>
      </c>
      <c r="P889" s="26" t="str">
        <f t="shared" si="1065"/>
        <v/>
      </c>
      <c r="Q889" s="26" t="str">
        <f t="shared" si="1065"/>
        <v/>
      </c>
      <c r="R889" s="26" t="str">
        <f t="shared" si="1065"/>
        <v/>
      </c>
      <c r="S889" s="26" t="str">
        <f t="shared" si="1065"/>
        <v/>
      </c>
      <c r="T889" s="26" t="str">
        <f t="shared" si="1065"/>
        <v/>
      </c>
      <c r="U889" s="26" t="str">
        <f t="shared" si="1065"/>
        <v/>
      </c>
      <c r="V889" s="26" t="str">
        <f t="shared" si="1065"/>
        <v/>
      </c>
      <c r="W889" s="26" t="str">
        <f t="shared" si="1065"/>
        <v/>
      </c>
      <c r="X889" s="26" t="str">
        <f t="shared" si="1065"/>
        <v/>
      </c>
      <c r="Y889" s="26" t="str">
        <f t="shared" si="1065"/>
        <v/>
      </c>
      <c r="Z889" s="26" t="str">
        <f t="shared" si="1065"/>
        <v/>
      </c>
      <c r="AA889" s="26" t="str">
        <f t="shared" si="1065"/>
        <v/>
      </c>
      <c r="AB889" s="26" t="str">
        <f t="shared" si="1065"/>
        <v/>
      </c>
      <c r="AC889" s="26" t="str">
        <f t="shared" si="1065"/>
        <v/>
      </c>
      <c r="AD889" s="26" t="str">
        <f t="shared" si="1065"/>
        <v/>
      </c>
      <c r="AE889" s="26" t="str">
        <f t="shared" si="1065"/>
        <v/>
      </c>
      <c r="AF889" s="26" t="str">
        <f t="shared" si="1065"/>
        <v/>
      </c>
      <c r="AG889" s="26" t="str">
        <f t="shared" si="1065"/>
        <v/>
      </c>
      <c r="AH889" s="26" t="str">
        <f t="shared" si="1065"/>
        <v/>
      </c>
      <c r="AI889" s="26" t="str">
        <f t="shared" si="1065"/>
        <v/>
      </c>
      <c r="AJ889" s="26" t="str">
        <f t="shared" si="1065"/>
        <v/>
      </c>
      <c r="AK889" s="26" t="str">
        <f t="shared" si="1065"/>
        <v/>
      </c>
      <c r="AL889" s="26" t="str">
        <f t="shared" si="1065"/>
        <v/>
      </c>
      <c r="AM889" s="26" t="str">
        <f t="shared" si="1065"/>
        <v/>
      </c>
      <c r="AN889" s="26" t="str">
        <f t="shared" si="1065"/>
        <v/>
      </c>
      <c r="AO889" s="26" t="str">
        <f t="shared" si="1065"/>
        <v/>
      </c>
      <c r="AP889" s="26" t="str">
        <f t="shared" si="1065"/>
        <v/>
      </c>
      <c r="AQ889" s="26" t="str">
        <f t="shared" si="1065"/>
        <v/>
      </c>
      <c r="AR889" s="26" t="str">
        <f t="shared" si="1065"/>
        <v/>
      </c>
      <c r="AS889" s="26" t="str">
        <f t="shared" si="1065"/>
        <v/>
      </c>
      <c r="AT889" s="26" t="str">
        <f t="shared" si="1065"/>
        <v/>
      </c>
      <c r="AU889" s="26" t="str">
        <f t="shared" si="1065"/>
        <v/>
      </c>
      <c r="AV889" s="26" t="str">
        <f t="shared" si="1065"/>
        <v/>
      </c>
      <c r="AW889" s="26" t="str">
        <f t="shared" si="1065"/>
        <v/>
      </c>
      <c r="AX889" s="26" t="str">
        <f t="shared" si="1065"/>
        <v/>
      </c>
      <c r="AY889" s="26" t="str">
        <f t="shared" si="1065"/>
        <v/>
      </c>
      <c r="AZ889" s="26" t="str">
        <f t="shared" si="1065"/>
        <v/>
      </c>
      <c r="BA889" s="26" t="str">
        <f t="shared" si="1065"/>
        <v/>
      </c>
      <c r="BB889" s="26" t="str">
        <f t="shared" si="1065"/>
        <v/>
      </c>
      <c r="BC889" s="26" t="str">
        <f t="shared" si="1065"/>
        <v/>
      </c>
      <c r="BD889" s="26" t="str">
        <f t="shared" si="1065"/>
        <v/>
      </c>
      <c r="BE889" s="26" t="str">
        <f t="shared" si="1065"/>
        <v/>
      </c>
      <c r="BF889" s="26" t="str">
        <f t="shared" si="1065"/>
        <v/>
      </c>
      <c r="BG889" s="26" t="str">
        <f t="shared" si="1065"/>
        <v/>
      </c>
      <c r="BH889" s="26" t="str">
        <f t="shared" si="1065"/>
        <v/>
      </c>
      <c r="BI889" s="26" t="str">
        <f t="shared" si="1065"/>
        <v/>
      </c>
      <c r="BJ889" s="26" t="str">
        <f t="shared" si="1065"/>
        <v/>
      </c>
      <c r="BK889" s="26" t="str">
        <f t="shared" si="1065"/>
        <v/>
      </c>
      <c r="BL889" s="26" t="str">
        <f t="shared" si="1065"/>
        <v/>
      </c>
      <c r="BM889" s="26" t="str">
        <f t="shared" si="1065"/>
        <v/>
      </c>
      <c r="BN889" s="26" t="str">
        <f t="shared" si="1065"/>
        <v/>
      </c>
      <c r="BO889" s="26" t="str">
        <f t="shared" si="1065"/>
        <v/>
      </c>
      <c r="BP889" s="26" t="str">
        <f t="shared" si="1065"/>
        <v/>
      </c>
      <c r="BQ889" s="26" t="str">
        <f t="shared" si="1065"/>
        <v/>
      </c>
      <c r="BR889" s="26" t="str">
        <f t="shared" si="1065"/>
        <v/>
      </c>
      <c r="BS889" s="26" t="str">
        <f t="shared" si="1066" ref="BS889:ED889">IF(AND(BS890="",BS891=""),"",SUM(BS890,BS891))</f>
        <v/>
      </c>
      <c r="BT889" s="26" t="str">
        <f t="shared" si="1066"/>
        <v/>
      </c>
      <c r="BU889" s="26" t="str">
        <f t="shared" si="1066"/>
        <v/>
      </c>
      <c r="BV889" s="26" t="str">
        <f t="shared" si="1066"/>
        <v/>
      </c>
      <c r="BW889" s="26" t="str">
        <f t="shared" si="1066"/>
        <v/>
      </c>
      <c r="BX889" s="26" t="str">
        <f t="shared" si="1066"/>
        <v/>
      </c>
      <c r="BY889" s="26" t="str">
        <f t="shared" si="1066"/>
        <v/>
      </c>
      <c r="BZ889" s="26" t="str">
        <f t="shared" si="1066"/>
        <v/>
      </c>
      <c r="CA889" s="26" t="str">
        <f t="shared" si="1066"/>
        <v/>
      </c>
      <c r="CB889" s="26" t="str">
        <f t="shared" si="1066"/>
        <v/>
      </c>
      <c r="CC889" s="26" t="str">
        <f t="shared" si="1066"/>
        <v/>
      </c>
      <c r="CD889" s="26" t="str">
        <f t="shared" si="1066"/>
        <v/>
      </c>
      <c r="CE889" s="26" t="str">
        <f t="shared" si="1066"/>
        <v/>
      </c>
      <c r="CF889" s="26" t="str">
        <f t="shared" si="1066"/>
        <v/>
      </c>
      <c r="CG889" s="26" t="str">
        <f t="shared" si="1066"/>
        <v/>
      </c>
      <c r="CH889" s="26" t="str">
        <f t="shared" si="1066"/>
        <v/>
      </c>
      <c r="CI889" s="26" t="str">
        <f t="shared" si="1066"/>
        <v/>
      </c>
      <c r="CJ889" s="26" t="str">
        <f t="shared" si="1066"/>
        <v/>
      </c>
      <c r="CK889" s="26" t="str">
        <f t="shared" si="1066"/>
        <v/>
      </c>
      <c r="CL889" s="26" t="str">
        <f t="shared" si="1066"/>
        <v/>
      </c>
      <c r="CM889" s="26" t="str">
        <f t="shared" si="1066"/>
        <v/>
      </c>
      <c r="CN889" s="26" t="str">
        <f t="shared" si="1066"/>
        <v/>
      </c>
      <c r="CO889" s="26" t="str">
        <f t="shared" si="1066"/>
        <v/>
      </c>
      <c r="CP889" s="26" t="str">
        <f t="shared" si="1066"/>
        <v/>
      </c>
      <c r="CQ889" s="26" t="str">
        <f t="shared" si="1066"/>
        <v/>
      </c>
      <c r="CR889" s="26" t="str">
        <f t="shared" si="1066"/>
        <v/>
      </c>
      <c r="CS889" s="26" t="str">
        <f t="shared" si="1066"/>
        <v/>
      </c>
      <c r="CT889" s="26" t="str">
        <f t="shared" si="1066"/>
        <v/>
      </c>
      <c r="CU889" s="26" t="str">
        <f t="shared" si="1066"/>
        <v/>
      </c>
      <c r="CV889" s="26" t="str">
        <f t="shared" si="1066"/>
        <v/>
      </c>
      <c r="CW889" s="26" t="str">
        <f t="shared" si="1066"/>
        <v/>
      </c>
      <c r="CX889" s="26" t="str">
        <f t="shared" si="1066"/>
        <v/>
      </c>
      <c r="CY889" s="26" t="str">
        <f t="shared" si="1066"/>
        <v/>
      </c>
      <c r="CZ889" s="26" t="str">
        <f t="shared" si="1066"/>
        <v/>
      </c>
      <c r="DA889" s="26" t="str">
        <f t="shared" si="1066"/>
        <v/>
      </c>
      <c r="DB889" s="26" t="str">
        <f t="shared" si="1066"/>
        <v/>
      </c>
      <c r="DC889" s="26" t="str">
        <f t="shared" si="1066"/>
        <v/>
      </c>
      <c r="DD889" s="26" t="str">
        <f t="shared" si="1066"/>
        <v/>
      </c>
      <c r="DE889" s="26" t="str">
        <f t="shared" si="1066"/>
        <v/>
      </c>
      <c r="DF889" s="26" t="str">
        <f t="shared" si="1066"/>
        <v/>
      </c>
      <c r="DG889" s="26" t="str">
        <f t="shared" si="1066"/>
        <v/>
      </c>
      <c r="DH889" s="26" t="str">
        <f t="shared" si="1066"/>
        <v/>
      </c>
      <c r="DI889" s="26" t="str">
        <f t="shared" si="1066"/>
        <v/>
      </c>
      <c r="DJ889" s="26" t="str">
        <f t="shared" si="1066"/>
        <v/>
      </c>
      <c r="DK889" s="26" t="str">
        <f t="shared" si="1066"/>
        <v/>
      </c>
      <c r="DL889" s="26" t="str">
        <f t="shared" si="1066"/>
        <v/>
      </c>
      <c r="DM889" s="26" t="str">
        <f t="shared" si="1066"/>
        <v/>
      </c>
      <c r="DN889" s="26" t="str">
        <f t="shared" si="1066"/>
        <v/>
      </c>
      <c r="DO889" s="26" t="str">
        <f t="shared" si="1066"/>
        <v/>
      </c>
      <c r="DP889" s="26" t="str">
        <f t="shared" si="1066"/>
        <v/>
      </c>
      <c r="DQ889" s="26" t="str">
        <f t="shared" si="1066"/>
        <v/>
      </c>
      <c r="DR889" s="26" t="str">
        <f t="shared" si="1066"/>
        <v/>
      </c>
      <c r="DS889" s="26" t="str">
        <f t="shared" si="1066"/>
        <v/>
      </c>
      <c r="DT889" s="26" t="str">
        <f t="shared" si="1066"/>
        <v/>
      </c>
      <c r="DU889" s="26" t="str">
        <f t="shared" si="1066"/>
        <v/>
      </c>
      <c r="DV889" s="26" t="str">
        <f t="shared" si="1066"/>
        <v/>
      </c>
      <c r="DW889" s="26" t="str">
        <f t="shared" si="1066"/>
        <v/>
      </c>
      <c r="DX889" s="26" t="str">
        <f t="shared" si="1066"/>
        <v/>
      </c>
      <c r="DY889" s="26" t="str">
        <f t="shared" si="1066"/>
        <v/>
      </c>
      <c r="DZ889" s="26" t="str">
        <f t="shared" si="1066"/>
        <v/>
      </c>
      <c r="EA889" s="26" t="str">
        <f t="shared" si="1066"/>
        <v/>
      </c>
      <c r="EB889" s="26" t="str">
        <f t="shared" si="1066"/>
        <v/>
      </c>
      <c r="EC889" s="26" t="str">
        <f t="shared" si="1066"/>
        <v/>
      </c>
      <c r="ED889" s="26" t="str">
        <f t="shared" si="1066"/>
        <v/>
      </c>
      <c r="EE889" s="26" t="str">
        <f t="shared" si="1067" ref="EE889:FI889">IF(AND(EE890="",EE891=""),"",SUM(EE890,EE891))</f>
        <v/>
      </c>
      <c r="EF889" s="26" t="str">
        <f t="shared" si="1067"/>
        <v/>
      </c>
      <c r="EG889" s="26" t="str">
        <f t="shared" si="1067"/>
        <v/>
      </c>
      <c r="EH889" s="26" t="str">
        <f t="shared" si="1067"/>
        <v/>
      </c>
      <c r="EI889" s="26" t="str">
        <f t="shared" si="1067"/>
        <v/>
      </c>
      <c r="EJ889" s="26" t="str">
        <f t="shared" si="1067"/>
        <v/>
      </c>
      <c r="EK889" s="26" t="str">
        <f t="shared" si="1067"/>
        <v/>
      </c>
      <c r="EL889" s="26" t="str">
        <f t="shared" si="1067"/>
        <v/>
      </c>
      <c r="EM889" s="26" t="str">
        <f t="shared" si="1067"/>
        <v/>
      </c>
      <c r="EN889" s="26" t="str">
        <f t="shared" si="1067"/>
        <v/>
      </c>
      <c r="EO889" s="26" t="str">
        <f t="shared" si="1067"/>
        <v/>
      </c>
      <c r="EP889" s="26" t="str">
        <f t="shared" si="1067"/>
        <v/>
      </c>
      <c r="EQ889" s="26" t="str">
        <f t="shared" si="1067"/>
        <v/>
      </c>
      <c r="ER889" s="26" t="str">
        <f t="shared" si="1067"/>
        <v/>
      </c>
      <c r="ES889" s="26" t="str">
        <f t="shared" si="1067"/>
        <v/>
      </c>
      <c r="ET889" s="26" t="str">
        <f t="shared" si="1067"/>
        <v/>
      </c>
      <c r="EU889" s="26" t="str">
        <f t="shared" si="1067"/>
        <v/>
      </c>
      <c r="EV889" s="26" t="str">
        <f t="shared" si="1067"/>
        <v/>
      </c>
      <c r="EW889" s="26" t="str">
        <f t="shared" si="1067"/>
        <v/>
      </c>
      <c r="EX889" s="26" t="str">
        <f t="shared" si="1067"/>
        <v/>
      </c>
      <c r="EY889" s="26" t="str">
        <f t="shared" si="1067"/>
        <v/>
      </c>
      <c r="EZ889" s="26" t="str">
        <f t="shared" si="1067"/>
        <v/>
      </c>
      <c r="FA889" s="26" t="str">
        <f t="shared" si="1067"/>
        <v/>
      </c>
      <c r="FB889" s="26" t="str">
        <f t="shared" si="1067"/>
        <v/>
      </c>
      <c r="FC889" s="26" t="str">
        <f t="shared" si="1067"/>
        <v/>
      </c>
      <c r="FD889" s="26" t="str">
        <f t="shared" si="1067"/>
        <v/>
      </c>
      <c r="FE889" s="26" t="str">
        <f t="shared" si="1067"/>
        <v/>
      </c>
      <c r="FF889" s="26" t="str">
        <f t="shared" si="1067"/>
        <v/>
      </c>
      <c r="FG889" s="26" t="str">
        <f t="shared" si="1067"/>
        <v/>
      </c>
      <c r="FH889" s="26" t="str">
        <f t="shared" si="1067"/>
        <v/>
      </c>
      <c r="FI889" s="26" t="str">
        <f t="shared" si="1067"/>
        <v/>
      </c>
    </row>
    <row r="890" spans="1:165" s="8" customFormat="1" ht="15" customHeight="1">
      <c r="A890" s="8" t="str">
        <f t="shared" si="1017"/>
        <v>BEFPEOF_BP6_XDC</v>
      </c>
      <c r="B890" s="12" t="s">
        <v>2095</v>
      </c>
      <c r="C890" s="13" t="s">
        <v>2096</v>
      </c>
      <c r="D890" s="13" t="s">
        <v>2097</v>
      </c>
      <c r="E890" s="18" t="str">
        <f>"BEFPEOF_BP6_"&amp;C3</f>
        <v>BEFPEOF_BP6_XDC</v>
      </c>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row>
    <row r="891" spans="1:165" s="8" customFormat="1" ht="15" customHeight="1">
      <c r="A891" s="8" t="str">
        <f t="shared" si="1017"/>
        <v>BEFPEONF_BP6_XDC</v>
      </c>
      <c r="B891" s="12" t="s">
        <v>1528</v>
      </c>
      <c r="C891" s="13" t="s">
        <v>2098</v>
      </c>
      <c r="D891" s="13" t="s">
        <v>2099</v>
      </c>
      <c r="E891" s="18" t="str">
        <f>"BEFPEONF_BP6_"&amp;C3</f>
        <v>BEFPEONF_BP6_XDC</v>
      </c>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row>
    <row r="892" spans="1:165" s="8" customFormat="1" ht="15" customHeight="1">
      <c r="A892" s="8" t="str">
        <f t="shared" si="1017"/>
        <v>BEFPD_BP6_XDC</v>
      </c>
      <c r="B892" s="12" t="s">
        <v>2100</v>
      </c>
      <c r="C892" s="13" t="s">
        <v>2101</v>
      </c>
      <c r="D892" s="13" t="s">
        <v>2102</v>
      </c>
      <c r="E892" s="14" t="str">
        <f>"BEFPD_BP6_"&amp;C3</f>
        <v>BEFPD_BP6_XDC</v>
      </c>
      <c r="F892" s="26" t="str">
        <f>IF(AND(F893="",AND(F912="",AND(F931="",F950=""))),"",SUM(F893,F912,F931,F950))</f>
        <v/>
      </c>
      <c r="G892" s="26" t="str">
        <f t="shared" si="1068" ref="G892:BR892">IF(AND(G893="",AND(G912="",AND(G931="",G950=""))),"",SUM(G893,G912,G931,G950))</f>
        <v/>
      </c>
      <c r="H892" s="26" t="str">
        <f t="shared" si="1068"/>
        <v/>
      </c>
      <c r="I892" s="26" t="str">
        <f t="shared" si="1068"/>
        <v/>
      </c>
      <c r="J892" s="26" t="str">
        <f t="shared" si="1068"/>
        <v/>
      </c>
      <c r="K892" s="26" t="str">
        <f t="shared" si="1068"/>
        <v/>
      </c>
      <c r="L892" s="26" t="str">
        <f t="shared" si="1068"/>
        <v/>
      </c>
      <c r="M892" s="26" t="str">
        <f t="shared" si="1068"/>
        <v/>
      </c>
      <c r="N892" s="26" t="str">
        <f t="shared" si="1068"/>
        <v/>
      </c>
      <c r="O892" s="26" t="str">
        <f t="shared" si="1068"/>
        <v/>
      </c>
      <c r="P892" s="26" t="str">
        <f t="shared" si="1068"/>
        <v/>
      </c>
      <c r="Q892" s="26" t="str">
        <f t="shared" si="1068"/>
        <v/>
      </c>
      <c r="R892" s="26" t="str">
        <f t="shared" si="1068"/>
        <v/>
      </c>
      <c r="S892" s="26" t="str">
        <f t="shared" si="1068"/>
        <v/>
      </c>
      <c r="T892" s="26" t="str">
        <f t="shared" si="1068"/>
        <v/>
      </c>
      <c r="U892" s="26" t="str">
        <f t="shared" si="1068"/>
        <v/>
      </c>
      <c r="V892" s="26" t="str">
        <f t="shared" si="1068"/>
        <v/>
      </c>
      <c r="W892" s="26" t="str">
        <f t="shared" si="1068"/>
        <v/>
      </c>
      <c r="X892" s="26" t="str">
        <f t="shared" si="1068"/>
        <v/>
      </c>
      <c r="Y892" s="26" t="str">
        <f t="shared" si="1068"/>
        <v/>
      </c>
      <c r="Z892" s="26" t="str">
        <f t="shared" si="1068"/>
        <v/>
      </c>
      <c r="AA892" s="26" t="str">
        <f t="shared" si="1068"/>
        <v/>
      </c>
      <c r="AB892" s="26" t="str">
        <f t="shared" si="1068"/>
        <v/>
      </c>
      <c r="AC892" s="26" t="str">
        <f t="shared" si="1068"/>
        <v/>
      </c>
      <c r="AD892" s="26" t="str">
        <f t="shared" si="1068"/>
        <v/>
      </c>
      <c r="AE892" s="26" t="str">
        <f t="shared" si="1068"/>
        <v/>
      </c>
      <c r="AF892" s="26" t="str">
        <f t="shared" si="1068"/>
        <v/>
      </c>
      <c r="AG892" s="26" t="str">
        <f t="shared" si="1068"/>
        <v/>
      </c>
      <c r="AH892" s="26" t="str">
        <f t="shared" si="1068"/>
        <v/>
      </c>
      <c r="AI892" s="26" t="str">
        <f t="shared" si="1068"/>
        <v/>
      </c>
      <c r="AJ892" s="26" t="str">
        <f t="shared" si="1068"/>
        <v/>
      </c>
      <c r="AK892" s="26" t="str">
        <f t="shared" si="1068"/>
        <v/>
      </c>
      <c r="AL892" s="26" t="str">
        <f t="shared" si="1068"/>
        <v/>
      </c>
      <c r="AM892" s="26" t="str">
        <f t="shared" si="1068"/>
        <v/>
      </c>
      <c r="AN892" s="26" t="str">
        <f t="shared" si="1068"/>
        <v/>
      </c>
      <c r="AO892" s="26" t="str">
        <f t="shared" si="1068"/>
        <v/>
      </c>
      <c r="AP892" s="26" t="str">
        <f t="shared" si="1068"/>
        <v/>
      </c>
      <c r="AQ892" s="26" t="str">
        <f t="shared" si="1068"/>
        <v/>
      </c>
      <c r="AR892" s="26" t="str">
        <f t="shared" si="1068"/>
        <v/>
      </c>
      <c r="AS892" s="26" t="str">
        <f t="shared" si="1068"/>
        <v/>
      </c>
      <c r="AT892" s="26" t="str">
        <f t="shared" si="1068"/>
        <v/>
      </c>
      <c r="AU892" s="26" t="str">
        <f t="shared" si="1068"/>
        <v/>
      </c>
      <c r="AV892" s="26" t="str">
        <f t="shared" si="1068"/>
        <v/>
      </c>
      <c r="AW892" s="26" t="str">
        <f t="shared" si="1068"/>
        <v/>
      </c>
      <c r="AX892" s="26" t="str">
        <f t="shared" si="1068"/>
        <v/>
      </c>
      <c r="AY892" s="26" t="str">
        <f t="shared" si="1068"/>
        <v/>
      </c>
      <c r="AZ892" s="26" t="str">
        <f t="shared" si="1068"/>
        <v/>
      </c>
      <c r="BA892" s="26" t="str">
        <f t="shared" si="1068"/>
        <v/>
      </c>
      <c r="BB892" s="26" t="str">
        <f t="shared" si="1068"/>
        <v/>
      </c>
      <c r="BC892" s="26" t="str">
        <f t="shared" si="1068"/>
        <v/>
      </c>
      <c r="BD892" s="26" t="str">
        <f t="shared" si="1068"/>
        <v/>
      </c>
      <c r="BE892" s="26" t="str">
        <f t="shared" si="1068"/>
        <v/>
      </c>
      <c r="BF892" s="26" t="str">
        <f t="shared" si="1068"/>
        <v/>
      </c>
      <c r="BG892" s="26" t="str">
        <f t="shared" si="1068"/>
        <v/>
      </c>
      <c r="BH892" s="26" t="str">
        <f t="shared" si="1068"/>
        <v/>
      </c>
      <c r="BI892" s="26" t="str">
        <f t="shared" si="1068"/>
        <v/>
      </c>
      <c r="BJ892" s="26" t="str">
        <f t="shared" si="1068"/>
        <v/>
      </c>
      <c r="BK892" s="26" t="str">
        <f t="shared" si="1068"/>
        <v/>
      </c>
      <c r="BL892" s="26" t="str">
        <f t="shared" si="1068"/>
        <v/>
      </c>
      <c r="BM892" s="26" t="str">
        <f t="shared" si="1068"/>
        <v/>
      </c>
      <c r="BN892" s="26" t="str">
        <f t="shared" si="1068"/>
        <v/>
      </c>
      <c r="BO892" s="26" t="str">
        <f t="shared" si="1068"/>
        <v/>
      </c>
      <c r="BP892" s="26" t="str">
        <f t="shared" si="1068"/>
        <v/>
      </c>
      <c r="BQ892" s="26" t="str">
        <f t="shared" si="1068"/>
        <v/>
      </c>
      <c r="BR892" s="26" t="str">
        <f t="shared" si="1068"/>
        <v/>
      </c>
      <c r="BS892" s="26" t="str">
        <f t="shared" si="1069" ref="BS892:ED892">IF(AND(BS893="",AND(BS912="",AND(BS931="",BS950=""))),"",SUM(BS893,BS912,BS931,BS950))</f>
        <v/>
      </c>
      <c r="BT892" s="26" t="str">
        <f t="shared" si="1069"/>
        <v/>
      </c>
      <c r="BU892" s="26" t="str">
        <f t="shared" si="1069"/>
        <v/>
      </c>
      <c r="BV892" s="26" t="str">
        <f t="shared" si="1069"/>
        <v/>
      </c>
      <c r="BW892" s="26" t="str">
        <f t="shared" si="1069"/>
        <v/>
      </c>
      <c r="BX892" s="26" t="str">
        <f t="shared" si="1069"/>
        <v/>
      </c>
      <c r="BY892" s="26" t="str">
        <f t="shared" si="1069"/>
        <v/>
      </c>
      <c r="BZ892" s="26" t="str">
        <f t="shared" si="1069"/>
        <v/>
      </c>
      <c r="CA892" s="26" t="str">
        <f t="shared" si="1069"/>
        <v/>
      </c>
      <c r="CB892" s="26" t="str">
        <f t="shared" si="1069"/>
        <v/>
      </c>
      <c r="CC892" s="26" t="str">
        <f t="shared" si="1069"/>
        <v/>
      </c>
      <c r="CD892" s="26" t="str">
        <f t="shared" si="1069"/>
        <v/>
      </c>
      <c r="CE892" s="26" t="str">
        <f t="shared" si="1069"/>
        <v/>
      </c>
      <c r="CF892" s="26" t="str">
        <f t="shared" si="1069"/>
        <v/>
      </c>
      <c r="CG892" s="26" t="str">
        <f t="shared" si="1069"/>
        <v/>
      </c>
      <c r="CH892" s="26" t="str">
        <f t="shared" si="1069"/>
        <v/>
      </c>
      <c r="CI892" s="26" t="str">
        <f t="shared" si="1069"/>
        <v/>
      </c>
      <c r="CJ892" s="26" t="str">
        <f t="shared" si="1069"/>
        <v/>
      </c>
      <c r="CK892" s="26" t="str">
        <f t="shared" si="1069"/>
        <v/>
      </c>
      <c r="CL892" s="26" t="str">
        <f t="shared" si="1069"/>
        <v/>
      </c>
      <c r="CM892" s="26" t="str">
        <f t="shared" si="1069"/>
        <v/>
      </c>
      <c r="CN892" s="26" t="str">
        <f t="shared" si="1069"/>
        <v/>
      </c>
      <c r="CO892" s="26" t="str">
        <f t="shared" si="1069"/>
        <v/>
      </c>
      <c r="CP892" s="26" t="str">
        <f t="shared" si="1069"/>
        <v/>
      </c>
      <c r="CQ892" s="26" t="str">
        <f t="shared" si="1069"/>
        <v/>
      </c>
      <c r="CR892" s="26" t="str">
        <f t="shared" si="1069"/>
        <v/>
      </c>
      <c r="CS892" s="26" t="str">
        <f t="shared" si="1069"/>
        <v/>
      </c>
      <c r="CT892" s="26" t="str">
        <f t="shared" si="1069"/>
        <v/>
      </c>
      <c r="CU892" s="26" t="str">
        <f t="shared" si="1069"/>
        <v/>
      </c>
      <c r="CV892" s="26" t="str">
        <f t="shared" si="1069"/>
        <v/>
      </c>
      <c r="CW892" s="26" t="str">
        <f t="shared" si="1069"/>
        <v/>
      </c>
      <c r="CX892" s="26" t="str">
        <f t="shared" si="1069"/>
        <v/>
      </c>
      <c r="CY892" s="26" t="str">
        <f t="shared" si="1069"/>
        <v/>
      </c>
      <c r="CZ892" s="26" t="str">
        <f t="shared" si="1069"/>
        <v/>
      </c>
      <c r="DA892" s="26" t="str">
        <f t="shared" si="1069"/>
        <v/>
      </c>
      <c r="DB892" s="26" t="str">
        <f t="shared" si="1069"/>
        <v/>
      </c>
      <c r="DC892" s="26" t="str">
        <f t="shared" si="1069"/>
        <v/>
      </c>
      <c r="DD892" s="26" t="str">
        <f t="shared" si="1069"/>
        <v/>
      </c>
      <c r="DE892" s="26" t="str">
        <f t="shared" si="1069"/>
        <v/>
      </c>
      <c r="DF892" s="26" t="str">
        <f t="shared" si="1069"/>
        <v/>
      </c>
      <c r="DG892" s="26" t="str">
        <f t="shared" si="1069"/>
        <v/>
      </c>
      <c r="DH892" s="26" t="str">
        <f t="shared" si="1069"/>
        <v/>
      </c>
      <c r="DI892" s="26" t="str">
        <f t="shared" si="1069"/>
        <v/>
      </c>
      <c r="DJ892" s="26" t="str">
        <f t="shared" si="1069"/>
        <v/>
      </c>
      <c r="DK892" s="26" t="str">
        <f t="shared" si="1069"/>
        <v/>
      </c>
      <c r="DL892" s="26" t="str">
        <f t="shared" si="1069"/>
        <v/>
      </c>
      <c r="DM892" s="26" t="str">
        <f t="shared" si="1069"/>
        <v/>
      </c>
      <c r="DN892" s="26" t="str">
        <f t="shared" si="1069"/>
        <v/>
      </c>
      <c r="DO892" s="26" t="str">
        <f t="shared" si="1069"/>
        <v/>
      </c>
      <c r="DP892" s="26" t="str">
        <f t="shared" si="1069"/>
        <v/>
      </c>
      <c r="DQ892" s="26" t="str">
        <f t="shared" si="1069"/>
        <v/>
      </c>
      <c r="DR892" s="26" t="str">
        <f t="shared" si="1069"/>
        <v/>
      </c>
      <c r="DS892" s="26" t="str">
        <f t="shared" si="1069"/>
        <v/>
      </c>
      <c r="DT892" s="26" t="str">
        <f t="shared" si="1069"/>
        <v/>
      </c>
      <c r="DU892" s="26" t="str">
        <f t="shared" si="1069"/>
        <v/>
      </c>
      <c r="DV892" s="26" t="str">
        <f t="shared" si="1069"/>
        <v/>
      </c>
      <c r="DW892" s="26" t="str">
        <f t="shared" si="1069"/>
        <v/>
      </c>
      <c r="DX892" s="26" t="str">
        <f t="shared" si="1069"/>
        <v/>
      </c>
      <c r="DY892" s="26" t="str">
        <f t="shared" si="1069"/>
        <v/>
      </c>
      <c r="DZ892" s="26" t="str">
        <f t="shared" si="1069"/>
        <v/>
      </c>
      <c r="EA892" s="26" t="str">
        <f t="shared" si="1069"/>
        <v/>
      </c>
      <c r="EB892" s="26" t="str">
        <f t="shared" si="1069"/>
        <v/>
      </c>
      <c r="EC892" s="26" t="str">
        <f t="shared" si="1069"/>
        <v/>
      </c>
      <c r="ED892" s="26" t="str">
        <f t="shared" si="1069"/>
        <v/>
      </c>
      <c r="EE892" s="26" t="str">
        <f t="shared" si="1070" ref="EE892:FI892">IF(AND(EE893="",AND(EE912="",AND(EE931="",EE950=""))),"",SUM(EE893,EE912,EE931,EE950))</f>
        <v/>
      </c>
      <c r="EF892" s="26" t="str">
        <f t="shared" si="1070"/>
        <v/>
      </c>
      <c r="EG892" s="26" t="str">
        <f t="shared" si="1070"/>
        <v/>
      </c>
      <c r="EH892" s="26" t="str">
        <f t="shared" si="1070"/>
        <v/>
      </c>
      <c r="EI892" s="26" t="str">
        <f t="shared" si="1070"/>
        <v/>
      </c>
      <c r="EJ892" s="26" t="str">
        <f t="shared" si="1070"/>
        <v/>
      </c>
      <c r="EK892" s="26" t="str">
        <f t="shared" si="1070"/>
        <v/>
      </c>
      <c r="EL892" s="26" t="str">
        <f t="shared" si="1070"/>
        <v/>
      </c>
      <c r="EM892" s="26" t="str">
        <f t="shared" si="1070"/>
        <v/>
      </c>
      <c r="EN892" s="26" t="str">
        <f t="shared" si="1070"/>
        <v/>
      </c>
      <c r="EO892" s="26" t="str">
        <f t="shared" si="1070"/>
        <v/>
      </c>
      <c r="EP892" s="26" t="str">
        <f t="shared" si="1070"/>
        <v/>
      </c>
      <c r="EQ892" s="26" t="str">
        <f t="shared" si="1070"/>
        <v/>
      </c>
      <c r="ER892" s="26" t="str">
        <f t="shared" si="1070"/>
        <v/>
      </c>
      <c r="ES892" s="26" t="str">
        <f t="shared" si="1070"/>
        <v/>
      </c>
      <c r="ET892" s="26" t="str">
        <f t="shared" si="1070"/>
        <v/>
      </c>
      <c r="EU892" s="26" t="str">
        <f t="shared" si="1070"/>
        <v/>
      </c>
      <c r="EV892" s="26" t="str">
        <f t="shared" si="1070"/>
        <v/>
      </c>
      <c r="EW892" s="26" t="str">
        <f t="shared" si="1070"/>
        <v/>
      </c>
      <c r="EX892" s="26" t="str">
        <f t="shared" si="1070"/>
        <v/>
      </c>
      <c r="EY892" s="26" t="str">
        <f t="shared" si="1070"/>
        <v/>
      </c>
      <c r="EZ892" s="26" t="str">
        <f t="shared" si="1070"/>
        <v/>
      </c>
      <c r="FA892" s="26" t="str">
        <f t="shared" si="1070"/>
        <v/>
      </c>
      <c r="FB892" s="26" t="str">
        <f t="shared" si="1070"/>
        <v/>
      </c>
      <c r="FC892" s="26" t="str">
        <f t="shared" si="1070"/>
        <v/>
      </c>
      <c r="FD892" s="26" t="str">
        <f t="shared" si="1070"/>
        <v/>
      </c>
      <c r="FE892" s="26" t="str">
        <f t="shared" si="1070"/>
        <v/>
      </c>
      <c r="FF892" s="26" t="str">
        <f t="shared" si="1070"/>
        <v/>
      </c>
      <c r="FG892" s="26" t="str">
        <f t="shared" si="1070"/>
        <v/>
      </c>
      <c r="FH892" s="26" t="str">
        <f t="shared" si="1070"/>
        <v/>
      </c>
      <c r="FI892" s="26" t="str">
        <f t="shared" si="1070"/>
        <v/>
      </c>
    </row>
    <row r="893" spans="1:165" s="8" customFormat="1" ht="15" customHeight="1">
      <c r="A893" s="8" t="str">
        <f t="shared" si="1017"/>
        <v>BEFPDCB_BP6_XDC</v>
      </c>
      <c r="B893" s="12" t="s">
        <v>2103</v>
      </c>
      <c r="C893" s="13" t="s">
        <v>2104</v>
      </c>
      <c r="D893" s="13" t="s">
        <v>2105</v>
      </c>
      <c r="E893" s="14" t="str">
        <f>"BEFPDCB_BP6_"&amp;C3</f>
        <v>BEFPDCB_BP6_XDC</v>
      </c>
      <c r="F893" s="26" t="str">
        <f>IF(AND(F894="",AND(F895="",AND(F896="",AND(F899="",AND(F903="",AND(F906="",F909="")))))),"",SUM(F894,F895,F896,F899,F903,F906,F909))</f>
        <v/>
      </c>
      <c r="G893" s="26" t="str">
        <f t="shared" si="1071" ref="G893:BR893">IF(AND(G894="",AND(G895="",AND(G896="",AND(G899="",AND(G903="",AND(G906="",G909="")))))),"",SUM(G894,G895,G896,G899,G903,G906,G909))</f>
        <v/>
      </c>
      <c r="H893" s="26" t="str">
        <f t="shared" si="1071"/>
        <v/>
      </c>
      <c r="I893" s="26" t="str">
        <f t="shared" si="1071"/>
        <v/>
      </c>
      <c r="J893" s="26" t="str">
        <f t="shared" si="1071"/>
        <v/>
      </c>
      <c r="K893" s="26" t="str">
        <f t="shared" si="1071"/>
        <v/>
      </c>
      <c r="L893" s="26" t="str">
        <f t="shared" si="1071"/>
        <v/>
      </c>
      <c r="M893" s="26" t="str">
        <f t="shared" si="1071"/>
        <v/>
      </c>
      <c r="N893" s="26" t="str">
        <f t="shared" si="1071"/>
        <v/>
      </c>
      <c r="O893" s="26" t="str">
        <f t="shared" si="1071"/>
        <v/>
      </c>
      <c r="P893" s="26" t="str">
        <f t="shared" si="1071"/>
        <v/>
      </c>
      <c r="Q893" s="26" t="str">
        <f t="shared" si="1071"/>
        <v/>
      </c>
      <c r="R893" s="26" t="str">
        <f t="shared" si="1071"/>
        <v/>
      </c>
      <c r="S893" s="26" t="str">
        <f t="shared" si="1071"/>
        <v/>
      </c>
      <c r="T893" s="26" t="str">
        <f t="shared" si="1071"/>
        <v/>
      </c>
      <c r="U893" s="26" t="str">
        <f t="shared" si="1071"/>
        <v/>
      </c>
      <c r="V893" s="26" t="str">
        <f t="shared" si="1071"/>
        <v/>
      </c>
      <c r="W893" s="26" t="str">
        <f t="shared" si="1071"/>
        <v/>
      </c>
      <c r="X893" s="26" t="str">
        <f t="shared" si="1071"/>
        <v/>
      </c>
      <c r="Y893" s="26" t="str">
        <f t="shared" si="1071"/>
        <v/>
      </c>
      <c r="Z893" s="26" t="str">
        <f t="shared" si="1071"/>
        <v/>
      </c>
      <c r="AA893" s="26" t="str">
        <f t="shared" si="1071"/>
        <v/>
      </c>
      <c r="AB893" s="26" t="str">
        <f t="shared" si="1071"/>
        <v/>
      </c>
      <c r="AC893" s="26" t="str">
        <f t="shared" si="1071"/>
        <v/>
      </c>
      <c r="AD893" s="26" t="str">
        <f t="shared" si="1071"/>
        <v/>
      </c>
      <c r="AE893" s="26" t="str">
        <f t="shared" si="1071"/>
        <v/>
      </c>
      <c r="AF893" s="26" t="str">
        <f t="shared" si="1071"/>
        <v/>
      </c>
      <c r="AG893" s="26" t="str">
        <f t="shared" si="1071"/>
        <v/>
      </c>
      <c r="AH893" s="26" t="str">
        <f t="shared" si="1071"/>
        <v/>
      </c>
      <c r="AI893" s="26" t="str">
        <f t="shared" si="1071"/>
        <v/>
      </c>
      <c r="AJ893" s="26" t="str">
        <f t="shared" si="1071"/>
        <v/>
      </c>
      <c r="AK893" s="26" t="str">
        <f t="shared" si="1071"/>
        <v/>
      </c>
      <c r="AL893" s="26" t="str">
        <f t="shared" si="1071"/>
        <v/>
      </c>
      <c r="AM893" s="26" t="str">
        <f t="shared" si="1071"/>
        <v/>
      </c>
      <c r="AN893" s="26" t="str">
        <f t="shared" si="1071"/>
        <v/>
      </c>
      <c r="AO893" s="26" t="str">
        <f t="shared" si="1071"/>
        <v/>
      </c>
      <c r="AP893" s="26" t="str">
        <f t="shared" si="1071"/>
        <v/>
      </c>
      <c r="AQ893" s="26" t="str">
        <f t="shared" si="1071"/>
        <v/>
      </c>
      <c r="AR893" s="26" t="str">
        <f t="shared" si="1071"/>
        <v/>
      </c>
      <c r="AS893" s="26" t="str">
        <f t="shared" si="1071"/>
        <v/>
      </c>
      <c r="AT893" s="26" t="str">
        <f t="shared" si="1071"/>
        <v/>
      </c>
      <c r="AU893" s="26" t="str">
        <f t="shared" si="1071"/>
        <v/>
      </c>
      <c r="AV893" s="26" t="str">
        <f t="shared" si="1071"/>
        <v/>
      </c>
      <c r="AW893" s="26" t="str">
        <f t="shared" si="1071"/>
        <v/>
      </c>
      <c r="AX893" s="26" t="str">
        <f t="shared" si="1071"/>
        <v/>
      </c>
      <c r="AY893" s="26" t="str">
        <f t="shared" si="1071"/>
        <v/>
      </c>
      <c r="AZ893" s="26" t="str">
        <f t="shared" si="1071"/>
        <v/>
      </c>
      <c r="BA893" s="26" t="str">
        <f t="shared" si="1071"/>
        <v/>
      </c>
      <c r="BB893" s="26" t="str">
        <f t="shared" si="1071"/>
        <v/>
      </c>
      <c r="BC893" s="26" t="str">
        <f t="shared" si="1071"/>
        <v/>
      </c>
      <c r="BD893" s="26" t="str">
        <f t="shared" si="1071"/>
        <v/>
      </c>
      <c r="BE893" s="26" t="str">
        <f t="shared" si="1071"/>
        <v/>
      </c>
      <c r="BF893" s="26" t="str">
        <f t="shared" si="1071"/>
        <v/>
      </c>
      <c r="BG893" s="26" t="str">
        <f t="shared" si="1071"/>
        <v/>
      </c>
      <c r="BH893" s="26" t="str">
        <f t="shared" si="1071"/>
        <v/>
      </c>
      <c r="BI893" s="26" t="str">
        <f t="shared" si="1071"/>
        <v/>
      </c>
      <c r="BJ893" s="26" t="str">
        <f t="shared" si="1071"/>
        <v/>
      </c>
      <c r="BK893" s="26" t="str">
        <f t="shared" si="1071"/>
        <v/>
      </c>
      <c r="BL893" s="26" t="str">
        <f t="shared" si="1071"/>
        <v/>
      </c>
      <c r="BM893" s="26" t="str">
        <f t="shared" si="1071"/>
        <v/>
      </c>
      <c r="BN893" s="26" t="str">
        <f t="shared" si="1071"/>
        <v/>
      </c>
      <c r="BO893" s="26" t="str">
        <f t="shared" si="1071"/>
        <v/>
      </c>
      <c r="BP893" s="26" t="str">
        <f t="shared" si="1071"/>
        <v/>
      </c>
      <c r="BQ893" s="26" t="str">
        <f t="shared" si="1071"/>
        <v/>
      </c>
      <c r="BR893" s="26" t="str">
        <f t="shared" si="1071"/>
        <v/>
      </c>
      <c r="BS893" s="26" t="str">
        <f t="shared" si="1072" ref="BS893:ED893">IF(AND(BS894="",AND(BS895="",AND(BS896="",AND(BS899="",AND(BS903="",AND(BS906="",BS909="")))))),"",SUM(BS894,BS895,BS896,BS899,BS903,BS906,BS909))</f>
        <v/>
      </c>
      <c r="BT893" s="26" t="str">
        <f t="shared" si="1072"/>
        <v/>
      </c>
      <c r="BU893" s="26" t="str">
        <f t="shared" si="1072"/>
        <v/>
      </c>
      <c r="BV893" s="26" t="str">
        <f t="shared" si="1072"/>
        <v/>
      </c>
      <c r="BW893" s="26" t="str">
        <f t="shared" si="1072"/>
        <v/>
      </c>
      <c r="BX893" s="26" t="str">
        <f t="shared" si="1072"/>
        <v/>
      </c>
      <c r="BY893" s="26" t="str">
        <f t="shared" si="1072"/>
        <v/>
      </c>
      <c r="BZ893" s="26" t="str">
        <f t="shared" si="1072"/>
        <v/>
      </c>
      <c r="CA893" s="26" t="str">
        <f t="shared" si="1072"/>
        <v/>
      </c>
      <c r="CB893" s="26" t="str">
        <f t="shared" si="1072"/>
        <v/>
      </c>
      <c r="CC893" s="26" t="str">
        <f t="shared" si="1072"/>
        <v/>
      </c>
      <c r="CD893" s="26" t="str">
        <f t="shared" si="1072"/>
        <v/>
      </c>
      <c r="CE893" s="26" t="str">
        <f t="shared" si="1072"/>
        <v/>
      </c>
      <c r="CF893" s="26" t="str">
        <f t="shared" si="1072"/>
        <v/>
      </c>
      <c r="CG893" s="26" t="str">
        <f t="shared" si="1072"/>
        <v/>
      </c>
      <c r="CH893" s="26" t="str">
        <f t="shared" si="1072"/>
        <v/>
      </c>
      <c r="CI893" s="26" t="str">
        <f t="shared" si="1072"/>
        <v/>
      </c>
      <c r="CJ893" s="26" t="str">
        <f t="shared" si="1072"/>
        <v/>
      </c>
      <c r="CK893" s="26" t="str">
        <f t="shared" si="1072"/>
        <v/>
      </c>
      <c r="CL893" s="26" t="str">
        <f t="shared" si="1072"/>
        <v/>
      </c>
      <c r="CM893" s="26" t="str">
        <f t="shared" si="1072"/>
        <v/>
      </c>
      <c r="CN893" s="26" t="str">
        <f t="shared" si="1072"/>
        <v/>
      </c>
      <c r="CO893" s="26" t="str">
        <f t="shared" si="1072"/>
        <v/>
      </c>
      <c r="CP893" s="26" t="str">
        <f t="shared" si="1072"/>
        <v/>
      </c>
      <c r="CQ893" s="26" t="str">
        <f t="shared" si="1072"/>
        <v/>
      </c>
      <c r="CR893" s="26" t="str">
        <f t="shared" si="1072"/>
        <v/>
      </c>
      <c r="CS893" s="26" t="str">
        <f t="shared" si="1072"/>
        <v/>
      </c>
      <c r="CT893" s="26" t="str">
        <f t="shared" si="1072"/>
        <v/>
      </c>
      <c r="CU893" s="26" t="str">
        <f t="shared" si="1072"/>
        <v/>
      </c>
      <c r="CV893" s="26" t="str">
        <f t="shared" si="1072"/>
        <v/>
      </c>
      <c r="CW893" s="26" t="str">
        <f t="shared" si="1072"/>
        <v/>
      </c>
      <c r="CX893" s="26" t="str">
        <f t="shared" si="1072"/>
        <v/>
      </c>
      <c r="CY893" s="26" t="str">
        <f t="shared" si="1072"/>
        <v/>
      </c>
      <c r="CZ893" s="26" t="str">
        <f t="shared" si="1072"/>
        <v/>
      </c>
      <c r="DA893" s="26" t="str">
        <f t="shared" si="1072"/>
        <v/>
      </c>
      <c r="DB893" s="26" t="str">
        <f t="shared" si="1072"/>
        <v/>
      </c>
      <c r="DC893" s="26" t="str">
        <f t="shared" si="1072"/>
        <v/>
      </c>
      <c r="DD893" s="26" t="str">
        <f t="shared" si="1072"/>
        <v/>
      </c>
      <c r="DE893" s="26" t="str">
        <f t="shared" si="1072"/>
        <v/>
      </c>
      <c r="DF893" s="26" t="str">
        <f t="shared" si="1072"/>
        <v/>
      </c>
      <c r="DG893" s="26" t="str">
        <f t="shared" si="1072"/>
        <v/>
      </c>
      <c r="DH893" s="26" t="str">
        <f t="shared" si="1072"/>
        <v/>
      </c>
      <c r="DI893" s="26" t="str">
        <f t="shared" si="1072"/>
        <v/>
      </c>
      <c r="DJ893" s="26" t="str">
        <f t="shared" si="1072"/>
        <v/>
      </c>
      <c r="DK893" s="26" t="str">
        <f t="shared" si="1072"/>
        <v/>
      </c>
      <c r="DL893" s="26" t="str">
        <f t="shared" si="1072"/>
        <v/>
      </c>
      <c r="DM893" s="26" t="str">
        <f t="shared" si="1072"/>
        <v/>
      </c>
      <c r="DN893" s="26" t="str">
        <f t="shared" si="1072"/>
        <v/>
      </c>
      <c r="DO893" s="26" t="str">
        <f t="shared" si="1072"/>
        <v/>
      </c>
      <c r="DP893" s="26" t="str">
        <f t="shared" si="1072"/>
        <v/>
      </c>
      <c r="DQ893" s="26" t="str">
        <f t="shared" si="1072"/>
        <v/>
      </c>
      <c r="DR893" s="26" t="str">
        <f t="shared" si="1072"/>
        <v/>
      </c>
      <c r="DS893" s="26" t="str">
        <f t="shared" si="1072"/>
        <v/>
      </c>
      <c r="DT893" s="26" t="str">
        <f t="shared" si="1072"/>
        <v/>
      </c>
      <c r="DU893" s="26" t="str">
        <f t="shared" si="1072"/>
        <v/>
      </c>
      <c r="DV893" s="26" t="str">
        <f t="shared" si="1072"/>
        <v/>
      </c>
      <c r="DW893" s="26" t="str">
        <f t="shared" si="1072"/>
        <v/>
      </c>
      <c r="DX893" s="26" t="str">
        <f t="shared" si="1072"/>
        <v/>
      </c>
      <c r="DY893" s="26" t="str">
        <f t="shared" si="1072"/>
        <v/>
      </c>
      <c r="DZ893" s="26" t="str">
        <f t="shared" si="1072"/>
        <v/>
      </c>
      <c r="EA893" s="26" t="str">
        <f t="shared" si="1072"/>
        <v/>
      </c>
      <c r="EB893" s="26" t="str">
        <f t="shared" si="1072"/>
        <v/>
      </c>
      <c r="EC893" s="26" t="str">
        <f t="shared" si="1072"/>
        <v/>
      </c>
      <c r="ED893" s="26" t="str">
        <f t="shared" si="1072"/>
        <v/>
      </c>
      <c r="EE893" s="26" t="str">
        <f t="shared" si="1073" ref="EE893:FI893">IF(AND(EE894="",AND(EE895="",AND(EE896="",AND(EE899="",AND(EE903="",AND(EE906="",EE909="")))))),"",SUM(EE894,EE895,EE896,EE899,EE903,EE906,EE909))</f>
        <v/>
      </c>
      <c r="EF893" s="26" t="str">
        <f t="shared" si="1073"/>
        <v/>
      </c>
      <c r="EG893" s="26" t="str">
        <f t="shared" si="1073"/>
        <v/>
      </c>
      <c r="EH893" s="26" t="str">
        <f t="shared" si="1073"/>
        <v/>
      </c>
      <c r="EI893" s="26" t="str">
        <f t="shared" si="1073"/>
        <v/>
      </c>
      <c r="EJ893" s="26" t="str">
        <f t="shared" si="1073"/>
        <v/>
      </c>
      <c r="EK893" s="26" t="str">
        <f t="shared" si="1073"/>
        <v/>
      </c>
      <c r="EL893" s="26" t="str">
        <f t="shared" si="1073"/>
        <v/>
      </c>
      <c r="EM893" s="26" t="str">
        <f t="shared" si="1073"/>
        <v/>
      </c>
      <c r="EN893" s="26" t="str">
        <f t="shared" si="1073"/>
        <v/>
      </c>
      <c r="EO893" s="26" t="str">
        <f t="shared" si="1073"/>
        <v/>
      </c>
      <c r="EP893" s="26" t="str">
        <f t="shared" si="1073"/>
        <v/>
      </c>
      <c r="EQ893" s="26" t="str">
        <f t="shared" si="1073"/>
        <v/>
      </c>
      <c r="ER893" s="26" t="str">
        <f t="shared" si="1073"/>
        <v/>
      </c>
      <c r="ES893" s="26" t="str">
        <f t="shared" si="1073"/>
        <v/>
      </c>
      <c r="ET893" s="26" t="str">
        <f t="shared" si="1073"/>
        <v/>
      </c>
      <c r="EU893" s="26" t="str">
        <f t="shared" si="1073"/>
        <v/>
      </c>
      <c r="EV893" s="26" t="str">
        <f t="shared" si="1073"/>
        <v/>
      </c>
      <c r="EW893" s="26" t="str">
        <f t="shared" si="1073"/>
        <v/>
      </c>
      <c r="EX893" s="26" t="str">
        <f t="shared" si="1073"/>
        <v/>
      </c>
      <c r="EY893" s="26" t="str">
        <f t="shared" si="1073"/>
        <v/>
      </c>
      <c r="EZ893" s="26" t="str">
        <f t="shared" si="1073"/>
        <v/>
      </c>
      <c r="FA893" s="26" t="str">
        <f t="shared" si="1073"/>
        <v/>
      </c>
      <c r="FB893" s="26" t="str">
        <f t="shared" si="1073"/>
        <v/>
      </c>
      <c r="FC893" s="26" t="str">
        <f t="shared" si="1073"/>
        <v/>
      </c>
      <c r="FD893" s="26" t="str">
        <f t="shared" si="1073"/>
        <v/>
      </c>
      <c r="FE893" s="26" t="str">
        <f t="shared" si="1073"/>
        <v/>
      </c>
      <c r="FF893" s="26" t="str">
        <f t="shared" si="1073"/>
        <v/>
      </c>
      <c r="FG893" s="26" t="str">
        <f t="shared" si="1073"/>
        <v/>
      </c>
      <c r="FH893" s="26" t="str">
        <f t="shared" si="1073"/>
        <v/>
      </c>
      <c r="FI893" s="26" t="str">
        <f t="shared" si="1073"/>
        <v/>
      </c>
    </row>
    <row r="894" spans="1:165" s="8" customFormat="1" ht="15" customHeight="1">
      <c r="A894" s="8" t="str">
        <f t="shared" si="1017"/>
        <v>BEFPDCBNS_BP6_XDC</v>
      </c>
      <c r="B894" s="12" t="s">
        <v>2106</v>
      </c>
      <c r="C894" s="13" t="s">
        <v>2107</v>
      </c>
      <c r="D894" s="13" t="s">
        <v>2108</v>
      </c>
      <c r="E894" s="14" t="str">
        <f>"BEFPDCBNS_BP6_"&amp;C3</f>
        <v>BEFPDCBNS_BP6_XDC</v>
      </c>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row>
    <row r="895" spans="1:165" s="8" customFormat="1" ht="15" customHeight="1">
      <c r="A895" s="8" t="str">
        <f t="shared" si="1017"/>
        <v>BEFPDCBPB_BP6_XDC</v>
      </c>
      <c r="B895" s="12" t="s">
        <v>2109</v>
      </c>
      <c r="C895" s="13" t="s">
        <v>2110</v>
      </c>
      <c r="D895" s="13" t="s">
        <v>2111</v>
      </c>
      <c r="E895" s="14" t="str">
        <f>"BEFPDCBPB_BP6_"&amp;C3</f>
        <v>BEFPDCBPB_BP6_XDC</v>
      </c>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row>
    <row r="896" spans="1:165" s="8" customFormat="1" ht="15" customHeight="1">
      <c r="A896" s="8" t="str">
        <f t="shared" si="1017"/>
        <v>BEFPDCBRP_BP6_XDC</v>
      </c>
      <c r="B896" s="12" t="s">
        <v>2112</v>
      </c>
      <c r="C896" s="13" t="s">
        <v>2113</v>
      </c>
      <c r="D896" s="13" t="s">
        <v>2114</v>
      </c>
      <c r="E896" s="18" t="str">
        <f>"BEFPDCBRP_BP6_"&amp;C3</f>
        <v>BEFPDCBRP_BP6_XDC</v>
      </c>
      <c r="F896" s="26" t="str">
        <f>IF(AND(F897="",F898=""),"",SUM(F897,F898))</f>
        <v/>
      </c>
      <c r="G896" s="26" t="str">
        <f t="shared" si="1074" ref="G896:BR896">IF(AND(G897="",G898=""),"",SUM(G897,G898))</f>
        <v/>
      </c>
      <c r="H896" s="26" t="str">
        <f t="shared" si="1074"/>
        <v/>
      </c>
      <c r="I896" s="26" t="str">
        <f t="shared" si="1074"/>
        <v/>
      </c>
      <c r="J896" s="26" t="str">
        <f t="shared" si="1074"/>
        <v/>
      </c>
      <c r="K896" s="26" t="str">
        <f t="shared" si="1074"/>
        <v/>
      </c>
      <c r="L896" s="26" t="str">
        <f t="shared" si="1074"/>
        <v/>
      </c>
      <c r="M896" s="26" t="str">
        <f t="shared" si="1074"/>
        <v/>
      </c>
      <c r="N896" s="26" t="str">
        <f t="shared" si="1074"/>
        <v/>
      </c>
      <c r="O896" s="26" t="str">
        <f t="shared" si="1074"/>
        <v/>
      </c>
      <c r="P896" s="26" t="str">
        <f t="shared" si="1074"/>
        <v/>
      </c>
      <c r="Q896" s="26" t="str">
        <f t="shared" si="1074"/>
        <v/>
      </c>
      <c r="R896" s="26" t="str">
        <f t="shared" si="1074"/>
        <v/>
      </c>
      <c r="S896" s="26" t="str">
        <f t="shared" si="1074"/>
        <v/>
      </c>
      <c r="T896" s="26" t="str">
        <f t="shared" si="1074"/>
        <v/>
      </c>
      <c r="U896" s="26" t="str">
        <f t="shared" si="1074"/>
        <v/>
      </c>
      <c r="V896" s="26" t="str">
        <f t="shared" si="1074"/>
        <v/>
      </c>
      <c r="W896" s="26" t="str">
        <f t="shared" si="1074"/>
        <v/>
      </c>
      <c r="X896" s="26" t="str">
        <f t="shared" si="1074"/>
        <v/>
      </c>
      <c r="Y896" s="26" t="str">
        <f t="shared" si="1074"/>
        <v/>
      </c>
      <c r="Z896" s="26" t="str">
        <f t="shared" si="1074"/>
        <v/>
      </c>
      <c r="AA896" s="26" t="str">
        <f t="shared" si="1074"/>
        <v/>
      </c>
      <c r="AB896" s="26" t="str">
        <f t="shared" si="1074"/>
        <v/>
      </c>
      <c r="AC896" s="26" t="str">
        <f t="shared" si="1074"/>
        <v/>
      </c>
      <c r="AD896" s="26" t="str">
        <f t="shared" si="1074"/>
        <v/>
      </c>
      <c r="AE896" s="26" t="str">
        <f t="shared" si="1074"/>
        <v/>
      </c>
      <c r="AF896" s="26" t="str">
        <f t="shared" si="1074"/>
        <v/>
      </c>
      <c r="AG896" s="26" t="str">
        <f t="shared" si="1074"/>
        <v/>
      </c>
      <c r="AH896" s="26" t="str">
        <f t="shared" si="1074"/>
        <v/>
      </c>
      <c r="AI896" s="26" t="str">
        <f t="shared" si="1074"/>
        <v/>
      </c>
      <c r="AJ896" s="26" t="str">
        <f t="shared" si="1074"/>
        <v/>
      </c>
      <c r="AK896" s="26" t="str">
        <f t="shared" si="1074"/>
        <v/>
      </c>
      <c r="AL896" s="26" t="str">
        <f t="shared" si="1074"/>
        <v/>
      </c>
      <c r="AM896" s="26" t="str">
        <f t="shared" si="1074"/>
        <v/>
      </c>
      <c r="AN896" s="26" t="str">
        <f t="shared" si="1074"/>
        <v/>
      </c>
      <c r="AO896" s="26" t="str">
        <f t="shared" si="1074"/>
        <v/>
      </c>
      <c r="AP896" s="26" t="str">
        <f t="shared" si="1074"/>
        <v/>
      </c>
      <c r="AQ896" s="26" t="str">
        <f t="shared" si="1074"/>
        <v/>
      </c>
      <c r="AR896" s="26" t="str">
        <f t="shared" si="1074"/>
        <v/>
      </c>
      <c r="AS896" s="26" t="str">
        <f t="shared" si="1074"/>
        <v/>
      </c>
      <c r="AT896" s="26" t="str">
        <f t="shared" si="1074"/>
        <v/>
      </c>
      <c r="AU896" s="26" t="str">
        <f t="shared" si="1074"/>
        <v/>
      </c>
      <c r="AV896" s="26" t="str">
        <f t="shared" si="1074"/>
        <v/>
      </c>
      <c r="AW896" s="26" t="str">
        <f t="shared" si="1074"/>
        <v/>
      </c>
      <c r="AX896" s="26" t="str">
        <f t="shared" si="1074"/>
        <v/>
      </c>
      <c r="AY896" s="26" t="str">
        <f t="shared" si="1074"/>
        <v/>
      </c>
      <c r="AZ896" s="26" t="str">
        <f t="shared" si="1074"/>
        <v/>
      </c>
      <c r="BA896" s="26" t="str">
        <f t="shared" si="1074"/>
        <v/>
      </c>
      <c r="BB896" s="26" t="str">
        <f t="shared" si="1074"/>
        <v/>
      </c>
      <c r="BC896" s="26" t="str">
        <f t="shared" si="1074"/>
        <v/>
      </c>
      <c r="BD896" s="26" t="str">
        <f t="shared" si="1074"/>
        <v/>
      </c>
      <c r="BE896" s="26" t="str">
        <f t="shared" si="1074"/>
        <v/>
      </c>
      <c r="BF896" s="26" t="str">
        <f t="shared" si="1074"/>
        <v/>
      </c>
      <c r="BG896" s="26" t="str">
        <f t="shared" si="1074"/>
        <v/>
      </c>
      <c r="BH896" s="26" t="str">
        <f t="shared" si="1074"/>
        <v/>
      </c>
      <c r="BI896" s="26" t="str">
        <f t="shared" si="1074"/>
        <v/>
      </c>
      <c r="BJ896" s="26" t="str">
        <f t="shared" si="1074"/>
        <v/>
      </c>
      <c r="BK896" s="26" t="str">
        <f t="shared" si="1074"/>
        <v/>
      </c>
      <c r="BL896" s="26" t="str">
        <f t="shared" si="1074"/>
        <v/>
      </c>
      <c r="BM896" s="26" t="str">
        <f t="shared" si="1074"/>
        <v/>
      </c>
      <c r="BN896" s="26" t="str">
        <f t="shared" si="1074"/>
        <v/>
      </c>
      <c r="BO896" s="26" t="str">
        <f t="shared" si="1074"/>
        <v/>
      </c>
      <c r="BP896" s="26" t="str">
        <f t="shared" si="1074"/>
        <v/>
      </c>
      <c r="BQ896" s="26" t="str">
        <f t="shared" si="1074"/>
        <v/>
      </c>
      <c r="BR896" s="26" t="str">
        <f t="shared" si="1074"/>
        <v/>
      </c>
      <c r="BS896" s="26" t="str">
        <f t="shared" si="1075" ref="BS896:ED896">IF(AND(BS897="",BS898=""),"",SUM(BS897,BS898))</f>
        <v/>
      </c>
      <c r="BT896" s="26" t="str">
        <f t="shared" si="1075"/>
        <v/>
      </c>
      <c r="BU896" s="26" t="str">
        <f t="shared" si="1075"/>
        <v/>
      </c>
      <c r="BV896" s="26" t="str">
        <f t="shared" si="1075"/>
        <v/>
      </c>
      <c r="BW896" s="26" t="str">
        <f t="shared" si="1075"/>
        <v/>
      </c>
      <c r="BX896" s="26" t="str">
        <f t="shared" si="1075"/>
        <v/>
      </c>
      <c r="BY896" s="26" t="str">
        <f t="shared" si="1075"/>
        <v/>
      </c>
      <c r="BZ896" s="26" t="str">
        <f t="shared" si="1075"/>
        <v/>
      </c>
      <c r="CA896" s="26" t="str">
        <f t="shared" si="1075"/>
        <v/>
      </c>
      <c r="CB896" s="26" t="str">
        <f t="shared" si="1075"/>
        <v/>
      </c>
      <c r="CC896" s="26" t="str">
        <f t="shared" si="1075"/>
        <v/>
      </c>
      <c r="CD896" s="26" t="str">
        <f t="shared" si="1075"/>
        <v/>
      </c>
      <c r="CE896" s="26" t="str">
        <f t="shared" si="1075"/>
        <v/>
      </c>
      <c r="CF896" s="26" t="str">
        <f t="shared" si="1075"/>
        <v/>
      </c>
      <c r="CG896" s="26" t="str">
        <f t="shared" si="1075"/>
        <v/>
      </c>
      <c r="CH896" s="26" t="str">
        <f t="shared" si="1075"/>
        <v/>
      </c>
      <c r="CI896" s="26" t="str">
        <f t="shared" si="1075"/>
        <v/>
      </c>
      <c r="CJ896" s="26" t="str">
        <f t="shared" si="1075"/>
        <v/>
      </c>
      <c r="CK896" s="26" t="str">
        <f t="shared" si="1075"/>
        <v/>
      </c>
      <c r="CL896" s="26" t="str">
        <f t="shared" si="1075"/>
        <v/>
      </c>
      <c r="CM896" s="26" t="str">
        <f t="shared" si="1075"/>
        <v/>
      </c>
      <c r="CN896" s="26" t="str">
        <f t="shared" si="1075"/>
        <v/>
      </c>
      <c r="CO896" s="26" t="str">
        <f t="shared" si="1075"/>
        <v/>
      </c>
      <c r="CP896" s="26" t="str">
        <f t="shared" si="1075"/>
        <v/>
      </c>
      <c r="CQ896" s="26" t="str">
        <f t="shared" si="1075"/>
        <v/>
      </c>
      <c r="CR896" s="26" t="str">
        <f t="shared" si="1075"/>
        <v/>
      </c>
      <c r="CS896" s="26" t="str">
        <f t="shared" si="1075"/>
        <v/>
      </c>
      <c r="CT896" s="26" t="str">
        <f t="shared" si="1075"/>
        <v/>
      </c>
      <c r="CU896" s="26" t="str">
        <f t="shared" si="1075"/>
        <v/>
      </c>
      <c r="CV896" s="26" t="str">
        <f t="shared" si="1075"/>
        <v/>
      </c>
      <c r="CW896" s="26" t="str">
        <f t="shared" si="1075"/>
        <v/>
      </c>
      <c r="CX896" s="26" t="str">
        <f t="shared" si="1075"/>
        <v/>
      </c>
      <c r="CY896" s="26" t="str">
        <f t="shared" si="1075"/>
        <v/>
      </c>
      <c r="CZ896" s="26" t="str">
        <f t="shared" si="1075"/>
        <v/>
      </c>
      <c r="DA896" s="26" t="str">
        <f t="shared" si="1075"/>
        <v/>
      </c>
      <c r="DB896" s="26" t="str">
        <f t="shared" si="1075"/>
        <v/>
      </c>
      <c r="DC896" s="26" t="str">
        <f t="shared" si="1075"/>
        <v/>
      </c>
      <c r="DD896" s="26" t="str">
        <f t="shared" si="1075"/>
        <v/>
      </c>
      <c r="DE896" s="26" t="str">
        <f t="shared" si="1075"/>
        <v/>
      </c>
      <c r="DF896" s="26" t="str">
        <f t="shared" si="1075"/>
        <v/>
      </c>
      <c r="DG896" s="26" t="str">
        <f t="shared" si="1075"/>
        <v/>
      </c>
      <c r="DH896" s="26" t="str">
        <f t="shared" si="1075"/>
        <v/>
      </c>
      <c r="DI896" s="26" t="str">
        <f t="shared" si="1075"/>
        <v/>
      </c>
      <c r="DJ896" s="26" t="str">
        <f t="shared" si="1075"/>
        <v/>
      </c>
      <c r="DK896" s="26" t="str">
        <f t="shared" si="1075"/>
        <v/>
      </c>
      <c r="DL896" s="26" t="str">
        <f t="shared" si="1075"/>
        <v/>
      </c>
      <c r="DM896" s="26" t="str">
        <f t="shared" si="1075"/>
        <v/>
      </c>
      <c r="DN896" s="26" t="str">
        <f t="shared" si="1075"/>
        <v/>
      </c>
      <c r="DO896" s="26" t="str">
        <f t="shared" si="1075"/>
        <v/>
      </c>
      <c r="DP896" s="26" t="str">
        <f t="shared" si="1075"/>
        <v/>
      </c>
      <c r="DQ896" s="26" t="str">
        <f t="shared" si="1075"/>
        <v/>
      </c>
      <c r="DR896" s="26" t="str">
        <f t="shared" si="1075"/>
        <v/>
      </c>
      <c r="DS896" s="26" t="str">
        <f t="shared" si="1075"/>
        <v/>
      </c>
      <c r="DT896" s="26" t="str">
        <f t="shared" si="1075"/>
        <v/>
      </c>
      <c r="DU896" s="26" t="str">
        <f t="shared" si="1075"/>
        <v/>
      </c>
      <c r="DV896" s="26" t="str">
        <f t="shared" si="1075"/>
        <v/>
      </c>
      <c r="DW896" s="26" t="str">
        <f t="shared" si="1075"/>
        <v/>
      </c>
      <c r="DX896" s="26" t="str">
        <f t="shared" si="1075"/>
        <v/>
      </c>
      <c r="DY896" s="26" t="str">
        <f t="shared" si="1075"/>
        <v/>
      </c>
      <c r="DZ896" s="26" t="str">
        <f t="shared" si="1075"/>
        <v/>
      </c>
      <c r="EA896" s="26" t="str">
        <f t="shared" si="1075"/>
        <v/>
      </c>
      <c r="EB896" s="26" t="str">
        <f t="shared" si="1075"/>
        <v/>
      </c>
      <c r="EC896" s="26" t="str">
        <f t="shared" si="1075"/>
        <v/>
      </c>
      <c r="ED896" s="26" t="str">
        <f t="shared" si="1075"/>
        <v/>
      </c>
      <c r="EE896" s="26" t="str">
        <f t="shared" si="1076" ref="EE896:FI896">IF(AND(EE897="",EE898=""),"",SUM(EE897,EE898))</f>
        <v/>
      </c>
      <c r="EF896" s="26" t="str">
        <f t="shared" si="1076"/>
        <v/>
      </c>
      <c r="EG896" s="26" t="str">
        <f t="shared" si="1076"/>
        <v/>
      </c>
      <c r="EH896" s="26" t="str">
        <f t="shared" si="1076"/>
        <v/>
      </c>
      <c r="EI896" s="26" t="str">
        <f t="shared" si="1076"/>
        <v/>
      </c>
      <c r="EJ896" s="26" t="str">
        <f t="shared" si="1076"/>
        <v/>
      </c>
      <c r="EK896" s="26" t="str">
        <f t="shared" si="1076"/>
        <v/>
      </c>
      <c r="EL896" s="26" t="str">
        <f t="shared" si="1076"/>
        <v/>
      </c>
      <c r="EM896" s="26" t="str">
        <f t="shared" si="1076"/>
        <v/>
      </c>
      <c r="EN896" s="26" t="str">
        <f t="shared" si="1076"/>
        <v/>
      </c>
      <c r="EO896" s="26" t="str">
        <f t="shared" si="1076"/>
        <v/>
      </c>
      <c r="EP896" s="26" t="str">
        <f t="shared" si="1076"/>
        <v/>
      </c>
      <c r="EQ896" s="26" t="str">
        <f t="shared" si="1076"/>
        <v/>
      </c>
      <c r="ER896" s="26" t="str">
        <f t="shared" si="1076"/>
        <v/>
      </c>
      <c r="ES896" s="26" t="str">
        <f t="shared" si="1076"/>
        <v/>
      </c>
      <c r="ET896" s="26" t="str">
        <f t="shared" si="1076"/>
        <v/>
      </c>
      <c r="EU896" s="26" t="str">
        <f t="shared" si="1076"/>
        <v/>
      </c>
      <c r="EV896" s="26" t="str">
        <f t="shared" si="1076"/>
        <v/>
      </c>
      <c r="EW896" s="26" t="str">
        <f t="shared" si="1076"/>
        <v/>
      </c>
      <c r="EX896" s="26" t="str">
        <f t="shared" si="1076"/>
        <v/>
      </c>
      <c r="EY896" s="26" t="str">
        <f t="shared" si="1076"/>
        <v/>
      </c>
      <c r="EZ896" s="26" t="str">
        <f t="shared" si="1076"/>
        <v/>
      </c>
      <c r="FA896" s="26" t="str">
        <f t="shared" si="1076"/>
        <v/>
      </c>
      <c r="FB896" s="26" t="str">
        <f t="shared" si="1076"/>
        <v/>
      </c>
      <c r="FC896" s="26" t="str">
        <f t="shared" si="1076"/>
        <v/>
      </c>
      <c r="FD896" s="26" t="str">
        <f t="shared" si="1076"/>
        <v/>
      </c>
      <c r="FE896" s="26" t="str">
        <f t="shared" si="1076"/>
        <v/>
      </c>
      <c r="FF896" s="26" t="str">
        <f t="shared" si="1076"/>
        <v/>
      </c>
      <c r="FG896" s="26" t="str">
        <f t="shared" si="1076"/>
        <v/>
      </c>
      <c r="FH896" s="26" t="str">
        <f t="shared" si="1076"/>
        <v/>
      </c>
      <c r="FI896" s="26" t="str">
        <f t="shared" si="1076"/>
        <v/>
      </c>
    </row>
    <row r="897" spans="1:165" s="8" customFormat="1" ht="15" customHeight="1">
      <c r="A897" s="8" t="str">
        <f t="shared" si="1017"/>
        <v>BEFPDCBRPP_BP6_XDC</v>
      </c>
      <c r="B897" s="12" t="s">
        <v>2115</v>
      </c>
      <c r="C897" s="13" t="s">
        <v>2116</v>
      </c>
      <c r="D897" s="13" t="s">
        <v>2117</v>
      </c>
      <c r="E897" s="18" t="str">
        <f>"BEFPDCBRPP_BP6_"&amp;C3</f>
        <v>BEFPDCBRPP_BP6_XDC</v>
      </c>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row>
    <row r="898" spans="1:165" s="8" customFormat="1" ht="15" customHeight="1">
      <c r="A898" s="8" t="str">
        <f t="shared" si="1017"/>
        <v>BEFPDCBRPI_BP6_XDC</v>
      </c>
      <c r="B898" s="12" t="s">
        <v>2118</v>
      </c>
      <c r="C898" s="13" t="s">
        <v>2119</v>
      </c>
      <c r="D898" s="13" t="s">
        <v>2120</v>
      </c>
      <c r="E898" s="18" t="str">
        <f>"BEFPDCBRPI_BP6_"&amp;C3</f>
        <v>BEFPDCBRPI_BP6_XDC</v>
      </c>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row>
    <row r="899" spans="1:165" s="8" customFormat="1" ht="15" customHeight="1">
      <c r="A899" s="8" t="str">
        <f t="shared" si="1017"/>
        <v>BEFPDCBAA_BP6_XDC</v>
      </c>
      <c r="B899" s="12" t="s">
        <v>2121</v>
      </c>
      <c r="C899" s="13" t="s">
        <v>2122</v>
      </c>
      <c r="D899" s="13" t="s">
        <v>2123</v>
      </c>
      <c r="E899" s="18" t="str">
        <f>"BEFPDCBAA_BP6_"&amp;C3</f>
        <v>BEFPDCBAA_BP6_XDC</v>
      </c>
      <c r="F899" s="26" t="str">
        <f>IF(AND(F900="",AND(F901="",F902="")),"",SUM(F900,F901,F902))</f>
        <v/>
      </c>
      <c r="G899" s="26" t="str">
        <f t="shared" si="1077" ref="G899:BR899">IF(AND(G900="",AND(G901="",G902="")),"",SUM(G900,G901,G902))</f>
        <v/>
      </c>
      <c r="H899" s="26" t="str">
        <f t="shared" si="1077"/>
        <v/>
      </c>
      <c r="I899" s="26" t="str">
        <f t="shared" si="1077"/>
        <v/>
      </c>
      <c r="J899" s="26" t="str">
        <f t="shared" si="1077"/>
        <v/>
      </c>
      <c r="K899" s="26" t="str">
        <f t="shared" si="1077"/>
        <v/>
      </c>
      <c r="L899" s="26" t="str">
        <f t="shared" si="1077"/>
        <v/>
      </c>
      <c r="M899" s="26" t="str">
        <f t="shared" si="1077"/>
        <v/>
      </c>
      <c r="N899" s="26" t="str">
        <f t="shared" si="1077"/>
        <v/>
      </c>
      <c r="O899" s="26" t="str">
        <f t="shared" si="1077"/>
        <v/>
      </c>
      <c r="P899" s="26" t="str">
        <f t="shared" si="1077"/>
        <v/>
      </c>
      <c r="Q899" s="26" t="str">
        <f t="shared" si="1077"/>
        <v/>
      </c>
      <c r="R899" s="26" t="str">
        <f t="shared" si="1077"/>
        <v/>
      </c>
      <c r="S899" s="26" t="str">
        <f t="shared" si="1077"/>
        <v/>
      </c>
      <c r="T899" s="26" t="str">
        <f t="shared" si="1077"/>
        <v/>
      </c>
      <c r="U899" s="26" t="str">
        <f t="shared" si="1077"/>
        <v/>
      </c>
      <c r="V899" s="26" t="str">
        <f t="shared" si="1077"/>
        <v/>
      </c>
      <c r="W899" s="26" t="str">
        <f t="shared" si="1077"/>
        <v/>
      </c>
      <c r="X899" s="26" t="str">
        <f t="shared" si="1077"/>
        <v/>
      </c>
      <c r="Y899" s="26" t="str">
        <f t="shared" si="1077"/>
        <v/>
      </c>
      <c r="Z899" s="26" t="str">
        <f t="shared" si="1077"/>
        <v/>
      </c>
      <c r="AA899" s="26" t="str">
        <f t="shared" si="1077"/>
        <v/>
      </c>
      <c r="AB899" s="26" t="str">
        <f t="shared" si="1077"/>
        <v/>
      </c>
      <c r="AC899" s="26" t="str">
        <f t="shared" si="1077"/>
        <v/>
      </c>
      <c r="AD899" s="26" t="str">
        <f t="shared" si="1077"/>
        <v/>
      </c>
      <c r="AE899" s="26" t="str">
        <f t="shared" si="1077"/>
        <v/>
      </c>
      <c r="AF899" s="26" t="str">
        <f t="shared" si="1077"/>
        <v/>
      </c>
      <c r="AG899" s="26" t="str">
        <f t="shared" si="1077"/>
        <v/>
      </c>
      <c r="AH899" s="26" t="str">
        <f t="shared" si="1077"/>
        <v/>
      </c>
      <c r="AI899" s="26" t="str">
        <f t="shared" si="1077"/>
        <v/>
      </c>
      <c r="AJ899" s="26" t="str">
        <f t="shared" si="1077"/>
        <v/>
      </c>
      <c r="AK899" s="26" t="str">
        <f t="shared" si="1077"/>
        <v/>
      </c>
      <c r="AL899" s="26" t="str">
        <f t="shared" si="1077"/>
        <v/>
      </c>
      <c r="AM899" s="26" t="str">
        <f t="shared" si="1077"/>
        <v/>
      </c>
      <c r="AN899" s="26" t="str">
        <f t="shared" si="1077"/>
        <v/>
      </c>
      <c r="AO899" s="26" t="str">
        <f t="shared" si="1077"/>
        <v/>
      </c>
      <c r="AP899" s="26" t="str">
        <f t="shared" si="1077"/>
        <v/>
      </c>
      <c r="AQ899" s="26" t="str">
        <f t="shared" si="1077"/>
        <v/>
      </c>
      <c r="AR899" s="26" t="str">
        <f t="shared" si="1077"/>
        <v/>
      </c>
      <c r="AS899" s="26" t="str">
        <f t="shared" si="1077"/>
        <v/>
      </c>
      <c r="AT899" s="26" t="str">
        <f t="shared" si="1077"/>
        <v/>
      </c>
      <c r="AU899" s="26" t="str">
        <f t="shared" si="1077"/>
        <v/>
      </c>
      <c r="AV899" s="26" t="str">
        <f t="shared" si="1077"/>
        <v/>
      </c>
      <c r="AW899" s="26" t="str">
        <f t="shared" si="1077"/>
        <v/>
      </c>
      <c r="AX899" s="26" t="str">
        <f t="shared" si="1077"/>
        <v/>
      </c>
      <c r="AY899" s="26" t="str">
        <f t="shared" si="1077"/>
        <v/>
      </c>
      <c r="AZ899" s="26" t="str">
        <f t="shared" si="1077"/>
        <v/>
      </c>
      <c r="BA899" s="26" t="str">
        <f t="shared" si="1077"/>
        <v/>
      </c>
      <c r="BB899" s="26" t="str">
        <f t="shared" si="1077"/>
        <v/>
      </c>
      <c r="BC899" s="26" t="str">
        <f t="shared" si="1077"/>
        <v/>
      </c>
      <c r="BD899" s="26" t="str">
        <f t="shared" si="1077"/>
        <v/>
      </c>
      <c r="BE899" s="26" t="str">
        <f t="shared" si="1077"/>
        <v/>
      </c>
      <c r="BF899" s="26" t="str">
        <f t="shared" si="1077"/>
        <v/>
      </c>
      <c r="BG899" s="26" t="str">
        <f t="shared" si="1077"/>
        <v/>
      </c>
      <c r="BH899" s="26" t="str">
        <f t="shared" si="1077"/>
        <v/>
      </c>
      <c r="BI899" s="26" t="str">
        <f t="shared" si="1077"/>
        <v/>
      </c>
      <c r="BJ899" s="26" t="str">
        <f t="shared" si="1077"/>
        <v/>
      </c>
      <c r="BK899" s="26" t="str">
        <f t="shared" si="1077"/>
        <v/>
      </c>
      <c r="BL899" s="26" t="str">
        <f t="shared" si="1077"/>
        <v/>
      </c>
      <c r="BM899" s="26" t="str">
        <f t="shared" si="1077"/>
        <v/>
      </c>
      <c r="BN899" s="26" t="str">
        <f t="shared" si="1077"/>
        <v/>
      </c>
      <c r="BO899" s="26" t="str">
        <f t="shared" si="1077"/>
        <v/>
      </c>
      <c r="BP899" s="26" t="str">
        <f t="shared" si="1077"/>
        <v/>
      </c>
      <c r="BQ899" s="26" t="str">
        <f t="shared" si="1077"/>
        <v/>
      </c>
      <c r="BR899" s="26" t="str">
        <f t="shared" si="1077"/>
        <v/>
      </c>
      <c r="BS899" s="26" t="str">
        <f t="shared" si="1078" ref="BS899:ED899">IF(AND(BS900="",AND(BS901="",BS902="")),"",SUM(BS900,BS901,BS902))</f>
        <v/>
      </c>
      <c r="BT899" s="26" t="str">
        <f t="shared" si="1078"/>
        <v/>
      </c>
      <c r="BU899" s="26" t="str">
        <f t="shared" si="1078"/>
        <v/>
      </c>
      <c r="BV899" s="26" t="str">
        <f t="shared" si="1078"/>
        <v/>
      </c>
      <c r="BW899" s="26" t="str">
        <f t="shared" si="1078"/>
        <v/>
      </c>
      <c r="BX899" s="26" t="str">
        <f t="shared" si="1078"/>
        <v/>
      </c>
      <c r="BY899" s="26" t="str">
        <f t="shared" si="1078"/>
        <v/>
      </c>
      <c r="BZ899" s="26" t="str">
        <f t="shared" si="1078"/>
        <v/>
      </c>
      <c r="CA899" s="26" t="str">
        <f t="shared" si="1078"/>
        <v/>
      </c>
      <c r="CB899" s="26" t="str">
        <f t="shared" si="1078"/>
        <v/>
      </c>
      <c r="CC899" s="26" t="str">
        <f t="shared" si="1078"/>
        <v/>
      </c>
      <c r="CD899" s="26" t="str">
        <f t="shared" si="1078"/>
        <v/>
      </c>
      <c r="CE899" s="26" t="str">
        <f t="shared" si="1078"/>
        <v/>
      </c>
      <c r="CF899" s="26" t="str">
        <f t="shared" si="1078"/>
        <v/>
      </c>
      <c r="CG899" s="26" t="str">
        <f t="shared" si="1078"/>
        <v/>
      </c>
      <c r="CH899" s="26" t="str">
        <f t="shared" si="1078"/>
        <v/>
      </c>
      <c r="CI899" s="26" t="str">
        <f t="shared" si="1078"/>
        <v/>
      </c>
      <c r="CJ899" s="26" t="str">
        <f t="shared" si="1078"/>
        <v/>
      </c>
      <c r="CK899" s="26" t="str">
        <f t="shared" si="1078"/>
        <v/>
      </c>
      <c r="CL899" s="26" t="str">
        <f t="shared" si="1078"/>
        <v/>
      </c>
      <c r="CM899" s="26" t="str">
        <f t="shared" si="1078"/>
        <v/>
      </c>
      <c r="CN899" s="26" t="str">
        <f t="shared" si="1078"/>
        <v/>
      </c>
      <c r="CO899" s="26" t="str">
        <f t="shared" si="1078"/>
        <v/>
      </c>
      <c r="CP899" s="26" t="str">
        <f t="shared" si="1078"/>
        <v/>
      </c>
      <c r="CQ899" s="26" t="str">
        <f t="shared" si="1078"/>
        <v/>
      </c>
      <c r="CR899" s="26" t="str">
        <f t="shared" si="1078"/>
        <v/>
      </c>
      <c r="CS899" s="26" t="str">
        <f t="shared" si="1078"/>
        <v/>
      </c>
      <c r="CT899" s="26" t="str">
        <f t="shared" si="1078"/>
        <v/>
      </c>
      <c r="CU899" s="26" t="str">
        <f t="shared" si="1078"/>
        <v/>
      </c>
      <c r="CV899" s="26" t="str">
        <f t="shared" si="1078"/>
        <v/>
      </c>
      <c r="CW899" s="26" t="str">
        <f t="shared" si="1078"/>
        <v/>
      </c>
      <c r="CX899" s="26" t="str">
        <f t="shared" si="1078"/>
        <v/>
      </c>
      <c r="CY899" s="26" t="str">
        <f t="shared" si="1078"/>
        <v/>
      </c>
      <c r="CZ899" s="26" t="str">
        <f t="shared" si="1078"/>
        <v/>
      </c>
      <c r="DA899" s="26" t="str">
        <f t="shared" si="1078"/>
        <v/>
      </c>
      <c r="DB899" s="26" t="str">
        <f t="shared" si="1078"/>
        <v/>
      </c>
      <c r="DC899" s="26" t="str">
        <f t="shared" si="1078"/>
        <v/>
      </c>
      <c r="DD899" s="26" t="str">
        <f t="shared" si="1078"/>
        <v/>
      </c>
      <c r="DE899" s="26" t="str">
        <f t="shared" si="1078"/>
        <v/>
      </c>
      <c r="DF899" s="26" t="str">
        <f t="shared" si="1078"/>
        <v/>
      </c>
      <c r="DG899" s="26" t="str">
        <f t="shared" si="1078"/>
        <v/>
      </c>
      <c r="DH899" s="26" t="str">
        <f t="shared" si="1078"/>
        <v/>
      </c>
      <c r="DI899" s="26" t="str">
        <f t="shared" si="1078"/>
        <v/>
      </c>
      <c r="DJ899" s="26" t="str">
        <f t="shared" si="1078"/>
        <v/>
      </c>
      <c r="DK899" s="26" t="str">
        <f t="shared" si="1078"/>
        <v/>
      </c>
      <c r="DL899" s="26" t="str">
        <f t="shared" si="1078"/>
        <v/>
      </c>
      <c r="DM899" s="26" t="str">
        <f t="shared" si="1078"/>
        <v/>
      </c>
      <c r="DN899" s="26" t="str">
        <f t="shared" si="1078"/>
        <v/>
      </c>
      <c r="DO899" s="26" t="str">
        <f t="shared" si="1078"/>
        <v/>
      </c>
      <c r="DP899" s="26" t="str">
        <f t="shared" si="1078"/>
        <v/>
      </c>
      <c r="DQ899" s="26" t="str">
        <f t="shared" si="1078"/>
        <v/>
      </c>
      <c r="DR899" s="26" t="str">
        <f t="shared" si="1078"/>
        <v/>
      </c>
      <c r="DS899" s="26" t="str">
        <f t="shared" si="1078"/>
        <v/>
      </c>
      <c r="DT899" s="26" t="str">
        <f t="shared" si="1078"/>
        <v/>
      </c>
      <c r="DU899" s="26" t="str">
        <f t="shared" si="1078"/>
        <v/>
      </c>
      <c r="DV899" s="26" t="str">
        <f t="shared" si="1078"/>
        <v/>
      </c>
      <c r="DW899" s="26" t="str">
        <f t="shared" si="1078"/>
        <v/>
      </c>
      <c r="DX899" s="26" t="str">
        <f t="shared" si="1078"/>
        <v/>
      </c>
      <c r="DY899" s="26" t="str">
        <f t="shared" si="1078"/>
        <v/>
      </c>
      <c r="DZ899" s="26" t="str">
        <f t="shared" si="1078"/>
        <v/>
      </c>
      <c r="EA899" s="26" t="str">
        <f t="shared" si="1078"/>
        <v/>
      </c>
      <c r="EB899" s="26" t="str">
        <f t="shared" si="1078"/>
        <v/>
      </c>
      <c r="EC899" s="26" t="str">
        <f t="shared" si="1078"/>
        <v/>
      </c>
      <c r="ED899" s="26" t="str">
        <f t="shared" si="1078"/>
        <v/>
      </c>
      <c r="EE899" s="26" t="str">
        <f t="shared" si="1079" ref="EE899:FI899">IF(AND(EE900="",AND(EE901="",EE902="")),"",SUM(EE900,EE901,EE902))</f>
        <v/>
      </c>
      <c r="EF899" s="26" t="str">
        <f t="shared" si="1079"/>
        <v/>
      </c>
      <c r="EG899" s="26" t="str">
        <f t="shared" si="1079"/>
        <v/>
      </c>
      <c r="EH899" s="26" t="str">
        <f t="shared" si="1079"/>
        <v/>
      </c>
      <c r="EI899" s="26" t="str">
        <f t="shared" si="1079"/>
        <v/>
      </c>
      <c r="EJ899" s="26" t="str">
        <f t="shared" si="1079"/>
        <v/>
      </c>
      <c r="EK899" s="26" t="str">
        <f t="shared" si="1079"/>
        <v/>
      </c>
      <c r="EL899" s="26" t="str">
        <f t="shared" si="1079"/>
        <v/>
      </c>
      <c r="EM899" s="26" t="str">
        <f t="shared" si="1079"/>
        <v/>
      </c>
      <c r="EN899" s="26" t="str">
        <f t="shared" si="1079"/>
        <v/>
      </c>
      <c r="EO899" s="26" t="str">
        <f t="shared" si="1079"/>
        <v/>
      </c>
      <c r="EP899" s="26" t="str">
        <f t="shared" si="1079"/>
        <v/>
      </c>
      <c r="EQ899" s="26" t="str">
        <f t="shared" si="1079"/>
        <v/>
      </c>
      <c r="ER899" s="26" t="str">
        <f t="shared" si="1079"/>
        <v/>
      </c>
      <c r="ES899" s="26" t="str">
        <f t="shared" si="1079"/>
        <v/>
      </c>
      <c r="ET899" s="26" t="str">
        <f t="shared" si="1079"/>
        <v/>
      </c>
      <c r="EU899" s="26" t="str">
        <f t="shared" si="1079"/>
        <v/>
      </c>
      <c r="EV899" s="26" t="str">
        <f t="shared" si="1079"/>
        <v/>
      </c>
      <c r="EW899" s="26" t="str">
        <f t="shared" si="1079"/>
        <v/>
      </c>
      <c r="EX899" s="26" t="str">
        <f t="shared" si="1079"/>
        <v/>
      </c>
      <c r="EY899" s="26" t="str">
        <f t="shared" si="1079"/>
        <v/>
      </c>
      <c r="EZ899" s="26" t="str">
        <f t="shared" si="1079"/>
        <v/>
      </c>
      <c r="FA899" s="26" t="str">
        <f t="shared" si="1079"/>
        <v/>
      </c>
      <c r="FB899" s="26" t="str">
        <f t="shared" si="1079"/>
        <v/>
      </c>
      <c r="FC899" s="26" t="str">
        <f t="shared" si="1079"/>
        <v/>
      </c>
      <c r="FD899" s="26" t="str">
        <f t="shared" si="1079"/>
        <v/>
      </c>
      <c r="FE899" s="26" t="str">
        <f t="shared" si="1079"/>
        <v/>
      </c>
      <c r="FF899" s="26" t="str">
        <f t="shared" si="1079"/>
        <v/>
      </c>
      <c r="FG899" s="26" t="str">
        <f t="shared" si="1079"/>
        <v/>
      </c>
      <c r="FH899" s="26" t="str">
        <f t="shared" si="1079"/>
        <v/>
      </c>
      <c r="FI899" s="26" t="str">
        <f t="shared" si="1079"/>
        <v/>
      </c>
    </row>
    <row r="900" spans="1:165" s="8" customFormat="1" ht="15" customHeight="1">
      <c r="A900" s="8" t="str">
        <f t="shared" si="1017"/>
        <v>BEFPDCBAAP_BP6_XDC</v>
      </c>
      <c r="B900" s="12" t="s">
        <v>2115</v>
      </c>
      <c r="C900" s="13" t="s">
        <v>2124</v>
      </c>
      <c r="D900" s="13" t="s">
        <v>2125</v>
      </c>
      <c r="E900" s="18" t="str">
        <f>"BEFPDCBAAP_BP6_"&amp;C3</f>
        <v>BEFPDCBAAP_BP6_XDC</v>
      </c>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row>
    <row r="901" spans="1:165" s="8" customFormat="1" ht="15" customHeight="1">
      <c r="A901" s="8" t="str">
        <f t="shared" si="1017"/>
        <v>BEFPDCBAAI_BP6_XDC</v>
      </c>
      <c r="B901" s="12" t="s">
        <v>2118</v>
      </c>
      <c r="C901" s="13" t="s">
        <v>2126</v>
      </c>
      <c r="D901" s="13" t="s">
        <v>2127</v>
      </c>
      <c r="E901" s="18" t="str">
        <f>"BEFPDCBAAI_BP6_"&amp;C3</f>
        <v>BEFPDCBAAI_BP6_XDC</v>
      </c>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row>
    <row r="902" spans="1:165" s="8" customFormat="1" ht="15" customHeight="1">
      <c r="A902" s="8" t="str">
        <f t="shared" si="1017"/>
        <v>BEFPDCBAAPI_BP6_XDC</v>
      </c>
      <c r="B902" s="12" t="s">
        <v>2128</v>
      </c>
      <c r="C902" s="13" t="s">
        <v>2129</v>
      </c>
      <c r="D902" s="13" t="s">
        <v>2130</v>
      </c>
      <c r="E902" s="18" t="str">
        <f>"BEFPDCBAAPI_BP6_"&amp;C3</f>
        <v>BEFPDCBAAPI_BP6_XDC</v>
      </c>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row>
    <row r="903" spans="1:165" s="8" customFormat="1" ht="15" customHeight="1">
      <c r="A903" s="8" t="str">
        <f t="shared" si="1017"/>
        <v>BEFPDCBRA_BP6_XDC</v>
      </c>
      <c r="B903" s="12" t="s">
        <v>2131</v>
      </c>
      <c r="C903" s="13" t="s">
        <v>2132</v>
      </c>
      <c r="D903" s="13" t="s">
        <v>2133</v>
      </c>
      <c r="E903" s="18" t="str">
        <f>"BEFPDCBRA_BP6_"&amp;C3</f>
        <v>BEFPDCBRA_BP6_XDC</v>
      </c>
      <c r="F903" s="26" t="str">
        <f>IF(AND(F904="",F905=""),"",SUM(F904,F905))</f>
        <v/>
      </c>
      <c r="G903" s="26" t="str">
        <f t="shared" si="1080" ref="G903:BR903">IF(AND(G904="",G905=""),"",SUM(G904,G905))</f>
        <v/>
      </c>
      <c r="H903" s="26" t="str">
        <f t="shared" si="1080"/>
        <v/>
      </c>
      <c r="I903" s="26" t="str">
        <f t="shared" si="1080"/>
        <v/>
      </c>
      <c r="J903" s="26" t="str">
        <f t="shared" si="1080"/>
        <v/>
      </c>
      <c r="K903" s="26" t="str">
        <f t="shared" si="1080"/>
        <v/>
      </c>
      <c r="L903" s="26" t="str">
        <f t="shared" si="1080"/>
        <v/>
      </c>
      <c r="M903" s="26" t="str">
        <f t="shared" si="1080"/>
        <v/>
      </c>
      <c r="N903" s="26" t="str">
        <f t="shared" si="1080"/>
        <v/>
      </c>
      <c r="O903" s="26" t="str">
        <f t="shared" si="1080"/>
        <v/>
      </c>
      <c r="P903" s="26" t="str">
        <f t="shared" si="1080"/>
        <v/>
      </c>
      <c r="Q903" s="26" t="str">
        <f t="shared" si="1080"/>
        <v/>
      </c>
      <c r="R903" s="26" t="str">
        <f t="shared" si="1080"/>
        <v/>
      </c>
      <c r="S903" s="26" t="str">
        <f t="shared" si="1080"/>
        <v/>
      </c>
      <c r="T903" s="26" t="str">
        <f t="shared" si="1080"/>
        <v/>
      </c>
      <c r="U903" s="26" t="str">
        <f t="shared" si="1080"/>
        <v/>
      </c>
      <c r="V903" s="26" t="str">
        <f t="shared" si="1080"/>
        <v/>
      </c>
      <c r="W903" s="26" t="str">
        <f t="shared" si="1080"/>
        <v/>
      </c>
      <c r="X903" s="26" t="str">
        <f t="shared" si="1080"/>
        <v/>
      </c>
      <c r="Y903" s="26" t="str">
        <f t="shared" si="1080"/>
        <v/>
      </c>
      <c r="Z903" s="26" t="str">
        <f t="shared" si="1080"/>
        <v/>
      </c>
      <c r="AA903" s="26" t="str">
        <f t="shared" si="1080"/>
        <v/>
      </c>
      <c r="AB903" s="26" t="str">
        <f t="shared" si="1080"/>
        <v/>
      </c>
      <c r="AC903" s="26" t="str">
        <f t="shared" si="1080"/>
        <v/>
      </c>
      <c r="AD903" s="26" t="str">
        <f t="shared" si="1080"/>
        <v/>
      </c>
      <c r="AE903" s="26" t="str">
        <f t="shared" si="1080"/>
        <v/>
      </c>
      <c r="AF903" s="26" t="str">
        <f t="shared" si="1080"/>
        <v/>
      </c>
      <c r="AG903" s="26" t="str">
        <f t="shared" si="1080"/>
        <v/>
      </c>
      <c r="AH903" s="26" t="str">
        <f t="shared" si="1080"/>
        <v/>
      </c>
      <c r="AI903" s="26" t="str">
        <f t="shared" si="1080"/>
        <v/>
      </c>
      <c r="AJ903" s="26" t="str">
        <f t="shared" si="1080"/>
        <v/>
      </c>
      <c r="AK903" s="26" t="str">
        <f t="shared" si="1080"/>
        <v/>
      </c>
      <c r="AL903" s="26" t="str">
        <f t="shared" si="1080"/>
        <v/>
      </c>
      <c r="AM903" s="26" t="str">
        <f t="shared" si="1080"/>
        <v/>
      </c>
      <c r="AN903" s="26" t="str">
        <f t="shared" si="1080"/>
        <v/>
      </c>
      <c r="AO903" s="26" t="str">
        <f t="shared" si="1080"/>
        <v/>
      </c>
      <c r="AP903" s="26" t="str">
        <f t="shared" si="1080"/>
        <v/>
      </c>
      <c r="AQ903" s="26" t="str">
        <f t="shared" si="1080"/>
        <v/>
      </c>
      <c r="AR903" s="26" t="str">
        <f t="shared" si="1080"/>
        <v/>
      </c>
      <c r="AS903" s="26" t="str">
        <f t="shared" si="1080"/>
        <v/>
      </c>
      <c r="AT903" s="26" t="str">
        <f t="shared" si="1080"/>
        <v/>
      </c>
      <c r="AU903" s="26" t="str">
        <f t="shared" si="1080"/>
        <v/>
      </c>
      <c r="AV903" s="26" t="str">
        <f t="shared" si="1080"/>
        <v/>
      </c>
      <c r="AW903" s="26" t="str">
        <f t="shared" si="1080"/>
        <v/>
      </c>
      <c r="AX903" s="26" t="str">
        <f t="shared" si="1080"/>
        <v/>
      </c>
      <c r="AY903" s="26" t="str">
        <f t="shared" si="1080"/>
        <v/>
      </c>
      <c r="AZ903" s="26" t="str">
        <f t="shared" si="1080"/>
        <v/>
      </c>
      <c r="BA903" s="26" t="str">
        <f t="shared" si="1080"/>
        <v/>
      </c>
      <c r="BB903" s="26" t="str">
        <f t="shared" si="1080"/>
        <v/>
      </c>
      <c r="BC903" s="26" t="str">
        <f t="shared" si="1080"/>
        <v/>
      </c>
      <c r="BD903" s="26" t="str">
        <f t="shared" si="1080"/>
        <v/>
      </c>
      <c r="BE903" s="26" t="str">
        <f t="shared" si="1080"/>
        <v/>
      </c>
      <c r="BF903" s="26" t="str">
        <f t="shared" si="1080"/>
        <v/>
      </c>
      <c r="BG903" s="26" t="str">
        <f t="shared" si="1080"/>
        <v/>
      </c>
      <c r="BH903" s="26" t="str">
        <f t="shared" si="1080"/>
        <v/>
      </c>
      <c r="BI903" s="26" t="str">
        <f t="shared" si="1080"/>
        <v/>
      </c>
      <c r="BJ903" s="26" t="str">
        <f t="shared" si="1080"/>
        <v/>
      </c>
      <c r="BK903" s="26" t="str">
        <f t="shared" si="1080"/>
        <v/>
      </c>
      <c r="BL903" s="26" t="str">
        <f t="shared" si="1080"/>
        <v/>
      </c>
      <c r="BM903" s="26" t="str">
        <f t="shared" si="1080"/>
        <v/>
      </c>
      <c r="BN903" s="26" t="str">
        <f t="shared" si="1080"/>
        <v/>
      </c>
      <c r="BO903" s="26" t="str">
        <f t="shared" si="1080"/>
        <v/>
      </c>
      <c r="BP903" s="26" t="str">
        <f t="shared" si="1080"/>
        <v/>
      </c>
      <c r="BQ903" s="26" t="str">
        <f t="shared" si="1080"/>
        <v/>
      </c>
      <c r="BR903" s="26" t="str">
        <f t="shared" si="1080"/>
        <v/>
      </c>
      <c r="BS903" s="26" t="str">
        <f t="shared" si="1081" ref="BS903:ED903">IF(AND(BS904="",BS905=""),"",SUM(BS904,BS905))</f>
        <v/>
      </c>
      <c r="BT903" s="26" t="str">
        <f t="shared" si="1081"/>
        <v/>
      </c>
      <c r="BU903" s="26" t="str">
        <f t="shared" si="1081"/>
        <v/>
      </c>
      <c r="BV903" s="26" t="str">
        <f t="shared" si="1081"/>
        <v/>
      </c>
      <c r="BW903" s="26" t="str">
        <f t="shared" si="1081"/>
        <v/>
      </c>
      <c r="BX903" s="26" t="str">
        <f t="shared" si="1081"/>
        <v/>
      </c>
      <c r="BY903" s="26" t="str">
        <f t="shared" si="1081"/>
        <v/>
      </c>
      <c r="BZ903" s="26" t="str">
        <f t="shared" si="1081"/>
        <v/>
      </c>
      <c r="CA903" s="26" t="str">
        <f t="shared" si="1081"/>
        <v/>
      </c>
      <c r="CB903" s="26" t="str">
        <f t="shared" si="1081"/>
        <v/>
      </c>
      <c r="CC903" s="26" t="str">
        <f t="shared" si="1081"/>
        <v/>
      </c>
      <c r="CD903" s="26" t="str">
        <f t="shared" si="1081"/>
        <v/>
      </c>
      <c r="CE903" s="26" t="str">
        <f t="shared" si="1081"/>
        <v/>
      </c>
      <c r="CF903" s="26" t="str">
        <f t="shared" si="1081"/>
        <v/>
      </c>
      <c r="CG903" s="26" t="str">
        <f t="shared" si="1081"/>
        <v/>
      </c>
      <c r="CH903" s="26" t="str">
        <f t="shared" si="1081"/>
        <v/>
      </c>
      <c r="CI903" s="26" t="str">
        <f t="shared" si="1081"/>
        <v/>
      </c>
      <c r="CJ903" s="26" t="str">
        <f t="shared" si="1081"/>
        <v/>
      </c>
      <c r="CK903" s="26" t="str">
        <f t="shared" si="1081"/>
        <v/>
      </c>
      <c r="CL903" s="26" t="str">
        <f t="shared" si="1081"/>
        <v/>
      </c>
      <c r="CM903" s="26" t="str">
        <f t="shared" si="1081"/>
        <v/>
      </c>
      <c r="CN903" s="26" t="str">
        <f t="shared" si="1081"/>
        <v/>
      </c>
      <c r="CO903" s="26" t="str">
        <f t="shared" si="1081"/>
        <v/>
      </c>
      <c r="CP903" s="26" t="str">
        <f t="shared" si="1081"/>
        <v/>
      </c>
      <c r="CQ903" s="26" t="str">
        <f t="shared" si="1081"/>
        <v/>
      </c>
      <c r="CR903" s="26" t="str">
        <f t="shared" si="1081"/>
        <v/>
      </c>
      <c r="CS903" s="26" t="str">
        <f t="shared" si="1081"/>
        <v/>
      </c>
      <c r="CT903" s="26" t="str">
        <f t="shared" si="1081"/>
        <v/>
      </c>
      <c r="CU903" s="26" t="str">
        <f t="shared" si="1081"/>
        <v/>
      </c>
      <c r="CV903" s="26" t="str">
        <f t="shared" si="1081"/>
        <v/>
      </c>
      <c r="CW903" s="26" t="str">
        <f t="shared" si="1081"/>
        <v/>
      </c>
      <c r="CX903" s="26" t="str">
        <f t="shared" si="1081"/>
        <v/>
      </c>
      <c r="CY903" s="26" t="str">
        <f t="shared" si="1081"/>
        <v/>
      </c>
      <c r="CZ903" s="26" t="str">
        <f t="shared" si="1081"/>
        <v/>
      </c>
      <c r="DA903" s="26" t="str">
        <f t="shared" si="1081"/>
        <v/>
      </c>
      <c r="DB903" s="26" t="str">
        <f t="shared" si="1081"/>
        <v/>
      </c>
      <c r="DC903" s="26" t="str">
        <f t="shared" si="1081"/>
        <v/>
      </c>
      <c r="DD903" s="26" t="str">
        <f t="shared" si="1081"/>
        <v/>
      </c>
      <c r="DE903" s="26" t="str">
        <f t="shared" si="1081"/>
        <v/>
      </c>
      <c r="DF903" s="26" t="str">
        <f t="shared" si="1081"/>
        <v/>
      </c>
      <c r="DG903" s="26" t="str">
        <f t="shared" si="1081"/>
        <v/>
      </c>
      <c r="DH903" s="26" t="str">
        <f t="shared" si="1081"/>
        <v/>
      </c>
      <c r="DI903" s="26" t="str">
        <f t="shared" si="1081"/>
        <v/>
      </c>
      <c r="DJ903" s="26" t="str">
        <f t="shared" si="1081"/>
        <v/>
      </c>
      <c r="DK903" s="26" t="str">
        <f t="shared" si="1081"/>
        <v/>
      </c>
      <c r="DL903" s="26" t="str">
        <f t="shared" si="1081"/>
        <v/>
      </c>
      <c r="DM903" s="26" t="str">
        <f t="shared" si="1081"/>
        <v/>
      </c>
      <c r="DN903" s="26" t="str">
        <f t="shared" si="1081"/>
        <v/>
      </c>
      <c r="DO903" s="26" t="str">
        <f t="shared" si="1081"/>
        <v/>
      </c>
      <c r="DP903" s="26" t="str">
        <f t="shared" si="1081"/>
        <v/>
      </c>
      <c r="DQ903" s="26" t="str">
        <f t="shared" si="1081"/>
        <v/>
      </c>
      <c r="DR903" s="26" t="str">
        <f t="shared" si="1081"/>
        <v/>
      </c>
      <c r="DS903" s="26" t="str">
        <f t="shared" si="1081"/>
        <v/>
      </c>
      <c r="DT903" s="26" t="str">
        <f t="shared" si="1081"/>
        <v/>
      </c>
      <c r="DU903" s="26" t="str">
        <f t="shared" si="1081"/>
        <v/>
      </c>
      <c r="DV903" s="26" t="str">
        <f t="shared" si="1081"/>
        <v/>
      </c>
      <c r="DW903" s="26" t="str">
        <f t="shared" si="1081"/>
        <v/>
      </c>
      <c r="DX903" s="26" t="str">
        <f t="shared" si="1081"/>
        <v/>
      </c>
      <c r="DY903" s="26" t="str">
        <f t="shared" si="1081"/>
        <v/>
      </c>
      <c r="DZ903" s="26" t="str">
        <f t="shared" si="1081"/>
        <v/>
      </c>
      <c r="EA903" s="26" t="str">
        <f t="shared" si="1081"/>
        <v/>
      </c>
      <c r="EB903" s="26" t="str">
        <f t="shared" si="1081"/>
        <v/>
      </c>
      <c r="EC903" s="26" t="str">
        <f t="shared" si="1081"/>
        <v/>
      </c>
      <c r="ED903" s="26" t="str">
        <f t="shared" si="1081"/>
        <v/>
      </c>
      <c r="EE903" s="26" t="str">
        <f t="shared" si="1082" ref="EE903:FI903">IF(AND(EE904="",EE905=""),"",SUM(EE904,EE905))</f>
        <v/>
      </c>
      <c r="EF903" s="26" t="str">
        <f t="shared" si="1082"/>
        <v/>
      </c>
      <c r="EG903" s="26" t="str">
        <f t="shared" si="1082"/>
        <v/>
      </c>
      <c r="EH903" s="26" t="str">
        <f t="shared" si="1082"/>
        <v/>
      </c>
      <c r="EI903" s="26" t="str">
        <f t="shared" si="1082"/>
        <v/>
      </c>
      <c r="EJ903" s="26" t="str">
        <f t="shared" si="1082"/>
        <v/>
      </c>
      <c r="EK903" s="26" t="str">
        <f t="shared" si="1082"/>
        <v/>
      </c>
      <c r="EL903" s="26" t="str">
        <f t="shared" si="1082"/>
        <v/>
      </c>
      <c r="EM903" s="26" t="str">
        <f t="shared" si="1082"/>
        <v/>
      </c>
      <c r="EN903" s="26" t="str">
        <f t="shared" si="1082"/>
        <v/>
      </c>
      <c r="EO903" s="26" t="str">
        <f t="shared" si="1082"/>
        <v/>
      </c>
      <c r="EP903" s="26" t="str">
        <f t="shared" si="1082"/>
        <v/>
      </c>
      <c r="EQ903" s="26" t="str">
        <f t="shared" si="1082"/>
        <v/>
      </c>
      <c r="ER903" s="26" t="str">
        <f t="shared" si="1082"/>
        <v/>
      </c>
      <c r="ES903" s="26" t="str">
        <f t="shared" si="1082"/>
        <v/>
      </c>
      <c r="ET903" s="26" t="str">
        <f t="shared" si="1082"/>
        <v/>
      </c>
      <c r="EU903" s="26" t="str">
        <f t="shared" si="1082"/>
        <v/>
      </c>
      <c r="EV903" s="26" t="str">
        <f t="shared" si="1082"/>
        <v/>
      </c>
      <c r="EW903" s="26" t="str">
        <f t="shared" si="1082"/>
        <v/>
      </c>
      <c r="EX903" s="26" t="str">
        <f t="shared" si="1082"/>
        <v/>
      </c>
      <c r="EY903" s="26" t="str">
        <f t="shared" si="1082"/>
        <v/>
      </c>
      <c r="EZ903" s="26" t="str">
        <f t="shared" si="1082"/>
        <v/>
      </c>
      <c r="FA903" s="26" t="str">
        <f t="shared" si="1082"/>
        <v/>
      </c>
      <c r="FB903" s="26" t="str">
        <f t="shared" si="1082"/>
        <v/>
      </c>
      <c r="FC903" s="26" t="str">
        <f t="shared" si="1082"/>
        <v/>
      </c>
      <c r="FD903" s="26" t="str">
        <f t="shared" si="1082"/>
        <v/>
      </c>
      <c r="FE903" s="26" t="str">
        <f t="shared" si="1082"/>
        <v/>
      </c>
      <c r="FF903" s="26" t="str">
        <f t="shared" si="1082"/>
        <v/>
      </c>
      <c r="FG903" s="26" t="str">
        <f t="shared" si="1082"/>
        <v/>
      </c>
      <c r="FH903" s="26" t="str">
        <f t="shared" si="1082"/>
        <v/>
      </c>
      <c r="FI903" s="26" t="str">
        <f t="shared" si="1082"/>
        <v/>
      </c>
    </row>
    <row r="904" spans="1:165" s="8" customFormat="1" ht="15" customHeight="1">
      <c r="A904" s="8" t="str">
        <f t="shared" si="1017"/>
        <v>BEFPDCBRAP_BP6_XDC</v>
      </c>
      <c r="B904" s="12" t="s">
        <v>2134</v>
      </c>
      <c r="C904" s="13" t="s">
        <v>2135</v>
      </c>
      <c r="D904" s="13" t="s">
        <v>2136</v>
      </c>
      <c r="E904" s="18" t="str">
        <f>"BEFPDCBRAP_BP6_"&amp;C3</f>
        <v>BEFPDCBRAP_BP6_XDC</v>
      </c>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row>
    <row r="905" spans="1:165" s="8" customFormat="1" ht="15" customHeight="1">
      <c r="A905" s="8" t="str">
        <f t="shared" si="1017"/>
        <v>BEFPDCBRAI_BP6_XDC</v>
      </c>
      <c r="B905" s="12" t="s">
        <v>2118</v>
      </c>
      <c r="C905" s="13" t="s">
        <v>2137</v>
      </c>
      <c r="D905" s="13" t="s">
        <v>2138</v>
      </c>
      <c r="E905" s="18" t="str">
        <f>"BEFPDCBRAI_BP6_"&amp;C3</f>
        <v>BEFPDCBRAI_BP6_XDC</v>
      </c>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row>
    <row r="906" spans="1:165" s="8" customFormat="1" ht="15" customHeight="1">
      <c r="A906" s="8" t="str">
        <f t="shared" si="1083" ref="A906:A969">E906</f>
        <v>BEFPDCBSA_BP6_XDC</v>
      </c>
      <c r="B906" s="12" t="s">
        <v>2139</v>
      </c>
      <c r="C906" s="13" t="s">
        <v>2140</v>
      </c>
      <c r="D906" s="13" t="s">
        <v>2141</v>
      </c>
      <c r="E906" s="18" t="str">
        <f>"BEFPDCBSA_BP6_"&amp;C3</f>
        <v>BEFPDCBSA_BP6_XDC</v>
      </c>
      <c r="F906" s="26" t="str">
        <f>IF(AND(F907="",F908=""),"",SUM(F907,F908))</f>
        <v/>
      </c>
      <c r="G906" s="26" t="str">
        <f t="shared" si="1084" ref="G906:BR906">IF(AND(G907="",G908=""),"",SUM(G907,G908))</f>
        <v/>
      </c>
      <c r="H906" s="26" t="str">
        <f t="shared" si="1084"/>
        <v/>
      </c>
      <c r="I906" s="26" t="str">
        <f t="shared" si="1084"/>
        <v/>
      </c>
      <c r="J906" s="26" t="str">
        <f t="shared" si="1084"/>
        <v/>
      </c>
      <c r="K906" s="26" t="str">
        <f t="shared" si="1084"/>
        <v/>
      </c>
      <c r="L906" s="26" t="str">
        <f t="shared" si="1084"/>
        <v/>
      </c>
      <c r="M906" s="26" t="str">
        <f t="shared" si="1084"/>
        <v/>
      </c>
      <c r="N906" s="26" t="str">
        <f t="shared" si="1084"/>
        <v/>
      </c>
      <c r="O906" s="26" t="str">
        <f t="shared" si="1084"/>
        <v/>
      </c>
      <c r="P906" s="26" t="str">
        <f t="shared" si="1084"/>
        <v/>
      </c>
      <c r="Q906" s="26" t="str">
        <f t="shared" si="1084"/>
        <v/>
      </c>
      <c r="R906" s="26" t="str">
        <f t="shared" si="1084"/>
        <v/>
      </c>
      <c r="S906" s="26" t="str">
        <f t="shared" si="1084"/>
        <v/>
      </c>
      <c r="T906" s="26" t="str">
        <f t="shared" si="1084"/>
        <v/>
      </c>
      <c r="U906" s="26" t="str">
        <f t="shared" si="1084"/>
        <v/>
      </c>
      <c r="V906" s="26" t="str">
        <f t="shared" si="1084"/>
        <v/>
      </c>
      <c r="W906" s="26" t="str">
        <f t="shared" si="1084"/>
        <v/>
      </c>
      <c r="X906" s="26" t="str">
        <f t="shared" si="1084"/>
        <v/>
      </c>
      <c r="Y906" s="26" t="str">
        <f t="shared" si="1084"/>
        <v/>
      </c>
      <c r="Z906" s="26" t="str">
        <f t="shared" si="1084"/>
        <v/>
      </c>
      <c r="AA906" s="26" t="str">
        <f t="shared" si="1084"/>
        <v/>
      </c>
      <c r="AB906" s="26" t="str">
        <f t="shared" si="1084"/>
        <v/>
      </c>
      <c r="AC906" s="26" t="str">
        <f t="shared" si="1084"/>
        <v/>
      </c>
      <c r="AD906" s="26" t="str">
        <f t="shared" si="1084"/>
        <v/>
      </c>
      <c r="AE906" s="26" t="str">
        <f t="shared" si="1084"/>
        <v/>
      </c>
      <c r="AF906" s="26" t="str">
        <f t="shared" si="1084"/>
        <v/>
      </c>
      <c r="AG906" s="26" t="str">
        <f t="shared" si="1084"/>
        <v/>
      </c>
      <c r="AH906" s="26" t="str">
        <f t="shared" si="1084"/>
        <v/>
      </c>
      <c r="AI906" s="26" t="str">
        <f t="shared" si="1084"/>
        <v/>
      </c>
      <c r="AJ906" s="26" t="str">
        <f t="shared" si="1084"/>
        <v/>
      </c>
      <c r="AK906" s="26" t="str">
        <f t="shared" si="1084"/>
        <v/>
      </c>
      <c r="AL906" s="26" t="str">
        <f t="shared" si="1084"/>
        <v/>
      </c>
      <c r="AM906" s="26" t="str">
        <f t="shared" si="1084"/>
        <v/>
      </c>
      <c r="AN906" s="26" t="str">
        <f t="shared" si="1084"/>
        <v/>
      </c>
      <c r="AO906" s="26" t="str">
        <f t="shared" si="1084"/>
        <v/>
      </c>
      <c r="AP906" s="26" t="str">
        <f t="shared" si="1084"/>
        <v/>
      </c>
      <c r="AQ906" s="26" t="str">
        <f t="shared" si="1084"/>
        <v/>
      </c>
      <c r="AR906" s="26" t="str">
        <f t="shared" si="1084"/>
        <v/>
      </c>
      <c r="AS906" s="26" t="str">
        <f t="shared" si="1084"/>
        <v/>
      </c>
      <c r="AT906" s="26" t="str">
        <f t="shared" si="1084"/>
        <v/>
      </c>
      <c r="AU906" s="26" t="str">
        <f t="shared" si="1084"/>
        <v/>
      </c>
      <c r="AV906" s="26" t="str">
        <f t="shared" si="1084"/>
        <v/>
      </c>
      <c r="AW906" s="26" t="str">
        <f t="shared" si="1084"/>
        <v/>
      </c>
      <c r="AX906" s="26" t="str">
        <f t="shared" si="1084"/>
        <v/>
      </c>
      <c r="AY906" s="26" t="str">
        <f t="shared" si="1084"/>
        <v/>
      </c>
      <c r="AZ906" s="26" t="str">
        <f t="shared" si="1084"/>
        <v/>
      </c>
      <c r="BA906" s="26" t="str">
        <f t="shared" si="1084"/>
        <v/>
      </c>
      <c r="BB906" s="26" t="str">
        <f t="shared" si="1084"/>
        <v/>
      </c>
      <c r="BC906" s="26" t="str">
        <f t="shared" si="1084"/>
        <v/>
      </c>
      <c r="BD906" s="26" t="str">
        <f t="shared" si="1084"/>
        <v/>
      </c>
      <c r="BE906" s="26" t="str">
        <f t="shared" si="1084"/>
        <v/>
      </c>
      <c r="BF906" s="26" t="str">
        <f t="shared" si="1084"/>
        <v/>
      </c>
      <c r="BG906" s="26" t="str">
        <f t="shared" si="1084"/>
        <v/>
      </c>
      <c r="BH906" s="26" t="str">
        <f t="shared" si="1084"/>
        <v/>
      </c>
      <c r="BI906" s="26" t="str">
        <f t="shared" si="1084"/>
        <v/>
      </c>
      <c r="BJ906" s="26" t="str">
        <f t="shared" si="1084"/>
        <v/>
      </c>
      <c r="BK906" s="26" t="str">
        <f t="shared" si="1084"/>
        <v/>
      </c>
      <c r="BL906" s="26" t="str">
        <f t="shared" si="1084"/>
        <v/>
      </c>
      <c r="BM906" s="26" t="str">
        <f t="shared" si="1084"/>
        <v/>
      </c>
      <c r="BN906" s="26" t="str">
        <f t="shared" si="1084"/>
        <v/>
      </c>
      <c r="BO906" s="26" t="str">
        <f t="shared" si="1084"/>
        <v/>
      </c>
      <c r="BP906" s="26" t="str">
        <f t="shared" si="1084"/>
        <v/>
      </c>
      <c r="BQ906" s="26" t="str">
        <f t="shared" si="1084"/>
        <v/>
      </c>
      <c r="BR906" s="26" t="str">
        <f t="shared" si="1084"/>
        <v/>
      </c>
      <c r="BS906" s="26" t="str">
        <f t="shared" si="1085" ref="BS906:ED906">IF(AND(BS907="",BS908=""),"",SUM(BS907,BS908))</f>
        <v/>
      </c>
      <c r="BT906" s="26" t="str">
        <f t="shared" si="1085"/>
        <v/>
      </c>
      <c r="BU906" s="26" t="str">
        <f t="shared" si="1085"/>
        <v/>
      </c>
      <c r="BV906" s="26" t="str">
        <f t="shared" si="1085"/>
        <v/>
      </c>
      <c r="BW906" s="26" t="str">
        <f t="shared" si="1085"/>
        <v/>
      </c>
      <c r="BX906" s="26" t="str">
        <f t="shared" si="1085"/>
        <v/>
      </c>
      <c r="BY906" s="26" t="str">
        <f t="shared" si="1085"/>
        <v/>
      </c>
      <c r="BZ906" s="26" t="str">
        <f t="shared" si="1085"/>
        <v/>
      </c>
      <c r="CA906" s="26" t="str">
        <f t="shared" si="1085"/>
        <v/>
      </c>
      <c r="CB906" s="26" t="str">
        <f t="shared" si="1085"/>
        <v/>
      </c>
      <c r="CC906" s="26" t="str">
        <f t="shared" si="1085"/>
        <v/>
      </c>
      <c r="CD906" s="26" t="str">
        <f t="shared" si="1085"/>
        <v/>
      </c>
      <c r="CE906" s="26" t="str">
        <f t="shared" si="1085"/>
        <v/>
      </c>
      <c r="CF906" s="26" t="str">
        <f t="shared" si="1085"/>
        <v/>
      </c>
      <c r="CG906" s="26" t="str">
        <f t="shared" si="1085"/>
        <v/>
      </c>
      <c r="CH906" s="26" t="str">
        <f t="shared" si="1085"/>
        <v/>
      </c>
      <c r="CI906" s="26" t="str">
        <f t="shared" si="1085"/>
        <v/>
      </c>
      <c r="CJ906" s="26" t="str">
        <f t="shared" si="1085"/>
        <v/>
      </c>
      <c r="CK906" s="26" t="str">
        <f t="shared" si="1085"/>
        <v/>
      </c>
      <c r="CL906" s="26" t="str">
        <f t="shared" si="1085"/>
        <v/>
      </c>
      <c r="CM906" s="26" t="str">
        <f t="shared" si="1085"/>
        <v/>
      </c>
      <c r="CN906" s="26" t="str">
        <f t="shared" si="1085"/>
        <v/>
      </c>
      <c r="CO906" s="26" t="str">
        <f t="shared" si="1085"/>
        <v/>
      </c>
      <c r="CP906" s="26" t="str">
        <f t="shared" si="1085"/>
        <v/>
      </c>
      <c r="CQ906" s="26" t="str">
        <f t="shared" si="1085"/>
        <v/>
      </c>
      <c r="CR906" s="26" t="str">
        <f t="shared" si="1085"/>
        <v/>
      </c>
      <c r="CS906" s="26" t="str">
        <f t="shared" si="1085"/>
        <v/>
      </c>
      <c r="CT906" s="26" t="str">
        <f t="shared" si="1085"/>
        <v/>
      </c>
      <c r="CU906" s="26" t="str">
        <f t="shared" si="1085"/>
        <v/>
      </c>
      <c r="CV906" s="26" t="str">
        <f t="shared" si="1085"/>
        <v/>
      </c>
      <c r="CW906" s="26" t="str">
        <f t="shared" si="1085"/>
        <v/>
      </c>
      <c r="CX906" s="26" t="str">
        <f t="shared" si="1085"/>
        <v/>
      </c>
      <c r="CY906" s="26" t="str">
        <f t="shared" si="1085"/>
        <v/>
      </c>
      <c r="CZ906" s="26" t="str">
        <f t="shared" si="1085"/>
        <v/>
      </c>
      <c r="DA906" s="26" t="str">
        <f t="shared" si="1085"/>
        <v/>
      </c>
      <c r="DB906" s="26" t="str">
        <f t="shared" si="1085"/>
        <v/>
      </c>
      <c r="DC906" s="26" t="str">
        <f t="shared" si="1085"/>
        <v/>
      </c>
      <c r="DD906" s="26" t="str">
        <f t="shared" si="1085"/>
        <v/>
      </c>
      <c r="DE906" s="26" t="str">
        <f t="shared" si="1085"/>
        <v/>
      </c>
      <c r="DF906" s="26" t="str">
        <f t="shared" si="1085"/>
        <v/>
      </c>
      <c r="DG906" s="26" t="str">
        <f t="shared" si="1085"/>
        <v/>
      </c>
      <c r="DH906" s="26" t="str">
        <f t="shared" si="1085"/>
        <v/>
      </c>
      <c r="DI906" s="26" t="str">
        <f t="shared" si="1085"/>
        <v/>
      </c>
      <c r="DJ906" s="26" t="str">
        <f t="shared" si="1085"/>
        <v/>
      </c>
      <c r="DK906" s="26" t="str">
        <f t="shared" si="1085"/>
        <v/>
      </c>
      <c r="DL906" s="26" t="str">
        <f t="shared" si="1085"/>
        <v/>
      </c>
      <c r="DM906" s="26" t="str">
        <f t="shared" si="1085"/>
        <v/>
      </c>
      <c r="DN906" s="26" t="str">
        <f t="shared" si="1085"/>
        <v/>
      </c>
      <c r="DO906" s="26" t="str">
        <f t="shared" si="1085"/>
        <v/>
      </c>
      <c r="DP906" s="26" t="str">
        <f t="shared" si="1085"/>
        <v/>
      </c>
      <c r="DQ906" s="26" t="str">
        <f t="shared" si="1085"/>
        <v/>
      </c>
      <c r="DR906" s="26" t="str">
        <f t="shared" si="1085"/>
        <v/>
      </c>
      <c r="DS906" s="26" t="str">
        <f t="shared" si="1085"/>
        <v/>
      </c>
      <c r="DT906" s="26" t="str">
        <f t="shared" si="1085"/>
        <v/>
      </c>
      <c r="DU906" s="26" t="str">
        <f t="shared" si="1085"/>
        <v/>
      </c>
      <c r="DV906" s="26" t="str">
        <f t="shared" si="1085"/>
        <v/>
      </c>
      <c r="DW906" s="26" t="str">
        <f t="shared" si="1085"/>
        <v/>
      </c>
      <c r="DX906" s="26" t="str">
        <f t="shared" si="1085"/>
        <v/>
      </c>
      <c r="DY906" s="26" t="str">
        <f t="shared" si="1085"/>
        <v/>
      </c>
      <c r="DZ906" s="26" t="str">
        <f t="shared" si="1085"/>
        <v/>
      </c>
      <c r="EA906" s="26" t="str">
        <f t="shared" si="1085"/>
        <v/>
      </c>
      <c r="EB906" s="26" t="str">
        <f t="shared" si="1085"/>
        <v/>
      </c>
      <c r="EC906" s="26" t="str">
        <f t="shared" si="1085"/>
        <v/>
      </c>
      <c r="ED906" s="26" t="str">
        <f t="shared" si="1085"/>
        <v/>
      </c>
      <c r="EE906" s="26" t="str">
        <f t="shared" si="1086" ref="EE906:FI906">IF(AND(EE907="",EE908=""),"",SUM(EE907,EE908))</f>
        <v/>
      </c>
      <c r="EF906" s="26" t="str">
        <f t="shared" si="1086"/>
        <v/>
      </c>
      <c r="EG906" s="26" t="str">
        <f t="shared" si="1086"/>
        <v/>
      </c>
      <c r="EH906" s="26" t="str">
        <f t="shared" si="1086"/>
        <v/>
      </c>
      <c r="EI906" s="26" t="str">
        <f t="shared" si="1086"/>
        <v/>
      </c>
      <c r="EJ906" s="26" t="str">
        <f t="shared" si="1086"/>
        <v/>
      </c>
      <c r="EK906" s="26" t="str">
        <f t="shared" si="1086"/>
        <v/>
      </c>
      <c r="EL906" s="26" t="str">
        <f t="shared" si="1086"/>
        <v/>
      </c>
      <c r="EM906" s="26" t="str">
        <f t="shared" si="1086"/>
        <v/>
      </c>
      <c r="EN906" s="26" t="str">
        <f t="shared" si="1086"/>
        <v/>
      </c>
      <c r="EO906" s="26" t="str">
        <f t="shared" si="1086"/>
        <v/>
      </c>
      <c r="EP906" s="26" t="str">
        <f t="shared" si="1086"/>
        <v/>
      </c>
      <c r="EQ906" s="26" t="str">
        <f t="shared" si="1086"/>
        <v/>
      </c>
      <c r="ER906" s="26" t="str">
        <f t="shared" si="1086"/>
        <v/>
      </c>
      <c r="ES906" s="26" t="str">
        <f t="shared" si="1086"/>
        <v/>
      </c>
      <c r="ET906" s="26" t="str">
        <f t="shared" si="1086"/>
        <v/>
      </c>
      <c r="EU906" s="26" t="str">
        <f t="shared" si="1086"/>
        <v/>
      </c>
      <c r="EV906" s="26" t="str">
        <f t="shared" si="1086"/>
        <v/>
      </c>
      <c r="EW906" s="26" t="str">
        <f t="shared" si="1086"/>
        <v/>
      </c>
      <c r="EX906" s="26" t="str">
        <f t="shared" si="1086"/>
        <v/>
      </c>
      <c r="EY906" s="26" t="str">
        <f t="shared" si="1086"/>
        <v/>
      </c>
      <c r="EZ906" s="26" t="str">
        <f t="shared" si="1086"/>
        <v/>
      </c>
      <c r="FA906" s="26" t="str">
        <f t="shared" si="1086"/>
        <v/>
      </c>
      <c r="FB906" s="26" t="str">
        <f t="shared" si="1086"/>
        <v/>
      </c>
      <c r="FC906" s="26" t="str">
        <f t="shared" si="1086"/>
        <v/>
      </c>
      <c r="FD906" s="26" t="str">
        <f t="shared" si="1086"/>
        <v/>
      </c>
      <c r="FE906" s="26" t="str">
        <f t="shared" si="1086"/>
        <v/>
      </c>
      <c r="FF906" s="26" t="str">
        <f t="shared" si="1086"/>
        <v/>
      </c>
      <c r="FG906" s="26" t="str">
        <f t="shared" si="1086"/>
        <v/>
      </c>
      <c r="FH906" s="26" t="str">
        <f t="shared" si="1086"/>
        <v/>
      </c>
      <c r="FI906" s="26" t="str">
        <f t="shared" si="1086"/>
        <v/>
      </c>
    </row>
    <row r="907" spans="1:165" s="8" customFormat="1" ht="15" customHeight="1">
      <c r="A907" s="8" t="str">
        <f t="shared" si="1083"/>
        <v>BEFPDCBSAP_BP6_XDC</v>
      </c>
      <c r="B907" s="12" t="s">
        <v>2115</v>
      </c>
      <c r="C907" s="13" t="s">
        <v>2142</v>
      </c>
      <c r="D907" s="13" t="s">
        <v>2143</v>
      </c>
      <c r="E907" s="18" t="str">
        <f>"BEFPDCBSAP_BP6_"&amp;C3</f>
        <v>BEFPDCBSAP_BP6_XDC</v>
      </c>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row>
    <row r="908" spans="1:165" s="8" customFormat="1" ht="15" customHeight="1">
      <c r="A908" s="8" t="str">
        <f t="shared" si="1083"/>
        <v>BEFPDCBSAI_BP6_XDC</v>
      </c>
      <c r="B908" s="12" t="s">
        <v>2118</v>
      </c>
      <c r="C908" s="13" t="s">
        <v>2144</v>
      </c>
      <c r="D908" s="13" t="s">
        <v>2145</v>
      </c>
      <c r="E908" s="18" t="str">
        <f>"BEFPDCBSAI_BP6_"&amp;C3</f>
        <v>BEFPDCBSAI_BP6_XDC</v>
      </c>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row>
    <row r="909" spans="1:165" s="8" customFormat="1" ht="15" customHeight="1">
      <c r="A909" s="8" t="str">
        <f t="shared" si="1083"/>
        <v>BEFPDCBCA_BP6_XDC</v>
      </c>
      <c r="B909" s="12" t="s">
        <v>2146</v>
      </c>
      <c r="C909" s="13" t="s">
        <v>2147</v>
      </c>
      <c r="D909" s="13" t="s">
        <v>2148</v>
      </c>
      <c r="E909" s="18" t="str">
        <f>"BEFPDCBCA_BP6_"&amp;C3</f>
        <v>BEFPDCBCA_BP6_XDC</v>
      </c>
      <c r="F909" s="26" t="str">
        <f>IF(AND(F910="",F911=""),"",SUM(F910,F911))</f>
        <v/>
      </c>
      <c r="G909" s="26" t="str">
        <f t="shared" si="1087" ref="G909:BR909">IF(AND(G910="",G911=""),"",SUM(G910,G911))</f>
        <v/>
      </c>
      <c r="H909" s="26" t="str">
        <f t="shared" si="1087"/>
        <v/>
      </c>
      <c r="I909" s="26" t="str">
        <f t="shared" si="1087"/>
        <v/>
      </c>
      <c r="J909" s="26" t="str">
        <f t="shared" si="1087"/>
        <v/>
      </c>
      <c r="K909" s="26" t="str">
        <f t="shared" si="1087"/>
        <v/>
      </c>
      <c r="L909" s="26" t="str">
        <f t="shared" si="1087"/>
        <v/>
      </c>
      <c r="M909" s="26" t="str">
        <f t="shared" si="1087"/>
        <v/>
      </c>
      <c r="N909" s="26" t="str">
        <f t="shared" si="1087"/>
        <v/>
      </c>
      <c r="O909" s="26" t="str">
        <f t="shared" si="1087"/>
        <v/>
      </c>
      <c r="P909" s="26" t="str">
        <f t="shared" si="1087"/>
        <v/>
      </c>
      <c r="Q909" s="26" t="str">
        <f t="shared" si="1087"/>
        <v/>
      </c>
      <c r="R909" s="26" t="str">
        <f t="shared" si="1087"/>
        <v/>
      </c>
      <c r="S909" s="26" t="str">
        <f t="shared" si="1087"/>
        <v/>
      </c>
      <c r="T909" s="26" t="str">
        <f t="shared" si="1087"/>
        <v/>
      </c>
      <c r="U909" s="26" t="str">
        <f t="shared" si="1087"/>
        <v/>
      </c>
      <c r="V909" s="26" t="str">
        <f t="shared" si="1087"/>
        <v/>
      </c>
      <c r="W909" s="26" t="str">
        <f t="shared" si="1087"/>
        <v/>
      </c>
      <c r="X909" s="26" t="str">
        <f t="shared" si="1087"/>
        <v/>
      </c>
      <c r="Y909" s="26" t="str">
        <f t="shared" si="1087"/>
        <v/>
      </c>
      <c r="Z909" s="26" t="str">
        <f t="shared" si="1087"/>
        <v/>
      </c>
      <c r="AA909" s="26" t="str">
        <f t="shared" si="1087"/>
        <v/>
      </c>
      <c r="AB909" s="26" t="str">
        <f t="shared" si="1087"/>
        <v/>
      </c>
      <c r="AC909" s="26" t="str">
        <f t="shared" si="1087"/>
        <v/>
      </c>
      <c r="AD909" s="26" t="str">
        <f t="shared" si="1087"/>
        <v/>
      </c>
      <c r="AE909" s="26" t="str">
        <f t="shared" si="1087"/>
        <v/>
      </c>
      <c r="AF909" s="26" t="str">
        <f t="shared" si="1087"/>
        <v/>
      </c>
      <c r="AG909" s="26" t="str">
        <f t="shared" si="1087"/>
        <v/>
      </c>
      <c r="AH909" s="26" t="str">
        <f t="shared" si="1087"/>
        <v/>
      </c>
      <c r="AI909" s="26" t="str">
        <f t="shared" si="1087"/>
        <v/>
      </c>
      <c r="AJ909" s="26" t="str">
        <f t="shared" si="1087"/>
        <v/>
      </c>
      <c r="AK909" s="26" t="str">
        <f t="shared" si="1087"/>
        <v/>
      </c>
      <c r="AL909" s="26" t="str">
        <f t="shared" si="1087"/>
        <v/>
      </c>
      <c r="AM909" s="26" t="str">
        <f t="shared" si="1087"/>
        <v/>
      </c>
      <c r="AN909" s="26" t="str">
        <f t="shared" si="1087"/>
        <v/>
      </c>
      <c r="AO909" s="26" t="str">
        <f t="shared" si="1087"/>
        <v/>
      </c>
      <c r="AP909" s="26" t="str">
        <f t="shared" si="1087"/>
        <v/>
      </c>
      <c r="AQ909" s="26" t="str">
        <f t="shared" si="1087"/>
        <v/>
      </c>
      <c r="AR909" s="26" t="str">
        <f t="shared" si="1087"/>
        <v/>
      </c>
      <c r="AS909" s="26" t="str">
        <f t="shared" si="1087"/>
        <v/>
      </c>
      <c r="AT909" s="26" t="str">
        <f t="shared" si="1087"/>
        <v/>
      </c>
      <c r="AU909" s="26" t="str">
        <f t="shared" si="1087"/>
        <v/>
      </c>
      <c r="AV909" s="26" t="str">
        <f t="shared" si="1087"/>
        <v/>
      </c>
      <c r="AW909" s="26" t="str">
        <f t="shared" si="1087"/>
        <v/>
      </c>
      <c r="AX909" s="26" t="str">
        <f t="shared" si="1087"/>
        <v/>
      </c>
      <c r="AY909" s="26" t="str">
        <f t="shared" si="1087"/>
        <v/>
      </c>
      <c r="AZ909" s="26" t="str">
        <f t="shared" si="1087"/>
        <v/>
      </c>
      <c r="BA909" s="26" t="str">
        <f t="shared" si="1087"/>
        <v/>
      </c>
      <c r="BB909" s="26" t="str">
        <f t="shared" si="1087"/>
        <v/>
      </c>
      <c r="BC909" s="26" t="str">
        <f t="shared" si="1087"/>
        <v/>
      </c>
      <c r="BD909" s="26" t="str">
        <f t="shared" si="1087"/>
        <v/>
      </c>
      <c r="BE909" s="26" t="str">
        <f t="shared" si="1087"/>
        <v/>
      </c>
      <c r="BF909" s="26" t="str">
        <f t="shared" si="1087"/>
        <v/>
      </c>
      <c r="BG909" s="26" t="str">
        <f t="shared" si="1087"/>
        <v/>
      </c>
      <c r="BH909" s="26" t="str">
        <f t="shared" si="1087"/>
        <v/>
      </c>
      <c r="BI909" s="26" t="str">
        <f t="shared" si="1087"/>
        <v/>
      </c>
      <c r="BJ909" s="26" t="str">
        <f t="shared" si="1087"/>
        <v/>
      </c>
      <c r="BK909" s="26" t="str">
        <f t="shared" si="1087"/>
        <v/>
      </c>
      <c r="BL909" s="26" t="str">
        <f t="shared" si="1087"/>
        <v/>
      </c>
      <c r="BM909" s="26" t="str">
        <f t="shared" si="1087"/>
        <v/>
      </c>
      <c r="BN909" s="26" t="str">
        <f t="shared" si="1087"/>
        <v/>
      </c>
      <c r="BO909" s="26" t="str">
        <f t="shared" si="1087"/>
        <v/>
      </c>
      <c r="BP909" s="26" t="str">
        <f t="shared" si="1087"/>
        <v/>
      </c>
      <c r="BQ909" s="26" t="str">
        <f t="shared" si="1087"/>
        <v/>
      </c>
      <c r="BR909" s="26" t="str">
        <f t="shared" si="1087"/>
        <v/>
      </c>
      <c r="BS909" s="26" t="str">
        <f t="shared" si="1088" ref="BS909:ED909">IF(AND(BS910="",BS911=""),"",SUM(BS910,BS911))</f>
        <v/>
      </c>
      <c r="BT909" s="26" t="str">
        <f t="shared" si="1088"/>
        <v/>
      </c>
      <c r="BU909" s="26" t="str">
        <f t="shared" si="1088"/>
        <v/>
      </c>
      <c r="BV909" s="26" t="str">
        <f t="shared" si="1088"/>
        <v/>
      </c>
      <c r="BW909" s="26" t="str">
        <f t="shared" si="1088"/>
        <v/>
      </c>
      <c r="BX909" s="26" t="str">
        <f t="shared" si="1088"/>
        <v/>
      </c>
      <c r="BY909" s="26" t="str">
        <f t="shared" si="1088"/>
        <v/>
      </c>
      <c r="BZ909" s="26" t="str">
        <f t="shared" si="1088"/>
        <v/>
      </c>
      <c r="CA909" s="26" t="str">
        <f t="shared" si="1088"/>
        <v/>
      </c>
      <c r="CB909" s="26" t="str">
        <f t="shared" si="1088"/>
        <v/>
      </c>
      <c r="CC909" s="26" t="str">
        <f t="shared" si="1088"/>
        <v/>
      </c>
      <c r="CD909" s="26" t="str">
        <f t="shared" si="1088"/>
        <v/>
      </c>
      <c r="CE909" s="26" t="str">
        <f t="shared" si="1088"/>
        <v/>
      </c>
      <c r="CF909" s="26" t="str">
        <f t="shared" si="1088"/>
        <v/>
      </c>
      <c r="CG909" s="26" t="str">
        <f t="shared" si="1088"/>
        <v/>
      </c>
      <c r="CH909" s="26" t="str">
        <f t="shared" si="1088"/>
        <v/>
      </c>
      <c r="CI909" s="26" t="str">
        <f t="shared" si="1088"/>
        <v/>
      </c>
      <c r="CJ909" s="26" t="str">
        <f t="shared" si="1088"/>
        <v/>
      </c>
      <c r="CK909" s="26" t="str">
        <f t="shared" si="1088"/>
        <v/>
      </c>
      <c r="CL909" s="26" t="str">
        <f t="shared" si="1088"/>
        <v/>
      </c>
      <c r="CM909" s="26" t="str">
        <f t="shared" si="1088"/>
        <v/>
      </c>
      <c r="CN909" s="26" t="str">
        <f t="shared" si="1088"/>
        <v/>
      </c>
      <c r="CO909" s="26" t="str">
        <f t="shared" si="1088"/>
        <v/>
      </c>
      <c r="CP909" s="26" t="str">
        <f t="shared" si="1088"/>
        <v/>
      </c>
      <c r="CQ909" s="26" t="str">
        <f t="shared" si="1088"/>
        <v/>
      </c>
      <c r="CR909" s="26" t="str">
        <f t="shared" si="1088"/>
        <v/>
      </c>
      <c r="CS909" s="26" t="str">
        <f t="shared" si="1088"/>
        <v/>
      </c>
      <c r="CT909" s="26" t="str">
        <f t="shared" si="1088"/>
        <v/>
      </c>
      <c r="CU909" s="26" t="str">
        <f t="shared" si="1088"/>
        <v/>
      </c>
      <c r="CV909" s="26" t="str">
        <f t="shared" si="1088"/>
        <v/>
      </c>
      <c r="CW909" s="26" t="str">
        <f t="shared" si="1088"/>
        <v/>
      </c>
      <c r="CX909" s="26" t="str">
        <f t="shared" si="1088"/>
        <v/>
      </c>
      <c r="CY909" s="26" t="str">
        <f t="shared" si="1088"/>
        <v/>
      </c>
      <c r="CZ909" s="26" t="str">
        <f t="shared" si="1088"/>
        <v/>
      </c>
      <c r="DA909" s="26" t="str">
        <f t="shared" si="1088"/>
        <v/>
      </c>
      <c r="DB909" s="26" t="str">
        <f t="shared" si="1088"/>
        <v/>
      </c>
      <c r="DC909" s="26" t="str">
        <f t="shared" si="1088"/>
        <v/>
      </c>
      <c r="DD909" s="26" t="str">
        <f t="shared" si="1088"/>
        <v/>
      </c>
      <c r="DE909" s="26" t="str">
        <f t="shared" si="1088"/>
        <v/>
      </c>
      <c r="DF909" s="26" t="str">
        <f t="shared" si="1088"/>
        <v/>
      </c>
      <c r="DG909" s="26" t="str">
        <f t="shared" si="1088"/>
        <v/>
      </c>
      <c r="DH909" s="26" t="str">
        <f t="shared" si="1088"/>
        <v/>
      </c>
      <c r="DI909" s="26" t="str">
        <f t="shared" si="1088"/>
        <v/>
      </c>
      <c r="DJ909" s="26" t="str">
        <f t="shared" si="1088"/>
        <v/>
      </c>
      <c r="DK909" s="26" t="str">
        <f t="shared" si="1088"/>
        <v/>
      </c>
      <c r="DL909" s="26" t="str">
        <f t="shared" si="1088"/>
        <v/>
      </c>
      <c r="DM909" s="26" t="str">
        <f t="shared" si="1088"/>
        <v/>
      </c>
      <c r="DN909" s="26" t="str">
        <f t="shared" si="1088"/>
        <v/>
      </c>
      <c r="DO909" s="26" t="str">
        <f t="shared" si="1088"/>
        <v/>
      </c>
      <c r="DP909" s="26" t="str">
        <f t="shared" si="1088"/>
        <v/>
      </c>
      <c r="DQ909" s="26" t="str">
        <f t="shared" si="1088"/>
        <v/>
      </c>
      <c r="DR909" s="26" t="str">
        <f t="shared" si="1088"/>
        <v/>
      </c>
      <c r="DS909" s="26" t="str">
        <f t="shared" si="1088"/>
        <v/>
      </c>
      <c r="DT909" s="26" t="str">
        <f t="shared" si="1088"/>
        <v/>
      </c>
      <c r="DU909" s="26" t="str">
        <f t="shared" si="1088"/>
        <v/>
      </c>
      <c r="DV909" s="26" t="str">
        <f t="shared" si="1088"/>
        <v/>
      </c>
      <c r="DW909" s="26" t="str">
        <f t="shared" si="1088"/>
        <v/>
      </c>
      <c r="DX909" s="26" t="str">
        <f t="shared" si="1088"/>
        <v/>
      </c>
      <c r="DY909" s="26" t="str">
        <f t="shared" si="1088"/>
        <v/>
      </c>
      <c r="DZ909" s="26" t="str">
        <f t="shared" si="1088"/>
        <v/>
      </c>
      <c r="EA909" s="26" t="str">
        <f t="shared" si="1088"/>
        <v/>
      </c>
      <c r="EB909" s="26" t="str">
        <f t="shared" si="1088"/>
        <v/>
      </c>
      <c r="EC909" s="26" t="str">
        <f t="shared" si="1088"/>
        <v/>
      </c>
      <c r="ED909" s="26" t="str">
        <f t="shared" si="1088"/>
        <v/>
      </c>
      <c r="EE909" s="26" t="str">
        <f t="shared" si="1089" ref="EE909:FI909">IF(AND(EE910="",EE911=""),"",SUM(EE910,EE911))</f>
        <v/>
      </c>
      <c r="EF909" s="26" t="str">
        <f t="shared" si="1089"/>
        <v/>
      </c>
      <c r="EG909" s="26" t="str">
        <f t="shared" si="1089"/>
        <v/>
      </c>
      <c r="EH909" s="26" t="str">
        <f t="shared" si="1089"/>
        <v/>
      </c>
      <c r="EI909" s="26" t="str">
        <f t="shared" si="1089"/>
        <v/>
      </c>
      <c r="EJ909" s="26" t="str">
        <f t="shared" si="1089"/>
        <v/>
      </c>
      <c r="EK909" s="26" t="str">
        <f t="shared" si="1089"/>
        <v/>
      </c>
      <c r="EL909" s="26" t="str">
        <f t="shared" si="1089"/>
        <v/>
      </c>
      <c r="EM909" s="26" t="str">
        <f t="shared" si="1089"/>
        <v/>
      </c>
      <c r="EN909" s="26" t="str">
        <f t="shared" si="1089"/>
        <v/>
      </c>
      <c r="EO909" s="26" t="str">
        <f t="shared" si="1089"/>
        <v/>
      </c>
      <c r="EP909" s="26" t="str">
        <f t="shared" si="1089"/>
        <v/>
      </c>
      <c r="EQ909" s="26" t="str">
        <f t="shared" si="1089"/>
        <v/>
      </c>
      <c r="ER909" s="26" t="str">
        <f t="shared" si="1089"/>
        <v/>
      </c>
      <c r="ES909" s="26" t="str">
        <f t="shared" si="1089"/>
        <v/>
      </c>
      <c r="ET909" s="26" t="str">
        <f t="shared" si="1089"/>
        <v/>
      </c>
      <c r="EU909" s="26" t="str">
        <f t="shared" si="1089"/>
        <v/>
      </c>
      <c r="EV909" s="26" t="str">
        <f t="shared" si="1089"/>
        <v/>
      </c>
      <c r="EW909" s="26" t="str">
        <f t="shared" si="1089"/>
        <v/>
      </c>
      <c r="EX909" s="26" t="str">
        <f t="shared" si="1089"/>
        <v/>
      </c>
      <c r="EY909" s="26" t="str">
        <f t="shared" si="1089"/>
        <v/>
      </c>
      <c r="EZ909" s="26" t="str">
        <f t="shared" si="1089"/>
        <v/>
      </c>
      <c r="FA909" s="26" t="str">
        <f t="shared" si="1089"/>
        <v/>
      </c>
      <c r="FB909" s="26" t="str">
        <f t="shared" si="1089"/>
        <v/>
      </c>
      <c r="FC909" s="26" t="str">
        <f t="shared" si="1089"/>
        <v/>
      </c>
      <c r="FD909" s="26" t="str">
        <f t="shared" si="1089"/>
        <v/>
      </c>
      <c r="FE909" s="26" t="str">
        <f t="shared" si="1089"/>
        <v/>
      </c>
      <c r="FF909" s="26" t="str">
        <f t="shared" si="1089"/>
        <v/>
      </c>
      <c r="FG909" s="26" t="str">
        <f t="shared" si="1089"/>
        <v/>
      </c>
      <c r="FH909" s="26" t="str">
        <f t="shared" si="1089"/>
        <v/>
      </c>
      <c r="FI909" s="26" t="str">
        <f t="shared" si="1089"/>
        <v/>
      </c>
    </row>
    <row r="910" spans="1:165" s="8" customFormat="1" ht="15" customHeight="1">
      <c r="A910" s="8" t="str">
        <f t="shared" si="1083"/>
        <v>BEFPDCBCAP_BP6_XDC</v>
      </c>
      <c r="B910" s="12" t="s">
        <v>2149</v>
      </c>
      <c r="C910" s="13" t="s">
        <v>2150</v>
      </c>
      <c r="D910" s="13" t="s">
        <v>2151</v>
      </c>
      <c r="E910" s="18" t="str">
        <f>"BEFPDCBCAP_BP6_"&amp;C3</f>
        <v>BEFPDCBCAP_BP6_XDC</v>
      </c>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row>
    <row r="911" spans="1:165" s="8" customFormat="1" ht="15" customHeight="1">
      <c r="A911" s="8" t="str">
        <f t="shared" si="1083"/>
        <v>BEFPDCBCAI_BP6_XDC</v>
      </c>
      <c r="B911" s="12" t="s">
        <v>2152</v>
      </c>
      <c r="C911" s="13" t="s">
        <v>2153</v>
      </c>
      <c r="D911" s="13" t="s">
        <v>2154</v>
      </c>
      <c r="E911" s="18" t="str">
        <f>"BEFPDCBCAI_BP6_"&amp;C3</f>
        <v>BEFPDCBCAI_BP6_XDC</v>
      </c>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row>
    <row r="912" spans="1:165" s="8" customFormat="1" ht="15" customHeight="1">
      <c r="A912" s="8" t="str">
        <f t="shared" si="1083"/>
        <v>BEFPDDC_BP6_XDC</v>
      </c>
      <c r="B912" s="12" t="s">
        <v>2155</v>
      </c>
      <c r="C912" s="13" t="s">
        <v>2156</v>
      </c>
      <c r="D912" s="13" t="s">
        <v>2157</v>
      </c>
      <c r="E912" s="14" t="str">
        <f>"BEFPDDC_BP6_"&amp;C3</f>
        <v>BEFPDDC_BP6_XDC</v>
      </c>
      <c r="F912" s="26" t="str">
        <f>IF(AND(F913="",AND(F914="",AND(F915="",AND(F918="",AND(F922="",AND(F925="",F928="")))))),"",SUM(F913,F914,F915,F918,F922,F925,F928))</f>
        <v/>
      </c>
      <c r="G912" s="26" t="str">
        <f t="shared" si="1090" ref="G912:BR912">IF(AND(G913="",AND(G914="",AND(G915="",AND(G918="",AND(G922="",AND(G925="",G928="")))))),"",SUM(G913,G914,G915,G918,G922,G925,G928))</f>
        <v/>
      </c>
      <c r="H912" s="26" t="str">
        <f t="shared" si="1090"/>
        <v/>
      </c>
      <c r="I912" s="26" t="str">
        <f t="shared" si="1090"/>
        <v/>
      </c>
      <c r="J912" s="26" t="str">
        <f t="shared" si="1090"/>
        <v/>
      </c>
      <c r="K912" s="26" t="str">
        <f t="shared" si="1090"/>
        <v/>
      </c>
      <c r="L912" s="26" t="str">
        <f t="shared" si="1090"/>
        <v/>
      </c>
      <c r="M912" s="26" t="str">
        <f t="shared" si="1090"/>
        <v/>
      </c>
      <c r="N912" s="26" t="str">
        <f t="shared" si="1090"/>
        <v/>
      </c>
      <c r="O912" s="26" t="str">
        <f t="shared" si="1090"/>
        <v/>
      </c>
      <c r="P912" s="26" t="str">
        <f t="shared" si="1090"/>
        <v/>
      </c>
      <c r="Q912" s="26" t="str">
        <f t="shared" si="1090"/>
        <v/>
      </c>
      <c r="R912" s="26" t="str">
        <f t="shared" si="1090"/>
        <v/>
      </c>
      <c r="S912" s="26" t="str">
        <f t="shared" si="1090"/>
        <v/>
      </c>
      <c r="T912" s="26" t="str">
        <f t="shared" si="1090"/>
        <v/>
      </c>
      <c r="U912" s="26" t="str">
        <f t="shared" si="1090"/>
        <v/>
      </c>
      <c r="V912" s="26" t="str">
        <f t="shared" si="1090"/>
        <v/>
      </c>
      <c r="W912" s="26" t="str">
        <f t="shared" si="1090"/>
        <v/>
      </c>
      <c r="X912" s="26" t="str">
        <f t="shared" si="1090"/>
        <v/>
      </c>
      <c r="Y912" s="26" t="str">
        <f t="shared" si="1090"/>
        <v/>
      </c>
      <c r="Z912" s="26" t="str">
        <f t="shared" si="1090"/>
        <v/>
      </c>
      <c r="AA912" s="26" t="str">
        <f t="shared" si="1090"/>
        <v/>
      </c>
      <c r="AB912" s="26" t="str">
        <f t="shared" si="1090"/>
        <v/>
      </c>
      <c r="AC912" s="26" t="str">
        <f t="shared" si="1090"/>
        <v/>
      </c>
      <c r="AD912" s="26" t="str">
        <f t="shared" si="1090"/>
        <v/>
      </c>
      <c r="AE912" s="26" t="str">
        <f t="shared" si="1090"/>
        <v/>
      </c>
      <c r="AF912" s="26" t="str">
        <f t="shared" si="1090"/>
        <v/>
      </c>
      <c r="AG912" s="26" t="str">
        <f t="shared" si="1090"/>
        <v/>
      </c>
      <c r="AH912" s="26" t="str">
        <f t="shared" si="1090"/>
        <v/>
      </c>
      <c r="AI912" s="26" t="str">
        <f t="shared" si="1090"/>
        <v/>
      </c>
      <c r="AJ912" s="26" t="str">
        <f t="shared" si="1090"/>
        <v/>
      </c>
      <c r="AK912" s="26" t="str">
        <f t="shared" si="1090"/>
        <v/>
      </c>
      <c r="AL912" s="26" t="str">
        <f t="shared" si="1090"/>
        <v/>
      </c>
      <c r="AM912" s="26" t="str">
        <f t="shared" si="1090"/>
        <v/>
      </c>
      <c r="AN912" s="26" t="str">
        <f t="shared" si="1090"/>
        <v/>
      </c>
      <c r="AO912" s="26" t="str">
        <f t="shared" si="1090"/>
        <v/>
      </c>
      <c r="AP912" s="26" t="str">
        <f t="shared" si="1090"/>
        <v/>
      </c>
      <c r="AQ912" s="26" t="str">
        <f t="shared" si="1090"/>
        <v/>
      </c>
      <c r="AR912" s="26" t="str">
        <f t="shared" si="1090"/>
        <v/>
      </c>
      <c r="AS912" s="26" t="str">
        <f t="shared" si="1090"/>
        <v/>
      </c>
      <c r="AT912" s="26" t="str">
        <f t="shared" si="1090"/>
        <v/>
      </c>
      <c r="AU912" s="26" t="str">
        <f t="shared" si="1090"/>
        <v/>
      </c>
      <c r="AV912" s="26" t="str">
        <f t="shared" si="1090"/>
        <v/>
      </c>
      <c r="AW912" s="26" t="str">
        <f t="shared" si="1090"/>
        <v/>
      </c>
      <c r="AX912" s="26" t="str">
        <f t="shared" si="1090"/>
        <v/>
      </c>
      <c r="AY912" s="26" t="str">
        <f t="shared" si="1090"/>
        <v/>
      </c>
      <c r="AZ912" s="26" t="str">
        <f t="shared" si="1090"/>
        <v/>
      </c>
      <c r="BA912" s="26" t="str">
        <f t="shared" si="1090"/>
        <v/>
      </c>
      <c r="BB912" s="26" t="str">
        <f t="shared" si="1090"/>
        <v/>
      </c>
      <c r="BC912" s="26" t="str">
        <f t="shared" si="1090"/>
        <v/>
      </c>
      <c r="BD912" s="26" t="str">
        <f t="shared" si="1090"/>
        <v/>
      </c>
      <c r="BE912" s="26" t="str">
        <f t="shared" si="1090"/>
        <v/>
      </c>
      <c r="BF912" s="26" t="str">
        <f t="shared" si="1090"/>
        <v/>
      </c>
      <c r="BG912" s="26" t="str">
        <f t="shared" si="1090"/>
        <v/>
      </c>
      <c r="BH912" s="26" t="str">
        <f t="shared" si="1090"/>
        <v/>
      </c>
      <c r="BI912" s="26" t="str">
        <f t="shared" si="1090"/>
        <v/>
      </c>
      <c r="BJ912" s="26" t="str">
        <f t="shared" si="1090"/>
        <v/>
      </c>
      <c r="BK912" s="26" t="str">
        <f t="shared" si="1090"/>
        <v/>
      </c>
      <c r="BL912" s="26" t="str">
        <f t="shared" si="1090"/>
        <v/>
      </c>
      <c r="BM912" s="26" t="str">
        <f t="shared" si="1090"/>
        <v/>
      </c>
      <c r="BN912" s="26" t="str">
        <f t="shared" si="1090"/>
        <v/>
      </c>
      <c r="BO912" s="26" t="str">
        <f t="shared" si="1090"/>
        <v/>
      </c>
      <c r="BP912" s="26" t="str">
        <f t="shared" si="1090"/>
        <v/>
      </c>
      <c r="BQ912" s="26" t="str">
        <f t="shared" si="1090"/>
        <v/>
      </c>
      <c r="BR912" s="26" t="str">
        <f t="shared" si="1090"/>
        <v/>
      </c>
      <c r="BS912" s="26" t="str">
        <f t="shared" si="1091" ref="BS912:ED912">IF(AND(BS913="",AND(BS914="",AND(BS915="",AND(BS918="",AND(BS922="",AND(BS925="",BS928="")))))),"",SUM(BS913,BS914,BS915,BS918,BS922,BS925,BS928))</f>
        <v/>
      </c>
      <c r="BT912" s="26" t="str">
        <f t="shared" si="1091"/>
        <v/>
      </c>
      <c r="BU912" s="26" t="str">
        <f t="shared" si="1091"/>
        <v/>
      </c>
      <c r="BV912" s="26" t="str">
        <f t="shared" si="1091"/>
        <v/>
      </c>
      <c r="BW912" s="26" t="str">
        <f t="shared" si="1091"/>
        <v/>
      </c>
      <c r="BX912" s="26" t="str">
        <f t="shared" si="1091"/>
        <v/>
      </c>
      <c r="BY912" s="26" t="str">
        <f t="shared" si="1091"/>
        <v/>
      </c>
      <c r="BZ912" s="26" t="str">
        <f t="shared" si="1091"/>
        <v/>
      </c>
      <c r="CA912" s="26" t="str">
        <f t="shared" si="1091"/>
        <v/>
      </c>
      <c r="CB912" s="26" t="str">
        <f t="shared" si="1091"/>
        <v/>
      </c>
      <c r="CC912" s="26" t="str">
        <f t="shared" si="1091"/>
        <v/>
      </c>
      <c r="CD912" s="26" t="str">
        <f t="shared" si="1091"/>
        <v/>
      </c>
      <c r="CE912" s="26" t="str">
        <f t="shared" si="1091"/>
        <v/>
      </c>
      <c r="CF912" s="26" t="str">
        <f t="shared" si="1091"/>
        <v/>
      </c>
      <c r="CG912" s="26" t="str">
        <f t="shared" si="1091"/>
        <v/>
      </c>
      <c r="CH912" s="26" t="str">
        <f t="shared" si="1091"/>
        <v/>
      </c>
      <c r="CI912" s="26" t="str">
        <f t="shared" si="1091"/>
        <v/>
      </c>
      <c r="CJ912" s="26" t="str">
        <f t="shared" si="1091"/>
        <v/>
      </c>
      <c r="CK912" s="26" t="str">
        <f t="shared" si="1091"/>
        <v/>
      </c>
      <c r="CL912" s="26" t="str">
        <f t="shared" si="1091"/>
        <v/>
      </c>
      <c r="CM912" s="26" t="str">
        <f t="shared" si="1091"/>
        <v/>
      </c>
      <c r="CN912" s="26" t="str">
        <f t="shared" si="1091"/>
        <v/>
      </c>
      <c r="CO912" s="26" t="str">
        <f t="shared" si="1091"/>
        <v/>
      </c>
      <c r="CP912" s="26" t="str">
        <f t="shared" si="1091"/>
        <v/>
      </c>
      <c r="CQ912" s="26" t="str">
        <f t="shared" si="1091"/>
        <v/>
      </c>
      <c r="CR912" s="26" t="str">
        <f t="shared" si="1091"/>
        <v/>
      </c>
      <c r="CS912" s="26" t="str">
        <f t="shared" si="1091"/>
        <v/>
      </c>
      <c r="CT912" s="26" t="str">
        <f t="shared" si="1091"/>
        <v/>
      </c>
      <c r="CU912" s="26" t="str">
        <f t="shared" si="1091"/>
        <v/>
      </c>
      <c r="CV912" s="26" t="str">
        <f t="shared" si="1091"/>
        <v/>
      </c>
      <c r="CW912" s="26" t="str">
        <f t="shared" si="1091"/>
        <v/>
      </c>
      <c r="CX912" s="26" t="str">
        <f t="shared" si="1091"/>
        <v/>
      </c>
      <c r="CY912" s="26" t="str">
        <f t="shared" si="1091"/>
        <v/>
      </c>
      <c r="CZ912" s="26" t="str">
        <f t="shared" si="1091"/>
        <v/>
      </c>
      <c r="DA912" s="26" t="str">
        <f t="shared" si="1091"/>
        <v/>
      </c>
      <c r="DB912" s="26" t="str">
        <f t="shared" si="1091"/>
        <v/>
      </c>
      <c r="DC912" s="26" t="str">
        <f t="shared" si="1091"/>
        <v/>
      </c>
      <c r="DD912" s="26" t="str">
        <f t="shared" si="1091"/>
        <v/>
      </c>
      <c r="DE912" s="26" t="str">
        <f t="shared" si="1091"/>
        <v/>
      </c>
      <c r="DF912" s="26" t="str">
        <f t="shared" si="1091"/>
        <v/>
      </c>
      <c r="DG912" s="26" t="str">
        <f t="shared" si="1091"/>
        <v/>
      </c>
      <c r="DH912" s="26" t="str">
        <f t="shared" si="1091"/>
        <v/>
      </c>
      <c r="DI912" s="26" t="str">
        <f t="shared" si="1091"/>
        <v/>
      </c>
      <c r="DJ912" s="26" t="str">
        <f t="shared" si="1091"/>
        <v/>
      </c>
      <c r="DK912" s="26" t="str">
        <f t="shared" si="1091"/>
        <v/>
      </c>
      <c r="DL912" s="26" t="str">
        <f t="shared" si="1091"/>
        <v/>
      </c>
      <c r="DM912" s="26" t="str">
        <f t="shared" si="1091"/>
        <v/>
      </c>
      <c r="DN912" s="26" t="str">
        <f t="shared" si="1091"/>
        <v/>
      </c>
      <c r="DO912" s="26" t="str">
        <f t="shared" si="1091"/>
        <v/>
      </c>
      <c r="DP912" s="26" t="str">
        <f t="shared" si="1091"/>
        <v/>
      </c>
      <c r="DQ912" s="26" t="str">
        <f t="shared" si="1091"/>
        <v/>
      </c>
      <c r="DR912" s="26" t="str">
        <f t="shared" si="1091"/>
        <v/>
      </c>
      <c r="DS912" s="26" t="str">
        <f t="shared" si="1091"/>
        <v/>
      </c>
      <c r="DT912" s="26" t="str">
        <f t="shared" si="1091"/>
        <v/>
      </c>
      <c r="DU912" s="26" t="str">
        <f t="shared" si="1091"/>
        <v/>
      </c>
      <c r="DV912" s="26" t="str">
        <f t="shared" si="1091"/>
        <v/>
      </c>
      <c r="DW912" s="26" t="str">
        <f t="shared" si="1091"/>
        <v/>
      </c>
      <c r="DX912" s="26" t="str">
        <f t="shared" si="1091"/>
        <v/>
      </c>
      <c r="DY912" s="26" t="str">
        <f t="shared" si="1091"/>
        <v/>
      </c>
      <c r="DZ912" s="26" t="str">
        <f t="shared" si="1091"/>
        <v/>
      </c>
      <c r="EA912" s="26" t="str">
        <f t="shared" si="1091"/>
        <v/>
      </c>
      <c r="EB912" s="26" t="str">
        <f t="shared" si="1091"/>
        <v/>
      </c>
      <c r="EC912" s="26" t="str">
        <f t="shared" si="1091"/>
        <v/>
      </c>
      <c r="ED912" s="26" t="str">
        <f t="shared" si="1091"/>
        <v/>
      </c>
      <c r="EE912" s="26" t="str">
        <f t="shared" si="1092" ref="EE912:FI912">IF(AND(EE913="",AND(EE914="",AND(EE915="",AND(EE918="",AND(EE922="",AND(EE925="",EE928="")))))),"",SUM(EE913,EE914,EE915,EE918,EE922,EE925,EE928))</f>
        <v/>
      </c>
      <c r="EF912" s="26" t="str">
        <f t="shared" si="1092"/>
        <v/>
      </c>
      <c r="EG912" s="26" t="str">
        <f t="shared" si="1092"/>
        <v/>
      </c>
      <c r="EH912" s="26" t="str">
        <f t="shared" si="1092"/>
        <v/>
      </c>
      <c r="EI912" s="26" t="str">
        <f t="shared" si="1092"/>
        <v/>
      </c>
      <c r="EJ912" s="26" t="str">
        <f t="shared" si="1092"/>
        <v/>
      </c>
      <c r="EK912" s="26" t="str">
        <f t="shared" si="1092"/>
        <v/>
      </c>
      <c r="EL912" s="26" t="str">
        <f t="shared" si="1092"/>
        <v/>
      </c>
      <c r="EM912" s="26" t="str">
        <f t="shared" si="1092"/>
        <v/>
      </c>
      <c r="EN912" s="26" t="str">
        <f t="shared" si="1092"/>
        <v/>
      </c>
      <c r="EO912" s="26" t="str">
        <f t="shared" si="1092"/>
        <v/>
      </c>
      <c r="EP912" s="26" t="str">
        <f t="shared" si="1092"/>
        <v/>
      </c>
      <c r="EQ912" s="26" t="str">
        <f t="shared" si="1092"/>
        <v/>
      </c>
      <c r="ER912" s="26" t="str">
        <f t="shared" si="1092"/>
        <v/>
      </c>
      <c r="ES912" s="26" t="str">
        <f t="shared" si="1092"/>
        <v/>
      </c>
      <c r="ET912" s="26" t="str">
        <f t="shared" si="1092"/>
        <v/>
      </c>
      <c r="EU912" s="26" t="str">
        <f t="shared" si="1092"/>
        <v/>
      </c>
      <c r="EV912" s="26" t="str">
        <f t="shared" si="1092"/>
        <v/>
      </c>
      <c r="EW912" s="26" t="str">
        <f t="shared" si="1092"/>
        <v/>
      </c>
      <c r="EX912" s="26" t="str">
        <f t="shared" si="1092"/>
        <v/>
      </c>
      <c r="EY912" s="26" t="str">
        <f t="shared" si="1092"/>
        <v/>
      </c>
      <c r="EZ912" s="26" t="str">
        <f t="shared" si="1092"/>
        <v/>
      </c>
      <c r="FA912" s="26" t="str">
        <f t="shared" si="1092"/>
        <v/>
      </c>
      <c r="FB912" s="26" t="str">
        <f t="shared" si="1092"/>
        <v/>
      </c>
      <c r="FC912" s="26" t="str">
        <f t="shared" si="1092"/>
        <v/>
      </c>
      <c r="FD912" s="26" t="str">
        <f t="shared" si="1092"/>
        <v/>
      </c>
      <c r="FE912" s="26" t="str">
        <f t="shared" si="1092"/>
        <v/>
      </c>
      <c r="FF912" s="26" t="str">
        <f t="shared" si="1092"/>
        <v/>
      </c>
      <c r="FG912" s="26" t="str">
        <f t="shared" si="1092"/>
        <v/>
      </c>
      <c r="FH912" s="26" t="str">
        <f t="shared" si="1092"/>
        <v/>
      </c>
      <c r="FI912" s="26" t="str">
        <f t="shared" si="1092"/>
        <v/>
      </c>
    </row>
    <row r="913" spans="1:165" s="8" customFormat="1" ht="15" customHeight="1">
      <c r="A913" s="8" t="str">
        <f t="shared" si="1083"/>
        <v>BEFPDDCNC_BP6_XDC</v>
      </c>
      <c r="B913" s="12" t="s">
        <v>2158</v>
      </c>
      <c r="C913" s="13" t="s">
        <v>2159</v>
      </c>
      <c r="D913" s="13" t="s">
        <v>2160</v>
      </c>
      <c r="E913" s="14" t="str">
        <f>"BEFPDDCNC_BP6_"&amp;C3</f>
        <v>BEFPDDCNC_BP6_XDC</v>
      </c>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row>
    <row r="914" spans="1:165" s="8" customFormat="1" ht="15" customHeight="1">
      <c r="A914" s="8" t="str">
        <f t="shared" si="1083"/>
        <v>BEFPDDCPB_BP6_XDC</v>
      </c>
      <c r="B914" s="12" t="s">
        <v>2109</v>
      </c>
      <c r="C914" s="13" t="s">
        <v>2161</v>
      </c>
      <c r="D914" s="13" t="s">
        <v>2162</v>
      </c>
      <c r="E914" s="14" t="str">
        <f>"BEFPDDCPB_BP6_"&amp;C3</f>
        <v>BEFPDDCPB_BP6_XDC</v>
      </c>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row>
    <row r="915" spans="1:165" s="8" customFormat="1" ht="15" customHeight="1">
      <c r="A915" s="8" t="str">
        <f t="shared" si="1083"/>
        <v>BEFPDDCRP_BP6_XDC</v>
      </c>
      <c r="B915" s="12" t="s">
        <v>2112</v>
      </c>
      <c r="C915" s="13" t="s">
        <v>2163</v>
      </c>
      <c r="D915" s="13" t="s">
        <v>2164</v>
      </c>
      <c r="E915" s="18" t="str">
        <f>"BEFPDDCRP_BP6_"&amp;C3</f>
        <v>BEFPDDCRP_BP6_XDC</v>
      </c>
      <c r="F915" s="26" t="str">
        <f>IF(AND(F916="",F917=""),"",SUM(F916,F917))</f>
        <v/>
      </c>
      <c r="G915" s="26" t="str">
        <f t="shared" si="1093" ref="G915:BR915">IF(AND(G916="",G917=""),"",SUM(G916,G917))</f>
        <v/>
      </c>
      <c r="H915" s="26" t="str">
        <f t="shared" si="1093"/>
        <v/>
      </c>
      <c r="I915" s="26" t="str">
        <f t="shared" si="1093"/>
        <v/>
      </c>
      <c r="J915" s="26" t="str">
        <f t="shared" si="1093"/>
        <v/>
      </c>
      <c r="K915" s="26" t="str">
        <f t="shared" si="1093"/>
        <v/>
      </c>
      <c r="L915" s="26" t="str">
        <f t="shared" si="1093"/>
        <v/>
      </c>
      <c r="M915" s="26" t="str">
        <f t="shared" si="1093"/>
        <v/>
      </c>
      <c r="N915" s="26" t="str">
        <f t="shared" si="1093"/>
        <v/>
      </c>
      <c r="O915" s="26" t="str">
        <f t="shared" si="1093"/>
        <v/>
      </c>
      <c r="P915" s="26" t="str">
        <f t="shared" si="1093"/>
        <v/>
      </c>
      <c r="Q915" s="26" t="str">
        <f t="shared" si="1093"/>
        <v/>
      </c>
      <c r="R915" s="26" t="str">
        <f t="shared" si="1093"/>
        <v/>
      </c>
      <c r="S915" s="26" t="str">
        <f t="shared" si="1093"/>
        <v/>
      </c>
      <c r="T915" s="26" t="str">
        <f t="shared" si="1093"/>
        <v/>
      </c>
      <c r="U915" s="26" t="str">
        <f t="shared" si="1093"/>
        <v/>
      </c>
      <c r="V915" s="26" t="str">
        <f t="shared" si="1093"/>
        <v/>
      </c>
      <c r="W915" s="26" t="str">
        <f t="shared" si="1093"/>
        <v/>
      </c>
      <c r="X915" s="26" t="str">
        <f t="shared" si="1093"/>
        <v/>
      </c>
      <c r="Y915" s="26" t="str">
        <f t="shared" si="1093"/>
        <v/>
      </c>
      <c r="Z915" s="26" t="str">
        <f t="shared" si="1093"/>
        <v/>
      </c>
      <c r="AA915" s="26" t="str">
        <f t="shared" si="1093"/>
        <v/>
      </c>
      <c r="AB915" s="26" t="str">
        <f t="shared" si="1093"/>
        <v/>
      </c>
      <c r="AC915" s="26" t="str">
        <f t="shared" si="1093"/>
        <v/>
      </c>
      <c r="AD915" s="26" t="str">
        <f t="shared" si="1093"/>
        <v/>
      </c>
      <c r="AE915" s="26" t="str">
        <f t="shared" si="1093"/>
        <v/>
      </c>
      <c r="AF915" s="26" t="str">
        <f t="shared" si="1093"/>
        <v/>
      </c>
      <c r="AG915" s="26" t="str">
        <f t="shared" si="1093"/>
        <v/>
      </c>
      <c r="AH915" s="26" t="str">
        <f t="shared" si="1093"/>
        <v/>
      </c>
      <c r="AI915" s="26" t="str">
        <f t="shared" si="1093"/>
        <v/>
      </c>
      <c r="AJ915" s="26" t="str">
        <f t="shared" si="1093"/>
        <v/>
      </c>
      <c r="AK915" s="26" t="str">
        <f t="shared" si="1093"/>
        <v/>
      </c>
      <c r="AL915" s="26" t="str">
        <f t="shared" si="1093"/>
        <v/>
      </c>
      <c r="AM915" s="26" t="str">
        <f t="shared" si="1093"/>
        <v/>
      </c>
      <c r="AN915" s="26" t="str">
        <f t="shared" si="1093"/>
        <v/>
      </c>
      <c r="AO915" s="26" t="str">
        <f t="shared" si="1093"/>
        <v/>
      </c>
      <c r="AP915" s="26" t="str">
        <f t="shared" si="1093"/>
        <v/>
      </c>
      <c r="AQ915" s="26" t="str">
        <f t="shared" si="1093"/>
        <v/>
      </c>
      <c r="AR915" s="26" t="str">
        <f t="shared" si="1093"/>
        <v/>
      </c>
      <c r="AS915" s="26" t="str">
        <f t="shared" si="1093"/>
        <v/>
      </c>
      <c r="AT915" s="26" t="str">
        <f t="shared" si="1093"/>
        <v/>
      </c>
      <c r="AU915" s="26" t="str">
        <f t="shared" si="1093"/>
        <v/>
      </c>
      <c r="AV915" s="26" t="str">
        <f t="shared" si="1093"/>
        <v/>
      </c>
      <c r="AW915" s="26" t="str">
        <f t="shared" si="1093"/>
        <v/>
      </c>
      <c r="AX915" s="26" t="str">
        <f t="shared" si="1093"/>
        <v/>
      </c>
      <c r="AY915" s="26" t="str">
        <f t="shared" si="1093"/>
        <v/>
      </c>
      <c r="AZ915" s="26" t="str">
        <f t="shared" si="1093"/>
        <v/>
      </c>
      <c r="BA915" s="26" t="str">
        <f t="shared" si="1093"/>
        <v/>
      </c>
      <c r="BB915" s="26" t="str">
        <f t="shared" si="1093"/>
        <v/>
      </c>
      <c r="BC915" s="26" t="str">
        <f t="shared" si="1093"/>
        <v/>
      </c>
      <c r="BD915" s="26" t="str">
        <f t="shared" si="1093"/>
        <v/>
      </c>
      <c r="BE915" s="26" t="str">
        <f t="shared" si="1093"/>
        <v/>
      </c>
      <c r="BF915" s="26" t="str">
        <f t="shared" si="1093"/>
        <v/>
      </c>
      <c r="BG915" s="26" t="str">
        <f t="shared" si="1093"/>
        <v/>
      </c>
      <c r="BH915" s="26" t="str">
        <f t="shared" si="1093"/>
        <v/>
      </c>
      <c r="BI915" s="26" t="str">
        <f t="shared" si="1093"/>
        <v/>
      </c>
      <c r="BJ915" s="26" t="str">
        <f t="shared" si="1093"/>
        <v/>
      </c>
      <c r="BK915" s="26" t="str">
        <f t="shared" si="1093"/>
        <v/>
      </c>
      <c r="BL915" s="26" t="str">
        <f t="shared" si="1093"/>
        <v/>
      </c>
      <c r="BM915" s="26" t="str">
        <f t="shared" si="1093"/>
        <v/>
      </c>
      <c r="BN915" s="26" t="str">
        <f t="shared" si="1093"/>
        <v/>
      </c>
      <c r="BO915" s="26" t="str">
        <f t="shared" si="1093"/>
        <v/>
      </c>
      <c r="BP915" s="26" t="str">
        <f t="shared" si="1093"/>
        <v/>
      </c>
      <c r="BQ915" s="26" t="str">
        <f t="shared" si="1093"/>
        <v/>
      </c>
      <c r="BR915" s="26" t="str">
        <f t="shared" si="1093"/>
        <v/>
      </c>
      <c r="BS915" s="26" t="str">
        <f t="shared" si="1094" ref="BS915:ED915">IF(AND(BS916="",BS917=""),"",SUM(BS916,BS917))</f>
        <v/>
      </c>
      <c r="BT915" s="26" t="str">
        <f t="shared" si="1094"/>
        <v/>
      </c>
      <c r="BU915" s="26" t="str">
        <f t="shared" si="1094"/>
        <v/>
      </c>
      <c r="BV915" s="26" t="str">
        <f t="shared" si="1094"/>
        <v/>
      </c>
      <c r="BW915" s="26" t="str">
        <f t="shared" si="1094"/>
        <v/>
      </c>
      <c r="BX915" s="26" t="str">
        <f t="shared" si="1094"/>
        <v/>
      </c>
      <c r="BY915" s="26" t="str">
        <f t="shared" si="1094"/>
        <v/>
      </c>
      <c r="BZ915" s="26" t="str">
        <f t="shared" si="1094"/>
        <v/>
      </c>
      <c r="CA915" s="26" t="str">
        <f t="shared" si="1094"/>
        <v/>
      </c>
      <c r="CB915" s="26" t="str">
        <f t="shared" si="1094"/>
        <v/>
      </c>
      <c r="CC915" s="26" t="str">
        <f t="shared" si="1094"/>
        <v/>
      </c>
      <c r="CD915" s="26" t="str">
        <f t="shared" si="1094"/>
        <v/>
      </c>
      <c r="CE915" s="26" t="str">
        <f t="shared" si="1094"/>
        <v/>
      </c>
      <c r="CF915" s="26" t="str">
        <f t="shared" si="1094"/>
        <v/>
      </c>
      <c r="CG915" s="26" t="str">
        <f t="shared" si="1094"/>
        <v/>
      </c>
      <c r="CH915" s="26" t="str">
        <f t="shared" si="1094"/>
        <v/>
      </c>
      <c r="CI915" s="26" t="str">
        <f t="shared" si="1094"/>
        <v/>
      </c>
      <c r="CJ915" s="26" t="str">
        <f t="shared" si="1094"/>
        <v/>
      </c>
      <c r="CK915" s="26" t="str">
        <f t="shared" si="1094"/>
        <v/>
      </c>
      <c r="CL915" s="26" t="str">
        <f t="shared" si="1094"/>
        <v/>
      </c>
      <c r="CM915" s="26" t="str">
        <f t="shared" si="1094"/>
        <v/>
      </c>
      <c r="CN915" s="26" t="str">
        <f t="shared" si="1094"/>
        <v/>
      </c>
      <c r="CO915" s="26" t="str">
        <f t="shared" si="1094"/>
        <v/>
      </c>
      <c r="CP915" s="26" t="str">
        <f t="shared" si="1094"/>
        <v/>
      </c>
      <c r="CQ915" s="26" t="str">
        <f t="shared" si="1094"/>
        <v/>
      </c>
      <c r="CR915" s="26" t="str">
        <f t="shared" si="1094"/>
        <v/>
      </c>
      <c r="CS915" s="26" t="str">
        <f t="shared" si="1094"/>
        <v/>
      </c>
      <c r="CT915" s="26" t="str">
        <f t="shared" si="1094"/>
        <v/>
      </c>
      <c r="CU915" s="26" t="str">
        <f t="shared" si="1094"/>
        <v/>
      </c>
      <c r="CV915" s="26" t="str">
        <f t="shared" si="1094"/>
        <v/>
      </c>
      <c r="CW915" s="26" t="str">
        <f t="shared" si="1094"/>
        <v/>
      </c>
      <c r="CX915" s="26" t="str">
        <f t="shared" si="1094"/>
        <v/>
      </c>
      <c r="CY915" s="26" t="str">
        <f t="shared" si="1094"/>
        <v/>
      </c>
      <c r="CZ915" s="26" t="str">
        <f t="shared" si="1094"/>
        <v/>
      </c>
      <c r="DA915" s="26" t="str">
        <f t="shared" si="1094"/>
        <v/>
      </c>
      <c r="DB915" s="26" t="str">
        <f t="shared" si="1094"/>
        <v/>
      </c>
      <c r="DC915" s="26" t="str">
        <f t="shared" si="1094"/>
        <v/>
      </c>
      <c r="DD915" s="26" t="str">
        <f t="shared" si="1094"/>
        <v/>
      </c>
      <c r="DE915" s="26" t="str">
        <f t="shared" si="1094"/>
        <v/>
      </c>
      <c r="DF915" s="26" t="str">
        <f t="shared" si="1094"/>
        <v/>
      </c>
      <c r="DG915" s="26" t="str">
        <f t="shared" si="1094"/>
        <v/>
      </c>
      <c r="DH915" s="26" t="str">
        <f t="shared" si="1094"/>
        <v/>
      </c>
      <c r="DI915" s="26" t="str">
        <f t="shared" si="1094"/>
        <v/>
      </c>
      <c r="DJ915" s="26" t="str">
        <f t="shared" si="1094"/>
        <v/>
      </c>
      <c r="DK915" s="26" t="str">
        <f t="shared" si="1094"/>
        <v/>
      </c>
      <c r="DL915" s="26" t="str">
        <f t="shared" si="1094"/>
        <v/>
      </c>
      <c r="DM915" s="26" t="str">
        <f t="shared" si="1094"/>
        <v/>
      </c>
      <c r="DN915" s="26" t="str">
        <f t="shared" si="1094"/>
        <v/>
      </c>
      <c r="DO915" s="26" t="str">
        <f t="shared" si="1094"/>
        <v/>
      </c>
      <c r="DP915" s="26" t="str">
        <f t="shared" si="1094"/>
        <v/>
      </c>
      <c r="DQ915" s="26" t="str">
        <f t="shared" si="1094"/>
        <v/>
      </c>
      <c r="DR915" s="26" t="str">
        <f t="shared" si="1094"/>
        <v/>
      </c>
      <c r="DS915" s="26" t="str">
        <f t="shared" si="1094"/>
        <v/>
      </c>
      <c r="DT915" s="26" t="str">
        <f t="shared" si="1094"/>
        <v/>
      </c>
      <c r="DU915" s="26" t="str">
        <f t="shared" si="1094"/>
        <v/>
      </c>
      <c r="DV915" s="26" t="str">
        <f t="shared" si="1094"/>
        <v/>
      </c>
      <c r="DW915" s="26" t="str">
        <f t="shared" si="1094"/>
        <v/>
      </c>
      <c r="DX915" s="26" t="str">
        <f t="shared" si="1094"/>
        <v/>
      </c>
      <c r="DY915" s="26" t="str">
        <f t="shared" si="1094"/>
        <v/>
      </c>
      <c r="DZ915" s="26" t="str">
        <f t="shared" si="1094"/>
        <v/>
      </c>
      <c r="EA915" s="26" t="str">
        <f t="shared" si="1094"/>
        <v/>
      </c>
      <c r="EB915" s="26" t="str">
        <f t="shared" si="1094"/>
        <v/>
      </c>
      <c r="EC915" s="26" t="str">
        <f t="shared" si="1094"/>
        <v/>
      </c>
      <c r="ED915" s="26" t="str">
        <f t="shared" si="1094"/>
        <v/>
      </c>
      <c r="EE915" s="26" t="str">
        <f t="shared" si="1095" ref="EE915:FI915">IF(AND(EE916="",EE917=""),"",SUM(EE916,EE917))</f>
        <v/>
      </c>
      <c r="EF915" s="26" t="str">
        <f t="shared" si="1095"/>
        <v/>
      </c>
      <c r="EG915" s="26" t="str">
        <f t="shared" si="1095"/>
        <v/>
      </c>
      <c r="EH915" s="26" t="str">
        <f t="shared" si="1095"/>
        <v/>
      </c>
      <c r="EI915" s="26" t="str">
        <f t="shared" si="1095"/>
        <v/>
      </c>
      <c r="EJ915" s="26" t="str">
        <f t="shared" si="1095"/>
        <v/>
      </c>
      <c r="EK915" s="26" t="str">
        <f t="shared" si="1095"/>
        <v/>
      </c>
      <c r="EL915" s="26" t="str">
        <f t="shared" si="1095"/>
        <v/>
      </c>
      <c r="EM915" s="26" t="str">
        <f t="shared" si="1095"/>
        <v/>
      </c>
      <c r="EN915" s="26" t="str">
        <f t="shared" si="1095"/>
        <v/>
      </c>
      <c r="EO915" s="26" t="str">
        <f t="shared" si="1095"/>
        <v/>
      </c>
      <c r="EP915" s="26" t="str">
        <f t="shared" si="1095"/>
        <v/>
      </c>
      <c r="EQ915" s="26" t="str">
        <f t="shared" si="1095"/>
        <v/>
      </c>
      <c r="ER915" s="26" t="str">
        <f t="shared" si="1095"/>
        <v/>
      </c>
      <c r="ES915" s="26" t="str">
        <f t="shared" si="1095"/>
        <v/>
      </c>
      <c r="ET915" s="26" t="str">
        <f t="shared" si="1095"/>
        <v/>
      </c>
      <c r="EU915" s="26" t="str">
        <f t="shared" si="1095"/>
        <v/>
      </c>
      <c r="EV915" s="26" t="str">
        <f t="shared" si="1095"/>
        <v/>
      </c>
      <c r="EW915" s="26" t="str">
        <f t="shared" si="1095"/>
        <v/>
      </c>
      <c r="EX915" s="26" t="str">
        <f t="shared" si="1095"/>
        <v/>
      </c>
      <c r="EY915" s="26" t="str">
        <f t="shared" si="1095"/>
        <v/>
      </c>
      <c r="EZ915" s="26" t="str">
        <f t="shared" si="1095"/>
        <v/>
      </c>
      <c r="FA915" s="26" t="str">
        <f t="shared" si="1095"/>
        <v/>
      </c>
      <c r="FB915" s="26" t="str">
        <f t="shared" si="1095"/>
        <v/>
      </c>
      <c r="FC915" s="26" t="str">
        <f t="shared" si="1095"/>
        <v/>
      </c>
      <c r="FD915" s="26" t="str">
        <f t="shared" si="1095"/>
        <v/>
      </c>
      <c r="FE915" s="26" t="str">
        <f t="shared" si="1095"/>
        <v/>
      </c>
      <c r="FF915" s="26" t="str">
        <f t="shared" si="1095"/>
        <v/>
      </c>
      <c r="FG915" s="26" t="str">
        <f t="shared" si="1095"/>
        <v/>
      </c>
      <c r="FH915" s="26" t="str">
        <f t="shared" si="1095"/>
        <v/>
      </c>
      <c r="FI915" s="26" t="str">
        <f t="shared" si="1095"/>
        <v/>
      </c>
    </row>
    <row r="916" spans="1:165" s="8" customFormat="1" ht="15" customHeight="1">
      <c r="A916" s="8" t="str">
        <f t="shared" si="1083"/>
        <v>BEFPDDCRPP_BP6_XDC</v>
      </c>
      <c r="B916" s="12" t="s">
        <v>2115</v>
      </c>
      <c r="C916" s="13" t="s">
        <v>2165</v>
      </c>
      <c r="D916" s="13" t="s">
        <v>2166</v>
      </c>
      <c r="E916" s="18" t="str">
        <f>"BEFPDDCRPP_BP6_"&amp;C3</f>
        <v>BEFPDDCRPP_BP6_XDC</v>
      </c>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row>
    <row r="917" spans="1:165" s="8" customFormat="1" ht="15" customHeight="1">
      <c r="A917" s="8" t="str">
        <f t="shared" si="1083"/>
        <v>BEFPDDCRPI_BP6_XDC</v>
      </c>
      <c r="B917" s="12" t="s">
        <v>2118</v>
      </c>
      <c r="C917" s="13" t="s">
        <v>2167</v>
      </c>
      <c r="D917" s="13" t="s">
        <v>2168</v>
      </c>
      <c r="E917" s="18" t="str">
        <f>"BEFPDDCRPI_BP6_"&amp;C3</f>
        <v>BEFPDDCRPI_BP6_XDC</v>
      </c>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row>
    <row r="918" spans="1:165" s="8" customFormat="1" ht="15" customHeight="1">
      <c r="A918" s="8" t="str">
        <f t="shared" si="1083"/>
        <v>BEFPDDCAA_BP6_XDC</v>
      </c>
      <c r="B918" s="12" t="s">
        <v>2121</v>
      </c>
      <c r="C918" s="13" t="s">
        <v>2169</v>
      </c>
      <c r="D918" s="13" t="s">
        <v>2170</v>
      </c>
      <c r="E918" s="18" t="str">
        <f>"BEFPDDCAA_BP6_"&amp;C3</f>
        <v>BEFPDDCAA_BP6_XDC</v>
      </c>
      <c r="F918" s="26" t="str">
        <f>IF(AND(F919="",AND(F920="",F921="")),"",SUM(F919,F920,F921))</f>
        <v/>
      </c>
      <c r="G918" s="26" t="str">
        <f t="shared" si="1096" ref="G918:BR918">IF(AND(G919="",AND(G920="",G921="")),"",SUM(G919,G920,G921))</f>
        <v/>
      </c>
      <c r="H918" s="26" t="str">
        <f t="shared" si="1096"/>
        <v/>
      </c>
      <c r="I918" s="26" t="str">
        <f t="shared" si="1096"/>
        <v/>
      </c>
      <c r="J918" s="26" t="str">
        <f t="shared" si="1096"/>
        <v/>
      </c>
      <c r="K918" s="26" t="str">
        <f t="shared" si="1096"/>
        <v/>
      </c>
      <c r="L918" s="26" t="str">
        <f t="shared" si="1096"/>
        <v/>
      </c>
      <c r="M918" s="26" t="str">
        <f t="shared" si="1096"/>
        <v/>
      </c>
      <c r="N918" s="26" t="str">
        <f t="shared" si="1096"/>
        <v/>
      </c>
      <c r="O918" s="26" t="str">
        <f t="shared" si="1096"/>
        <v/>
      </c>
      <c r="P918" s="26" t="str">
        <f t="shared" si="1096"/>
        <v/>
      </c>
      <c r="Q918" s="26" t="str">
        <f t="shared" si="1096"/>
        <v/>
      </c>
      <c r="R918" s="26" t="str">
        <f t="shared" si="1096"/>
        <v/>
      </c>
      <c r="S918" s="26" t="str">
        <f t="shared" si="1096"/>
        <v/>
      </c>
      <c r="T918" s="26" t="str">
        <f t="shared" si="1096"/>
        <v/>
      </c>
      <c r="U918" s="26" t="str">
        <f t="shared" si="1096"/>
        <v/>
      </c>
      <c r="V918" s="26" t="str">
        <f t="shared" si="1096"/>
        <v/>
      </c>
      <c r="W918" s="26" t="str">
        <f t="shared" si="1096"/>
        <v/>
      </c>
      <c r="X918" s="26" t="str">
        <f t="shared" si="1096"/>
        <v/>
      </c>
      <c r="Y918" s="26" t="str">
        <f t="shared" si="1096"/>
        <v/>
      </c>
      <c r="Z918" s="26" t="str">
        <f t="shared" si="1096"/>
        <v/>
      </c>
      <c r="AA918" s="26" t="str">
        <f t="shared" si="1096"/>
        <v/>
      </c>
      <c r="AB918" s="26" t="str">
        <f t="shared" si="1096"/>
        <v/>
      </c>
      <c r="AC918" s="26" t="str">
        <f t="shared" si="1096"/>
        <v/>
      </c>
      <c r="AD918" s="26" t="str">
        <f t="shared" si="1096"/>
        <v/>
      </c>
      <c r="AE918" s="26" t="str">
        <f t="shared" si="1096"/>
        <v/>
      </c>
      <c r="AF918" s="26" t="str">
        <f t="shared" si="1096"/>
        <v/>
      </c>
      <c r="AG918" s="26" t="str">
        <f t="shared" si="1096"/>
        <v/>
      </c>
      <c r="AH918" s="26" t="str">
        <f t="shared" si="1096"/>
        <v/>
      </c>
      <c r="AI918" s="26" t="str">
        <f t="shared" si="1096"/>
        <v/>
      </c>
      <c r="AJ918" s="26" t="str">
        <f t="shared" si="1096"/>
        <v/>
      </c>
      <c r="AK918" s="26" t="str">
        <f t="shared" si="1096"/>
        <v/>
      </c>
      <c r="AL918" s="26" t="str">
        <f t="shared" si="1096"/>
        <v/>
      </c>
      <c r="AM918" s="26" t="str">
        <f t="shared" si="1096"/>
        <v/>
      </c>
      <c r="AN918" s="26" t="str">
        <f t="shared" si="1096"/>
        <v/>
      </c>
      <c r="AO918" s="26" t="str">
        <f t="shared" si="1096"/>
        <v/>
      </c>
      <c r="AP918" s="26" t="str">
        <f t="shared" si="1096"/>
        <v/>
      </c>
      <c r="AQ918" s="26" t="str">
        <f t="shared" si="1096"/>
        <v/>
      </c>
      <c r="AR918" s="26" t="str">
        <f t="shared" si="1096"/>
        <v/>
      </c>
      <c r="AS918" s="26" t="str">
        <f t="shared" si="1096"/>
        <v/>
      </c>
      <c r="AT918" s="26" t="str">
        <f t="shared" si="1096"/>
        <v/>
      </c>
      <c r="AU918" s="26" t="str">
        <f t="shared" si="1096"/>
        <v/>
      </c>
      <c r="AV918" s="26" t="str">
        <f t="shared" si="1096"/>
        <v/>
      </c>
      <c r="AW918" s="26" t="str">
        <f t="shared" si="1096"/>
        <v/>
      </c>
      <c r="AX918" s="26" t="str">
        <f t="shared" si="1096"/>
        <v/>
      </c>
      <c r="AY918" s="26" t="str">
        <f t="shared" si="1096"/>
        <v/>
      </c>
      <c r="AZ918" s="26" t="str">
        <f t="shared" si="1096"/>
        <v/>
      </c>
      <c r="BA918" s="26" t="str">
        <f t="shared" si="1096"/>
        <v/>
      </c>
      <c r="BB918" s="26" t="str">
        <f t="shared" si="1096"/>
        <v/>
      </c>
      <c r="BC918" s="26" t="str">
        <f t="shared" si="1096"/>
        <v/>
      </c>
      <c r="BD918" s="26" t="str">
        <f t="shared" si="1096"/>
        <v/>
      </c>
      <c r="BE918" s="26" t="str">
        <f t="shared" si="1096"/>
        <v/>
      </c>
      <c r="BF918" s="26" t="str">
        <f t="shared" si="1096"/>
        <v/>
      </c>
      <c r="BG918" s="26" t="str">
        <f t="shared" si="1096"/>
        <v/>
      </c>
      <c r="BH918" s="26" t="str">
        <f t="shared" si="1096"/>
        <v/>
      </c>
      <c r="BI918" s="26" t="str">
        <f t="shared" si="1096"/>
        <v/>
      </c>
      <c r="BJ918" s="26" t="str">
        <f t="shared" si="1096"/>
        <v/>
      </c>
      <c r="BK918" s="26" t="str">
        <f t="shared" si="1096"/>
        <v/>
      </c>
      <c r="BL918" s="26" t="str">
        <f t="shared" si="1096"/>
        <v/>
      </c>
      <c r="BM918" s="26" t="str">
        <f t="shared" si="1096"/>
        <v/>
      </c>
      <c r="BN918" s="26" t="str">
        <f t="shared" si="1096"/>
        <v/>
      </c>
      <c r="BO918" s="26" t="str">
        <f t="shared" si="1096"/>
        <v/>
      </c>
      <c r="BP918" s="26" t="str">
        <f t="shared" si="1096"/>
        <v/>
      </c>
      <c r="BQ918" s="26" t="str">
        <f t="shared" si="1096"/>
        <v/>
      </c>
      <c r="BR918" s="26" t="str">
        <f t="shared" si="1096"/>
        <v/>
      </c>
      <c r="BS918" s="26" t="str">
        <f t="shared" si="1097" ref="BS918:ED918">IF(AND(BS919="",AND(BS920="",BS921="")),"",SUM(BS919,BS920,BS921))</f>
        <v/>
      </c>
      <c r="BT918" s="26" t="str">
        <f t="shared" si="1097"/>
        <v/>
      </c>
      <c r="BU918" s="26" t="str">
        <f t="shared" si="1097"/>
        <v/>
      </c>
      <c r="BV918" s="26" t="str">
        <f t="shared" si="1097"/>
        <v/>
      </c>
      <c r="BW918" s="26" t="str">
        <f t="shared" si="1097"/>
        <v/>
      </c>
      <c r="BX918" s="26" t="str">
        <f t="shared" si="1097"/>
        <v/>
      </c>
      <c r="BY918" s="26" t="str">
        <f t="shared" si="1097"/>
        <v/>
      </c>
      <c r="BZ918" s="26" t="str">
        <f t="shared" si="1097"/>
        <v/>
      </c>
      <c r="CA918" s="26" t="str">
        <f t="shared" si="1097"/>
        <v/>
      </c>
      <c r="CB918" s="26" t="str">
        <f t="shared" si="1097"/>
        <v/>
      </c>
      <c r="CC918" s="26" t="str">
        <f t="shared" si="1097"/>
        <v/>
      </c>
      <c r="CD918" s="26" t="str">
        <f t="shared" si="1097"/>
        <v/>
      </c>
      <c r="CE918" s="26" t="str">
        <f t="shared" si="1097"/>
        <v/>
      </c>
      <c r="CF918" s="26" t="str">
        <f t="shared" si="1097"/>
        <v/>
      </c>
      <c r="CG918" s="26" t="str">
        <f t="shared" si="1097"/>
        <v/>
      </c>
      <c r="CH918" s="26" t="str">
        <f t="shared" si="1097"/>
        <v/>
      </c>
      <c r="CI918" s="26" t="str">
        <f t="shared" si="1097"/>
        <v/>
      </c>
      <c r="CJ918" s="26" t="str">
        <f t="shared" si="1097"/>
        <v/>
      </c>
      <c r="CK918" s="26" t="str">
        <f t="shared" si="1097"/>
        <v/>
      </c>
      <c r="CL918" s="26" t="str">
        <f t="shared" si="1097"/>
        <v/>
      </c>
      <c r="CM918" s="26" t="str">
        <f t="shared" si="1097"/>
        <v/>
      </c>
      <c r="CN918" s="26" t="str">
        <f t="shared" si="1097"/>
        <v/>
      </c>
      <c r="CO918" s="26" t="str">
        <f t="shared" si="1097"/>
        <v/>
      </c>
      <c r="CP918" s="26" t="str">
        <f t="shared" si="1097"/>
        <v/>
      </c>
      <c r="CQ918" s="26" t="str">
        <f t="shared" si="1097"/>
        <v/>
      </c>
      <c r="CR918" s="26" t="str">
        <f t="shared" si="1097"/>
        <v/>
      </c>
      <c r="CS918" s="26" t="str">
        <f t="shared" si="1097"/>
        <v/>
      </c>
      <c r="CT918" s="26" t="str">
        <f t="shared" si="1097"/>
        <v/>
      </c>
      <c r="CU918" s="26" t="str">
        <f t="shared" si="1097"/>
        <v/>
      </c>
      <c r="CV918" s="26" t="str">
        <f t="shared" si="1097"/>
        <v/>
      </c>
      <c r="CW918" s="26" t="str">
        <f t="shared" si="1097"/>
        <v/>
      </c>
      <c r="CX918" s="26" t="str">
        <f t="shared" si="1097"/>
        <v/>
      </c>
      <c r="CY918" s="26" t="str">
        <f t="shared" si="1097"/>
        <v/>
      </c>
      <c r="CZ918" s="26" t="str">
        <f t="shared" si="1097"/>
        <v/>
      </c>
      <c r="DA918" s="26" t="str">
        <f t="shared" si="1097"/>
        <v/>
      </c>
      <c r="DB918" s="26" t="str">
        <f t="shared" si="1097"/>
        <v/>
      </c>
      <c r="DC918" s="26" t="str">
        <f t="shared" si="1097"/>
        <v/>
      </c>
      <c r="DD918" s="26" t="str">
        <f t="shared" si="1097"/>
        <v/>
      </c>
      <c r="DE918" s="26" t="str">
        <f t="shared" si="1097"/>
        <v/>
      </c>
      <c r="DF918" s="26" t="str">
        <f t="shared" si="1097"/>
        <v/>
      </c>
      <c r="DG918" s="26" t="str">
        <f t="shared" si="1097"/>
        <v/>
      </c>
      <c r="DH918" s="26" t="str">
        <f t="shared" si="1097"/>
        <v/>
      </c>
      <c r="DI918" s="26" t="str">
        <f t="shared" si="1097"/>
        <v/>
      </c>
      <c r="DJ918" s="26" t="str">
        <f t="shared" si="1097"/>
        <v/>
      </c>
      <c r="DK918" s="26" t="str">
        <f t="shared" si="1097"/>
        <v/>
      </c>
      <c r="DL918" s="26" t="str">
        <f t="shared" si="1097"/>
        <v/>
      </c>
      <c r="DM918" s="26" t="str">
        <f t="shared" si="1097"/>
        <v/>
      </c>
      <c r="DN918" s="26" t="str">
        <f t="shared" si="1097"/>
        <v/>
      </c>
      <c r="DO918" s="26" t="str">
        <f t="shared" si="1097"/>
        <v/>
      </c>
      <c r="DP918" s="26" t="str">
        <f t="shared" si="1097"/>
        <v/>
      </c>
      <c r="DQ918" s="26" t="str">
        <f t="shared" si="1097"/>
        <v/>
      </c>
      <c r="DR918" s="26" t="str">
        <f t="shared" si="1097"/>
        <v/>
      </c>
      <c r="DS918" s="26" t="str">
        <f t="shared" si="1097"/>
        <v/>
      </c>
      <c r="DT918" s="26" t="str">
        <f t="shared" si="1097"/>
        <v/>
      </c>
      <c r="DU918" s="26" t="str">
        <f t="shared" si="1097"/>
        <v/>
      </c>
      <c r="DV918" s="26" t="str">
        <f t="shared" si="1097"/>
        <v/>
      </c>
      <c r="DW918" s="26" t="str">
        <f t="shared" si="1097"/>
        <v/>
      </c>
      <c r="DX918" s="26" t="str">
        <f t="shared" si="1097"/>
        <v/>
      </c>
      <c r="DY918" s="26" t="str">
        <f t="shared" si="1097"/>
        <v/>
      </c>
      <c r="DZ918" s="26" t="str">
        <f t="shared" si="1097"/>
        <v/>
      </c>
      <c r="EA918" s="26" t="str">
        <f t="shared" si="1097"/>
        <v/>
      </c>
      <c r="EB918" s="26" t="str">
        <f t="shared" si="1097"/>
        <v/>
      </c>
      <c r="EC918" s="26" t="str">
        <f t="shared" si="1097"/>
        <v/>
      </c>
      <c r="ED918" s="26" t="str">
        <f t="shared" si="1097"/>
        <v/>
      </c>
      <c r="EE918" s="26" t="str">
        <f t="shared" si="1098" ref="EE918:FI918">IF(AND(EE919="",AND(EE920="",EE921="")),"",SUM(EE919,EE920,EE921))</f>
        <v/>
      </c>
      <c r="EF918" s="26" t="str">
        <f t="shared" si="1098"/>
        <v/>
      </c>
      <c r="EG918" s="26" t="str">
        <f t="shared" si="1098"/>
        <v/>
      </c>
      <c r="EH918" s="26" t="str">
        <f t="shared" si="1098"/>
        <v/>
      </c>
      <c r="EI918" s="26" t="str">
        <f t="shared" si="1098"/>
        <v/>
      </c>
      <c r="EJ918" s="26" t="str">
        <f t="shared" si="1098"/>
        <v/>
      </c>
      <c r="EK918" s="26" t="str">
        <f t="shared" si="1098"/>
        <v/>
      </c>
      <c r="EL918" s="26" t="str">
        <f t="shared" si="1098"/>
        <v/>
      </c>
      <c r="EM918" s="26" t="str">
        <f t="shared" si="1098"/>
        <v/>
      </c>
      <c r="EN918" s="26" t="str">
        <f t="shared" si="1098"/>
        <v/>
      </c>
      <c r="EO918" s="26" t="str">
        <f t="shared" si="1098"/>
        <v/>
      </c>
      <c r="EP918" s="26" t="str">
        <f t="shared" si="1098"/>
        <v/>
      </c>
      <c r="EQ918" s="26" t="str">
        <f t="shared" si="1098"/>
        <v/>
      </c>
      <c r="ER918" s="26" t="str">
        <f t="shared" si="1098"/>
        <v/>
      </c>
      <c r="ES918" s="26" t="str">
        <f t="shared" si="1098"/>
        <v/>
      </c>
      <c r="ET918" s="26" t="str">
        <f t="shared" si="1098"/>
        <v/>
      </c>
      <c r="EU918" s="26" t="str">
        <f t="shared" si="1098"/>
        <v/>
      </c>
      <c r="EV918" s="26" t="str">
        <f t="shared" si="1098"/>
        <v/>
      </c>
      <c r="EW918" s="26" t="str">
        <f t="shared" si="1098"/>
        <v/>
      </c>
      <c r="EX918" s="26" t="str">
        <f t="shared" si="1098"/>
        <v/>
      </c>
      <c r="EY918" s="26" t="str">
        <f t="shared" si="1098"/>
        <v/>
      </c>
      <c r="EZ918" s="26" t="str">
        <f t="shared" si="1098"/>
        <v/>
      </c>
      <c r="FA918" s="26" t="str">
        <f t="shared" si="1098"/>
        <v/>
      </c>
      <c r="FB918" s="26" t="str">
        <f t="shared" si="1098"/>
        <v/>
      </c>
      <c r="FC918" s="26" t="str">
        <f t="shared" si="1098"/>
        <v/>
      </c>
      <c r="FD918" s="26" t="str">
        <f t="shared" si="1098"/>
        <v/>
      </c>
      <c r="FE918" s="26" t="str">
        <f t="shared" si="1098"/>
        <v/>
      </c>
      <c r="FF918" s="26" t="str">
        <f t="shared" si="1098"/>
        <v/>
      </c>
      <c r="FG918" s="26" t="str">
        <f t="shared" si="1098"/>
        <v/>
      </c>
      <c r="FH918" s="26" t="str">
        <f t="shared" si="1098"/>
        <v/>
      </c>
      <c r="FI918" s="26" t="str">
        <f t="shared" si="1098"/>
        <v/>
      </c>
    </row>
    <row r="919" spans="1:165" s="8" customFormat="1" ht="15" customHeight="1">
      <c r="A919" s="8" t="str">
        <f t="shared" si="1083"/>
        <v>BEFPDDCAAP_BP6_XDC</v>
      </c>
      <c r="B919" s="12" t="s">
        <v>2115</v>
      </c>
      <c r="C919" s="13" t="s">
        <v>2171</v>
      </c>
      <c r="D919" s="13" t="s">
        <v>2172</v>
      </c>
      <c r="E919" s="18" t="str">
        <f>"BEFPDDCAAP_BP6_"&amp;C3</f>
        <v>BEFPDDCAAP_BP6_XDC</v>
      </c>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row>
    <row r="920" spans="1:165" s="8" customFormat="1" ht="15" customHeight="1">
      <c r="A920" s="8" t="str">
        <f t="shared" si="1083"/>
        <v>BEFPDDCAAI_BP6_XDC</v>
      </c>
      <c r="B920" s="12" t="s">
        <v>2118</v>
      </c>
      <c r="C920" s="13" t="s">
        <v>2173</v>
      </c>
      <c r="D920" s="13" t="s">
        <v>2174</v>
      </c>
      <c r="E920" s="18" t="str">
        <f>"BEFPDDCAAI_BP6_"&amp;C3</f>
        <v>BEFPDDCAAI_BP6_XDC</v>
      </c>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row>
    <row r="921" spans="1:165" s="8" customFormat="1" ht="15" customHeight="1">
      <c r="A921" s="8" t="str">
        <f t="shared" si="1083"/>
        <v>BEFPDDCAAPI_BP6_XDC</v>
      </c>
      <c r="B921" s="12" t="s">
        <v>2128</v>
      </c>
      <c r="C921" s="13" t="s">
        <v>2175</v>
      </c>
      <c r="D921" s="13" t="s">
        <v>2176</v>
      </c>
      <c r="E921" s="18" t="str">
        <f>"BEFPDDCAAPI_BP6_"&amp;C3</f>
        <v>BEFPDDCAAPI_BP6_XDC</v>
      </c>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row>
    <row r="922" spans="1:165" s="8" customFormat="1" ht="15" customHeight="1">
      <c r="A922" s="8" t="str">
        <f t="shared" si="1083"/>
        <v>BEFPDDCRA_BP6_XDC</v>
      </c>
      <c r="B922" s="12" t="s">
        <v>2131</v>
      </c>
      <c r="C922" s="13" t="s">
        <v>2177</v>
      </c>
      <c r="D922" s="13" t="s">
        <v>2178</v>
      </c>
      <c r="E922" s="18" t="str">
        <f>"BEFPDDCRA_BP6_"&amp;C3</f>
        <v>BEFPDDCRA_BP6_XDC</v>
      </c>
      <c r="F922" s="26" t="str">
        <f>IF(AND(F923="",F924=""),"",SUM(F923,F924))</f>
        <v/>
      </c>
      <c r="G922" s="26" t="str">
        <f t="shared" si="1099" ref="G922:BR922">IF(AND(G923="",G924=""),"",SUM(G923,G924))</f>
        <v/>
      </c>
      <c r="H922" s="26" t="str">
        <f t="shared" si="1099"/>
        <v/>
      </c>
      <c r="I922" s="26" t="str">
        <f t="shared" si="1099"/>
        <v/>
      </c>
      <c r="J922" s="26" t="str">
        <f t="shared" si="1099"/>
        <v/>
      </c>
      <c r="K922" s="26" t="str">
        <f t="shared" si="1099"/>
        <v/>
      </c>
      <c r="L922" s="26" t="str">
        <f t="shared" si="1099"/>
        <v/>
      </c>
      <c r="M922" s="26" t="str">
        <f t="shared" si="1099"/>
        <v/>
      </c>
      <c r="N922" s="26" t="str">
        <f t="shared" si="1099"/>
        <v/>
      </c>
      <c r="O922" s="26" t="str">
        <f t="shared" si="1099"/>
        <v/>
      </c>
      <c r="P922" s="26" t="str">
        <f t="shared" si="1099"/>
        <v/>
      </c>
      <c r="Q922" s="26" t="str">
        <f t="shared" si="1099"/>
        <v/>
      </c>
      <c r="R922" s="26" t="str">
        <f t="shared" si="1099"/>
        <v/>
      </c>
      <c r="S922" s="26" t="str">
        <f t="shared" si="1099"/>
        <v/>
      </c>
      <c r="T922" s="26" t="str">
        <f t="shared" si="1099"/>
        <v/>
      </c>
      <c r="U922" s="26" t="str">
        <f t="shared" si="1099"/>
        <v/>
      </c>
      <c r="V922" s="26" t="str">
        <f t="shared" si="1099"/>
        <v/>
      </c>
      <c r="W922" s="26" t="str">
        <f t="shared" si="1099"/>
        <v/>
      </c>
      <c r="X922" s="26" t="str">
        <f t="shared" si="1099"/>
        <v/>
      </c>
      <c r="Y922" s="26" t="str">
        <f t="shared" si="1099"/>
        <v/>
      </c>
      <c r="Z922" s="26" t="str">
        <f t="shared" si="1099"/>
        <v/>
      </c>
      <c r="AA922" s="26" t="str">
        <f t="shared" si="1099"/>
        <v/>
      </c>
      <c r="AB922" s="26" t="str">
        <f t="shared" si="1099"/>
        <v/>
      </c>
      <c r="AC922" s="26" t="str">
        <f t="shared" si="1099"/>
        <v/>
      </c>
      <c r="AD922" s="26" t="str">
        <f t="shared" si="1099"/>
        <v/>
      </c>
      <c r="AE922" s="26" t="str">
        <f t="shared" si="1099"/>
        <v/>
      </c>
      <c r="AF922" s="26" t="str">
        <f t="shared" si="1099"/>
        <v/>
      </c>
      <c r="AG922" s="26" t="str">
        <f t="shared" si="1099"/>
        <v/>
      </c>
      <c r="AH922" s="26" t="str">
        <f t="shared" si="1099"/>
        <v/>
      </c>
      <c r="AI922" s="26" t="str">
        <f t="shared" si="1099"/>
        <v/>
      </c>
      <c r="AJ922" s="26" t="str">
        <f t="shared" si="1099"/>
        <v/>
      </c>
      <c r="AK922" s="26" t="str">
        <f t="shared" si="1099"/>
        <v/>
      </c>
      <c r="AL922" s="26" t="str">
        <f t="shared" si="1099"/>
        <v/>
      </c>
      <c r="AM922" s="26" t="str">
        <f t="shared" si="1099"/>
        <v/>
      </c>
      <c r="AN922" s="26" t="str">
        <f t="shared" si="1099"/>
        <v/>
      </c>
      <c r="AO922" s="26" t="str">
        <f t="shared" si="1099"/>
        <v/>
      </c>
      <c r="AP922" s="26" t="str">
        <f t="shared" si="1099"/>
        <v/>
      </c>
      <c r="AQ922" s="26" t="str">
        <f t="shared" si="1099"/>
        <v/>
      </c>
      <c r="AR922" s="26" t="str">
        <f t="shared" si="1099"/>
        <v/>
      </c>
      <c r="AS922" s="26" t="str">
        <f t="shared" si="1099"/>
        <v/>
      </c>
      <c r="AT922" s="26" t="str">
        <f t="shared" si="1099"/>
        <v/>
      </c>
      <c r="AU922" s="26" t="str">
        <f t="shared" si="1099"/>
        <v/>
      </c>
      <c r="AV922" s="26" t="str">
        <f t="shared" si="1099"/>
        <v/>
      </c>
      <c r="AW922" s="26" t="str">
        <f t="shared" si="1099"/>
        <v/>
      </c>
      <c r="AX922" s="26" t="str">
        <f t="shared" si="1099"/>
        <v/>
      </c>
      <c r="AY922" s="26" t="str">
        <f t="shared" si="1099"/>
        <v/>
      </c>
      <c r="AZ922" s="26" t="str">
        <f t="shared" si="1099"/>
        <v/>
      </c>
      <c r="BA922" s="26" t="str">
        <f t="shared" si="1099"/>
        <v/>
      </c>
      <c r="BB922" s="26" t="str">
        <f t="shared" si="1099"/>
        <v/>
      </c>
      <c r="BC922" s="26" t="str">
        <f t="shared" si="1099"/>
        <v/>
      </c>
      <c r="BD922" s="26" t="str">
        <f t="shared" si="1099"/>
        <v/>
      </c>
      <c r="BE922" s="26" t="str">
        <f t="shared" si="1099"/>
        <v/>
      </c>
      <c r="BF922" s="26" t="str">
        <f t="shared" si="1099"/>
        <v/>
      </c>
      <c r="BG922" s="26" t="str">
        <f t="shared" si="1099"/>
        <v/>
      </c>
      <c r="BH922" s="26" t="str">
        <f t="shared" si="1099"/>
        <v/>
      </c>
      <c r="BI922" s="26" t="str">
        <f t="shared" si="1099"/>
        <v/>
      </c>
      <c r="BJ922" s="26" t="str">
        <f t="shared" si="1099"/>
        <v/>
      </c>
      <c r="BK922" s="26" t="str">
        <f t="shared" si="1099"/>
        <v/>
      </c>
      <c r="BL922" s="26" t="str">
        <f t="shared" si="1099"/>
        <v/>
      </c>
      <c r="BM922" s="26" t="str">
        <f t="shared" si="1099"/>
        <v/>
      </c>
      <c r="BN922" s="26" t="str">
        <f t="shared" si="1099"/>
        <v/>
      </c>
      <c r="BO922" s="26" t="str">
        <f t="shared" si="1099"/>
        <v/>
      </c>
      <c r="BP922" s="26" t="str">
        <f t="shared" si="1099"/>
        <v/>
      </c>
      <c r="BQ922" s="26" t="str">
        <f t="shared" si="1099"/>
        <v/>
      </c>
      <c r="BR922" s="26" t="str">
        <f t="shared" si="1099"/>
        <v/>
      </c>
      <c r="BS922" s="26" t="str">
        <f t="shared" si="1100" ref="BS922:ED922">IF(AND(BS923="",BS924=""),"",SUM(BS923,BS924))</f>
        <v/>
      </c>
      <c r="BT922" s="26" t="str">
        <f t="shared" si="1100"/>
        <v/>
      </c>
      <c r="BU922" s="26" t="str">
        <f t="shared" si="1100"/>
        <v/>
      </c>
      <c r="BV922" s="26" t="str">
        <f t="shared" si="1100"/>
        <v/>
      </c>
      <c r="BW922" s="26" t="str">
        <f t="shared" si="1100"/>
        <v/>
      </c>
      <c r="BX922" s="26" t="str">
        <f t="shared" si="1100"/>
        <v/>
      </c>
      <c r="BY922" s="26" t="str">
        <f t="shared" si="1100"/>
        <v/>
      </c>
      <c r="BZ922" s="26" t="str">
        <f t="shared" si="1100"/>
        <v/>
      </c>
      <c r="CA922" s="26" t="str">
        <f t="shared" si="1100"/>
        <v/>
      </c>
      <c r="CB922" s="26" t="str">
        <f t="shared" si="1100"/>
        <v/>
      </c>
      <c r="CC922" s="26" t="str">
        <f t="shared" si="1100"/>
        <v/>
      </c>
      <c r="CD922" s="26" t="str">
        <f t="shared" si="1100"/>
        <v/>
      </c>
      <c r="CE922" s="26" t="str">
        <f t="shared" si="1100"/>
        <v/>
      </c>
      <c r="CF922" s="26" t="str">
        <f t="shared" si="1100"/>
        <v/>
      </c>
      <c r="CG922" s="26" t="str">
        <f t="shared" si="1100"/>
        <v/>
      </c>
      <c r="CH922" s="26" t="str">
        <f t="shared" si="1100"/>
        <v/>
      </c>
      <c r="CI922" s="26" t="str">
        <f t="shared" si="1100"/>
        <v/>
      </c>
      <c r="CJ922" s="26" t="str">
        <f t="shared" si="1100"/>
        <v/>
      </c>
      <c r="CK922" s="26" t="str">
        <f t="shared" si="1100"/>
        <v/>
      </c>
      <c r="CL922" s="26" t="str">
        <f t="shared" si="1100"/>
        <v/>
      </c>
      <c r="CM922" s="26" t="str">
        <f t="shared" si="1100"/>
        <v/>
      </c>
      <c r="CN922" s="26" t="str">
        <f t="shared" si="1100"/>
        <v/>
      </c>
      <c r="CO922" s="26" t="str">
        <f t="shared" si="1100"/>
        <v/>
      </c>
      <c r="CP922" s="26" t="str">
        <f t="shared" si="1100"/>
        <v/>
      </c>
      <c r="CQ922" s="26" t="str">
        <f t="shared" si="1100"/>
        <v/>
      </c>
      <c r="CR922" s="26" t="str">
        <f t="shared" si="1100"/>
        <v/>
      </c>
      <c r="CS922" s="26" t="str">
        <f t="shared" si="1100"/>
        <v/>
      </c>
      <c r="CT922" s="26" t="str">
        <f t="shared" si="1100"/>
        <v/>
      </c>
      <c r="CU922" s="26" t="str">
        <f t="shared" si="1100"/>
        <v/>
      </c>
      <c r="CV922" s="26" t="str">
        <f t="shared" si="1100"/>
        <v/>
      </c>
      <c r="CW922" s="26" t="str">
        <f t="shared" si="1100"/>
        <v/>
      </c>
      <c r="CX922" s="26" t="str">
        <f t="shared" si="1100"/>
        <v/>
      </c>
      <c r="CY922" s="26" t="str">
        <f t="shared" si="1100"/>
        <v/>
      </c>
      <c r="CZ922" s="26" t="str">
        <f t="shared" si="1100"/>
        <v/>
      </c>
      <c r="DA922" s="26" t="str">
        <f t="shared" si="1100"/>
        <v/>
      </c>
      <c r="DB922" s="26" t="str">
        <f t="shared" si="1100"/>
        <v/>
      </c>
      <c r="DC922" s="26" t="str">
        <f t="shared" si="1100"/>
        <v/>
      </c>
      <c r="DD922" s="26" t="str">
        <f t="shared" si="1100"/>
        <v/>
      </c>
      <c r="DE922" s="26" t="str">
        <f t="shared" si="1100"/>
        <v/>
      </c>
      <c r="DF922" s="26" t="str">
        <f t="shared" si="1100"/>
        <v/>
      </c>
      <c r="DG922" s="26" t="str">
        <f t="shared" si="1100"/>
        <v/>
      </c>
      <c r="DH922" s="26" t="str">
        <f t="shared" si="1100"/>
        <v/>
      </c>
      <c r="DI922" s="26" t="str">
        <f t="shared" si="1100"/>
        <v/>
      </c>
      <c r="DJ922" s="26" t="str">
        <f t="shared" si="1100"/>
        <v/>
      </c>
      <c r="DK922" s="26" t="str">
        <f t="shared" si="1100"/>
        <v/>
      </c>
      <c r="DL922" s="26" t="str">
        <f t="shared" si="1100"/>
        <v/>
      </c>
      <c r="DM922" s="26" t="str">
        <f t="shared" si="1100"/>
        <v/>
      </c>
      <c r="DN922" s="26" t="str">
        <f t="shared" si="1100"/>
        <v/>
      </c>
      <c r="DO922" s="26" t="str">
        <f t="shared" si="1100"/>
        <v/>
      </c>
      <c r="DP922" s="26" t="str">
        <f t="shared" si="1100"/>
        <v/>
      </c>
      <c r="DQ922" s="26" t="str">
        <f t="shared" si="1100"/>
        <v/>
      </c>
      <c r="DR922" s="26" t="str">
        <f t="shared" si="1100"/>
        <v/>
      </c>
      <c r="DS922" s="26" t="str">
        <f t="shared" si="1100"/>
        <v/>
      </c>
      <c r="DT922" s="26" t="str">
        <f t="shared" si="1100"/>
        <v/>
      </c>
      <c r="DU922" s="26" t="str">
        <f t="shared" si="1100"/>
        <v/>
      </c>
      <c r="DV922" s="26" t="str">
        <f t="shared" si="1100"/>
        <v/>
      </c>
      <c r="DW922" s="26" t="str">
        <f t="shared" si="1100"/>
        <v/>
      </c>
      <c r="DX922" s="26" t="str">
        <f t="shared" si="1100"/>
        <v/>
      </c>
      <c r="DY922" s="26" t="str">
        <f t="shared" si="1100"/>
        <v/>
      </c>
      <c r="DZ922" s="26" t="str">
        <f t="shared" si="1100"/>
        <v/>
      </c>
      <c r="EA922" s="26" t="str">
        <f t="shared" si="1100"/>
        <v/>
      </c>
      <c r="EB922" s="26" t="str">
        <f t="shared" si="1100"/>
        <v/>
      </c>
      <c r="EC922" s="26" t="str">
        <f t="shared" si="1100"/>
        <v/>
      </c>
      <c r="ED922" s="26" t="str">
        <f t="shared" si="1100"/>
        <v/>
      </c>
      <c r="EE922" s="26" t="str">
        <f t="shared" si="1101" ref="EE922:FI922">IF(AND(EE923="",EE924=""),"",SUM(EE923,EE924))</f>
        <v/>
      </c>
      <c r="EF922" s="26" t="str">
        <f t="shared" si="1101"/>
        <v/>
      </c>
      <c r="EG922" s="26" t="str">
        <f t="shared" si="1101"/>
        <v/>
      </c>
      <c r="EH922" s="26" t="str">
        <f t="shared" si="1101"/>
        <v/>
      </c>
      <c r="EI922" s="26" t="str">
        <f t="shared" si="1101"/>
        <v/>
      </c>
      <c r="EJ922" s="26" t="str">
        <f t="shared" si="1101"/>
        <v/>
      </c>
      <c r="EK922" s="26" t="str">
        <f t="shared" si="1101"/>
        <v/>
      </c>
      <c r="EL922" s="26" t="str">
        <f t="shared" si="1101"/>
        <v/>
      </c>
      <c r="EM922" s="26" t="str">
        <f t="shared" si="1101"/>
        <v/>
      </c>
      <c r="EN922" s="26" t="str">
        <f t="shared" si="1101"/>
        <v/>
      </c>
      <c r="EO922" s="26" t="str">
        <f t="shared" si="1101"/>
        <v/>
      </c>
      <c r="EP922" s="26" t="str">
        <f t="shared" si="1101"/>
        <v/>
      </c>
      <c r="EQ922" s="26" t="str">
        <f t="shared" si="1101"/>
        <v/>
      </c>
      <c r="ER922" s="26" t="str">
        <f t="shared" si="1101"/>
        <v/>
      </c>
      <c r="ES922" s="26" t="str">
        <f t="shared" si="1101"/>
        <v/>
      </c>
      <c r="ET922" s="26" t="str">
        <f t="shared" si="1101"/>
        <v/>
      </c>
      <c r="EU922" s="26" t="str">
        <f t="shared" si="1101"/>
        <v/>
      </c>
      <c r="EV922" s="26" t="str">
        <f t="shared" si="1101"/>
        <v/>
      </c>
      <c r="EW922" s="26" t="str">
        <f t="shared" si="1101"/>
        <v/>
      </c>
      <c r="EX922" s="26" t="str">
        <f t="shared" si="1101"/>
        <v/>
      </c>
      <c r="EY922" s="26" t="str">
        <f t="shared" si="1101"/>
        <v/>
      </c>
      <c r="EZ922" s="26" t="str">
        <f t="shared" si="1101"/>
        <v/>
      </c>
      <c r="FA922" s="26" t="str">
        <f t="shared" si="1101"/>
        <v/>
      </c>
      <c r="FB922" s="26" t="str">
        <f t="shared" si="1101"/>
        <v/>
      </c>
      <c r="FC922" s="26" t="str">
        <f t="shared" si="1101"/>
        <v/>
      </c>
      <c r="FD922" s="26" t="str">
        <f t="shared" si="1101"/>
        <v/>
      </c>
      <c r="FE922" s="26" t="str">
        <f t="shared" si="1101"/>
        <v/>
      </c>
      <c r="FF922" s="26" t="str">
        <f t="shared" si="1101"/>
        <v/>
      </c>
      <c r="FG922" s="26" t="str">
        <f t="shared" si="1101"/>
        <v/>
      </c>
      <c r="FH922" s="26" t="str">
        <f t="shared" si="1101"/>
        <v/>
      </c>
      <c r="FI922" s="26" t="str">
        <f t="shared" si="1101"/>
        <v/>
      </c>
    </row>
    <row r="923" spans="1:165" s="8" customFormat="1" ht="15" customHeight="1">
      <c r="A923" s="8" t="str">
        <f t="shared" si="1083"/>
        <v>BEFPDDCRAP_BP6_XDC</v>
      </c>
      <c r="B923" s="12" t="s">
        <v>2134</v>
      </c>
      <c r="C923" s="13" t="s">
        <v>2179</v>
      </c>
      <c r="D923" s="13" t="s">
        <v>2180</v>
      </c>
      <c r="E923" s="18" t="str">
        <f>"BEFPDDCRAP_BP6_"&amp;C3</f>
        <v>BEFPDDCRAP_BP6_XDC</v>
      </c>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row>
    <row r="924" spans="1:165" s="8" customFormat="1" ht="15" customHeight="1">
      <c r="A924" s="8" t="str">
        <f t="shared" si="1083"/>
        <v>BEFPDDCRAI_BP6_XDC</v>
      </c>
      <c r="B924" s="12" t="s">
        <v>2118</v>
      </c>
      <c r="C924" s="13" t="s">
        <v>2181</v>
      </c>
      <c r="D924" s="13" t="s">
        <v>2182</v>
      </c>
      <c r="E924" s="18" t="str">
        <f>"BEFPDDCRAI_BP6_"&amp;C3</f>
        <v>BEFPDDCRAI_BP6_XDC</v>
      </c>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row>
    <row r="925" spans="1:165" s="8" customFormat="1" ht="15" customHeight="1">
      <c r="A925" s="8" t="str">
        <f t="shared" si="1083"/>
        <v>BEFPDDCSA_BP6_XDC</v>
      </c>
      <c r="B925" s="12" t="s">
        <v>2139</v>
      </c>
      <c r="C925" s="13" t="s">
        <v>2183</v>
      </c>
      <c r="D925" s="13" t="s">
        <v>2184</v>
      </c>
      <c r="E925" s="18" t="str">
        <f>"BEFPDDCSA_BP6_"&amp;C3</f>
        <v>BEFPDDCSA_BP6_XDC</v>
      </c>
      <c r="F925" s="26" t="str">
        <f>IF(AND(F926="",F927=""),"",SUM(F926,F927))</f>
        <v/>
      </c>
      <c r="G925" s="26" t="str">
        <f t="shared" si="1102" ref="G925:BR925">IF(AND(G926="",G927=""),"",SUM(G926,G927))</f>
        <v/>
      </c>
      <c r="H925" s="26" t="str">
        <f t="shared" si="1102"/>
        <v/>
      </c>
      <c r="I925" s="26" t="str">
        <f t="shared" si="1102"/>
        <v/>
      </c>
      <c r="J925" s="26" t="str">
        <f t="shared" si="1102"/>
        <v/>
      </c>
      <c r="K925" s="26" t="str">
        <f t="shared" si="1102"/>
        <v/>
      </c>
      <c r="L925" s="26" t="str">
        <f t="shared" si="1102"/>
        <v/>
      </c>
      <c r="M925" s="26" t="str">
        <f t="shared" si="1102"/>
        <v/>
      </c>
      <c r="N925" s="26" t="str">
        <f t="shared" si="1102"/>
        <v/>
      </c>
      <c r="O925" s="26" t="str">
        <f t="shared" si="1102"/>
        <v/>
      </c>
      <c r="P925" s="26" t="str">
        <f t="shared" si="1102"/>
        <v/>
      </c>
      <c r="Q925" s="26" t="str">
        <f t="shared" si="1102"/>
        <v/>
      </c>
      <c r="R925" s="26" t="str">
        <f t="shared" si="1102"/>
        <v/>
      </c>
      <c r="S925" s="26" t="str">
        <f t="shared" si="1102"/>
        <v/>
      </c>
      <c r="T925" s="26" t="str">
        <f t="shared" si="1102"/>
        <v/>
      </c>
      <c r="U925" s="26" t="str">
        <f t="shared" si="1102"/>
        <v/>
      </c>
      <c r="V925" s="26" t="str">
        <f t="shared" si="1102"/>
        <v/>
      </c>
      <c r="W925" s="26" t="str">
        <f t="shared" si="1102"/>
        <v/>
      </c>
      <c r="X925" s="26" t="str">
        <f t="shared" si="1102"/>
        <v/>
      </c>
      <c r="Y925" s="26" t="str">
        <f t="shared" si="1102"/>
        <v/>
      </c>
      <c r="Z925" s="26" t="str">
        <f t="shared" si="1102"/>
        <v/>
      </c>
      <c r="AA925" s="26" t="str">
        <f t="shared" si="1102"/>
        <v/>
      </c>
      <c r="AB925" s="26" t="str">
        <f t="shared" si="1102"/>
        <v/>
      </c>
      <c r="AC925" s="26" t="str">
        <f t="shared" si="1102"/>
        <v/>
      </c>
      <c r="AD925" s="26" t="str">
        <f t="shared" si="1102"/>
        <v/>
      </c>
      <c r="AE925" s="26" t="str">
        <f t="shared" si="1102"/>
        <v/>
      </c>
      <c r="AF925" s="26" t="str">
        <f t="shared" si="1102"/>
        <v/>
      </c>
      <c r="AG925" s="26" t="str">
        <f t="shared" si="1102"/>
        <v/>
      </c>
      <c r="AH925" s="26" t="str">
        <f t="shared" si="1102"/>
        <v/>
      </c>
      <c r="AI925" s="26" t="str">
        <f t="shared" si="1102"/>
        <v/>
      </c>
      <c r="AJ925" s="26" t="str">
        <f t="shared" si="1102"/>
        <v/>
      </c>
      <c r="AK925" s="26" t="str">
        <f t="shared" si="1102"/>
        <v/>
      </c>
      <c r="AL925" s="26" t="str">
        <f t="shared" si="1102"/>
        <v/>
      </c>
      <c r="AM925" s="26" t="str">
        <f t="shared" si="1102"/>
        <v/>
      </c>
      <c r="AN925" s="26" t="str">
        <f t="shared" si="1102"/>
        <v/>
      </c>
      <c r="AO925" s="26" t="str">
        <f t="shared" si="1102"/>
        <v/>
      </c>
      <c r="AP925" s="26" t="str">
        <f t="shared" si="1102"/>
        <v/>
      </c>
      <c r="AQ925" s="26" t="str">
        <f t="shared" si="1102"/>
        <v/>
      </c>
      <c r="AR925" s="26" t="str">
        <f t="shared" si="1102"/>
        <v/>
      </c>
      <c r="AS925" s="26" t="str">
        <f t="shared" si="1102"/>
        <v/>
      </c>
      <c r="AT925" s="26" t="str">
        <f t="shared" si="1102"/>
        <v/>
      </c>
      <c r="AU925" s="26" t="str">
        <f t="shared" si="1102"/>
        <v/>
      </c>
      <c r="AV925" s="26" t="str">
        <f t="shared" si="1102"/>
        <v/>
      </c>
      <c r="AW925" s="26" t="str">
        <f t="shared" si="1102"/>
        <v/>
      </c>
      <c r="AX925" s="26" t="str">
        <f t="shared" si="1102"/>
        <v/>
      </c>
      <c r="AY925" s="26" t="str">
        <f t="shared" si="1102"/>
        <v/>
      </c>
      <c r="AZ925" s="26" t="str">
        <f t="shared" si="1102"/>
        <v/>
      </c>
      <c r="BA925" s="26" t="str">
        <f t="shared" si="1102"/>
        <v/>
      </c>
      <c r="BB925" s="26" t="str">
        <f t="shared" si="1102"/>
        <v/>
      </c>
      <c r="BC925" s="26" t="str">
        <f t="shared" si="1102"/>
        <v/>
      </c>
      <c r="BD925" s="26" t="str">
        <f t="shared" si="1102"/>
        <v/>
      </c>
      <c r="BE925" s="26" t="str">
        <f t="shared" si="1102"/>
        <v/>
      </c>
      <c r="BF925" s="26" t="str">
        <f t="shared" si="1102"/>
        <v/>
      </c>
      <c r="BG925" s="26" t="str">
        <f t="shared" si="1102"/>
        <v/>
      </c>
      <c r="BH925" s="26" t="str">
        <f t="shared" si="1102"/>
        <v/>
      </c>
      <c r="BI925" s="26" t="str">
        <f t="shared" si="1102"/>
        <v/>
      </c>
      <c r="BJ925" s="26" t="str">
        <f t="shared" si="1102"/>
        <v/>
      </c>
      <c r="BK925" s="26" t="str">
        <f t="shared" si="1102"/>
        <v/>
      </c>
      <c r="BL925" s="26" t="str">
        <f t="shared" si="1102"/>
        <v/>
      </c>
      <c r="BM925" s="26" t="str">
        <f t="shared" si="1102"/>
        <v/>
      </c>
      <c r="BN925" s="26" t="str">
        <f t="shared" si="1102"/>
        <v/>
      </c>
      <c r="BO925" s="26" t="str">
        <f t="shared" si="1102"/>
        <v/>
      </c>
      <c r="BP925" s="26" t="str">
        <f t="shared" si="1102"/>
        <v/>
      </c>
      <c r="BQ925" s="26" t="str">
        <f t="shared" si="1102"/>
        <v/>
      </c>
      <c r="BR925" s="26" t="str">
        <f t="shared" si="1102"/>
        <v/>
      </c>
      <c r="BS925" s="26" t="str">
        <f t="shared" si="1103" ref="BS925:ED925">IF(AND(BS926="",BS927=""),"",SUM(BS926,BS927))</f>
        <v/>
      </c>
      <c r="BT925" s="26" t="str">
        <f t="shared" si="1103"/>
        <v/>
      </c>
      <c r="BU925" s="26" t="str">
        <f t="shared" si="1103"/>
        <v/>
      </c>
      <c r="BV925" s="26" t="str">
        <f t="shared" si="1103"/>
        <v/>
      </c>
      <c r="BW925" s="26" t="str">
        <f t="shared" si="1103"/>
        <v/>
      </c>
      <c r="BX925" s="26" t="str">
        <f t="shared" si="1103"/>
        <v/>
      </c>
      <c r="BY925" s="26" t="str">
        <f t="shared" si="1103"/>
        <v/>
      </c>
      <c r="BZ925" s="26" t="str">
        <f t="shared" si="1103"/>
        <v/>
      </c>
      <c r="CA925" s="26" t="str">
        <f t="shared" si="1103"/>
        <v/>
      </c>
      <c r="CB925" s="26" t="str">
        <f t="shared" si="1103"/>
        <v/>
      </c>
      <c r="CC925" s="26" t="str">
        <f t="shared" si="1103"/>
        <v/>
      </c>
      <c r="CD925" s="26" t="str">
        <f t="shared" si="1103"/>
        <v/>
      </c>
      <c r="CE925" s="26" t="str">
        <f t="shared" si="1103"/>
        <v/>
      </c>
      <c r="CF925" s="26" t="str">
        <f t="shared" si="1103"/>
        <v/>
      </c>
      <c r="CG925" s="26" t="str">
        <f t="shared" si="1103"/>
        <v/>
      </c>
      <c r="CH925" s="26" t="str">
        <f t="shared" si="1103"/>
        <v/>
      </c>
      <c r="CI925" s="26" t="str">
        <f t="shared" si="1103"/>
        <v/>
      </c>
      <c r="CJ925" s="26" t="str">
        <f t="shared" si="1103"/>
        <v/>
      </c>
      <c r="CK925" s="26" t="str">
        <f t="shared" si="1103"/>
        <v/>
      </c>
      <c r="CL925" s="26" t="str">
        <f t="shared" si="1103"/>
        <v/>
      </c>
      <c r="CM925" s="26" t="str">
        <f t="shared" si="1103"/>
        <v/>
      </c>
      <c r="CN925" s="26" t="str">
        <f t="shared" si="1103"/>
        <v/>
      </c>
      <c r="CO925" s="26" t="str">
        <f t="shared" si="1103"/>
        <v/>
      </c>
      <c r="CP925" s="26" t="str">
        <f t="shared" si="1103"/>
        <v/>
      </c>
      <c r="CQ925" s="26" t="str">
        <f t="shared" si="1103"/>
        <v/>
      </c>
      <c r="CR925" s="26" t="str">
        <f t="shared" si="1103"/>
        <v/>
      </c>
      <c r="CS925" s="26" t="str">
        <f t="shared" si="1103"/>
        <v/>
      </c>
      <c r="CT925" s="26" t="str">
        <f t="shared" si="1103"/>
        <v/>
      </c>
      <c r="CU925" s="26" t="str">
        <f t="shared" si="1103"/>
        <v/>
      </c>
      <c r="CV925" s="26" t="str">
        <f t="shared" si="1103"/>
        <v/>
      </c>
      <c r="CW925" s="26" t="str">
        <f t="shared" si="1103"/>
        <v/>
      </c>
      <c r="CX925" s="26" t="str">
        <f t="shared" si="1103"/>
        <v/>
      </c>
      <c r="CY925" s="26" t="str">
        <f t="shared" si="1103"/>
        <v/>
      </c>
      <c r="CZ925" s="26" t="str">
        <f t="shared" si="1103"/>
        <v/>
      </c>
      <c r="DA925" s="26" t="str">
        <f t="shared" si="1103"/>
        <v/>
      </c>
      <c r="DB925" s="26" t="str">
        <f t="shared" si="1103"/>
        <v/>
      </c>
      <c r="DC925" s="26" t="str">
        <f t="shared" si="1103"/>
        <v/>
      </c>
      <c r="DD925" s="26" t="str">
        <f t="shared" si="1103"/>
        <v/>
      </c>
      <c r="DE925" s="26" t="str">
        <f t="shared" si="1103"/>
        <v/>
      </c>
      <c r="DF925" s="26" t="str">
        <f t="shared" si="1103"/>
        <v/>
      </c>
      <c r="DG925" s="26" t="str">
        <f t="shared" si="1103"/>
        <v/>
      </c>
      <c r="DH925" s="26" t="str">
        <f t="shared" si="1103"/>
        <v/>
      </c>
      <c r="DI925" s="26" t="str">
        <f t="shared" si="1103"/>
        <v/>
      </c>
      <c r="DJ925" s="26" t="str">
        <f t="shared" si="1103"/>
        <v/>
      </c>
      <c r="DK925" s="26" t="str">
        <f t="shared" si="1103"/>
        <v/>
      </c>
      <c r="DL925" s="26" t="str">
        <f t="shared" si="1103"/>
        <v/>
      </c>
      <c r="DM925" s="26" t="str">
        <f t="shared" si="1103"/>
        <v/>
      </c>
      <c r="DN925" s="26" t="str">
        <f t="shared" si="1103"/>
        <v/>
      </c>
      <c r="DO925" s="26" t="str">
        <f t="shared" si="1103"/>
        <v/>
      </c>
      <c r="DP925" s="26" t="str">
        <f t="shared" si="1103"/>
        <v/>
      </c>
      <c r="DQ925" s="26" t="str">
        <f t="shared" si="1103"/>
        <v/>
      </c>
      <c r="DR925" s="26" t="str">
        <f t="shared" si="1103"/>
        <v/>
      </c>
      <c r="DS925" s="26" t="str">
        <f t="shared" si="1103"/>
        <v/>
      </c>
      <c r="DT925" s="26" t="str">
        <f t="shared" si="1103"/>
        <v/>
      </c>
      <c r="DU925" s="26" t="str">
        <f t="shared" si="1103"/>
        <v/>
      </c>
      <c r="DV925" s="26" t="str">
        <f t="shared" si="1103"/>
        <v/>
      </c>
      <c r="DW925" s="26" t="str">
        <f t="shared" si="1103"/>
        <v/>
      </c>
      <c r="DX925" s="26" t="str">
        <f t="shared" si="1103"/>
        <v/>
      </c>
      <c r="DY925" s="26" t="str">
        <f t="shared" si="1103"/>
        <v/>
      </c>
      <c r="DZ925" s="26" t="str">
        <f t="shared" si="1103"/>
        <v/>
      </c>
      <c r="EA925" s="26" t="str">
        <f t="shared" si="1103"/>
        <v/>
      </c>
      <c r="EB925" s="26" t="str">
        <f t="shared" si="1103"/>
        <v/>
      </c>
      <c r="EC925" s="26" t="str">
        <f t="shared" si="1103"/>
        <v/>
      </c>
      <c r="ED925" s="26" t="str">
        <f t="shared" si="1103"/>
        <v/>
      </c>
      <c r="EE925" s="26" t="str">
        <f t="shared" si="1104" ref="EE925:FI925">IF(AND(EE926="",EE927=""),"",SUM(EE926,EE927))</f>
        <v/>
      </c>
      <c r="EF925" s="26" t="str">
        <f t="shared" si="1104"/>
        <v/>
      </c>
      <c r="EG925" s="26" t="str">
        <f t="shared" si="1104"/>
        <v/>
      </c>
      <c r="EH925" s="26" t="str">
        <f t="shared" si="1104"/>
        <v/>
      </c>
      <c r="EI925" s="26" t="str">
        <f t="shared" si="1104"/>
        <v/>
      </c>
      <c r="EJ925" s="26" t="str">
        <f t="shared" si="1104"/>
        <v/>
      </c>
      <c r="EK925" s="26" t="str">
        <f t="shared" si="1104"/>
        <v/>
      </c>
      <c r="EL925" s="26" t="str">
        <f t="shared" si="1104"/>
        <v/>
      </c>
      <c r="EM925" s="26" t="str">
        <f t="shared" si="1104"/>
        <v/>
      </c>
      <c r="EN925" s="26" t="str">
        <f t="shared" si="1104"/>
        <v/>
      </c>
      <c r="EO925" s="26" t="str">
        <f t="shared" si="1104"/>
        <v/>
      </c>
      <c r="EP925" s="26" t="str">
        <f t="shared" si="1104"/>
        <v/>
      </c>
      <c r="EQ925" s="26" t="str">
        <f t="shared" si="1104"/>
        <v/>
      </c>
      <c r="ER925" s="26" t="str">
        <f t="shared" si="1104"/>
        <v/>
      </c>
      <c r="ES925" s="26" t="str">
        <f t="shared" si="1104"/>
        <v/>
      </c>
      <c r="ET925" s="26" t="str">
        <f t="shared" si="1104"/>
        <v/>
      </c>
      <c r="EU925" s="26" t="str">
        <f t="shared" si="1104"/>
        <v/>
      </c>
      <c r="EV925" s="26" t="str">
        <f t="shared" si="1104"/>
        <v/>
      </c>
      <c r="EW925" s="26" t="str">
        <f t="shared" si="1104"/>
        <v/>
      </c>
      <c r="EX925" s="26" t="str">
        <f t="shared" si="1104"/>
        <v/>
      </c>
      <c r="EY925" s="26" t="str">
        <f t="shared" si="1104"/>
        <v/>
      </c>
      <c r="EZ925" s="26" t="str">
        <f t="shared" si="1104"/>
        <v/>
      </c>
      <c r="FA925" s="26" t="str">
        <f t="shared" si="1104"/>
        <v/>
      </c>
      <c r="FB925" s="26" t="str">
        <f t="shared" si="1104"/>
        <v/>
      </c>
      <c r="FC925" s="26" t="str">
        <f t="shared" si="1104"/>
        <v/>
      </c>
      <c r="FD925" s="26" t="str">
        <f t="shared" si="1104"/>
        <v/>
      </c>
      <c r="FE925" s="26" t="str">
        <f t="shared" si="1104"/>
        <v/>
      </c>
      <c r="FF925" s="26" t="str">
        <f t="shared" si="1104"/>
        <v/>
      </c>
      <c r="FG925" s="26" t="str">
        <f t="shared" si="1104"/>
        <v/>
      </c>
      <c r="FH925" s="26" t="str">
        <f t="shared" si="1104"/>
        <v/>
      </c>
      <c r="FI925" s="26" t="str">
        <f t="shared" si="1104"/>
        <v/>
      </c>
    </row>
    <row r="926" spans="1:165" s="8" customFormat="1" ht="15" customHeight="1">
      <c r="A926" s="8" t="str">
        <f t="shared" si="1083"/>
        <v>BEFPDDCSAP_BP6_XDC</v>
      </c>
      <c r="B926" s="12" t="s">
        <v>2115</v>
      </c>
      <c r="C926" s="13" t="s">
        <v>2185</v>
      </c>
      <c r="D926" s="13" t="s">
        <v>2186</v>
      </c>
      <c r="E926" s="18" t="str">
        <f>"BEFPDDCSAP_BP6_"&amp;C3</f>
        <v>BEFPDDCSAP_BP6_XDC</v>
      </c>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row>
    <row r="927" spans="1:165" s="8" customFormat="1" ht="15" customHeight="1">
      <c r="A927" s="8" t="str">
        <f t="shared" si="1083"/>
        <v>BEFPDDCSAI_BP6_XDC</v>
      </c>
      <c r="B927" s="12" t="s">
        <v>2118</v>
      </c>
      <c r="C927" s="13" t="s">
        <v>2187</v>
      </c>
      <c r="D927" s="13" t="s">
        <v>2188</v>
      </c>
      <c r="E927" s="18" t="str">
        <f>"BEFPDDCSAI_BP6_"&amp;C3</f>
        <v>BEFPDDCSAI_BP6_XDC</v>
      </c>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row>
    <row r="928" spans="1:165" s="8" customFormat="1" ht="15" customHeight="1">
      <c r="A928" s="8" t="str">
        <f t="shared" si="1083"/>
        <v>BEFPDDCCA_BP6_XDC</v>
      </c>
      <c r="B928" s="12" t="s">
        <v>2146</v>
      </c>
      <c r="C928" s="13" t="s">
        <v>2189</v>
      </c>
      <c r="D928" s="13" t="s">
        <v>2190</v>
      </c>
      <c r="E928" s="18" t="str">
        <f>"BEFPDDCCA_BP6_"&amp;C3</f>
        <v>BEFPDDCCA_BP6_XDC</v>
      </c>
      <c r="F928" s="26" t="str">
        <f>IF(AND(F929="",F930=""),"",SUM(F929,F930))</f>
        <v/>
      </c>
      <c r="G928" s="26" t="str">
        <f t="shared" si="1105" ref="G928:BR928">IF(AND(G929="",G930=""),"",SUM(G929,G930))</f>
        <v/>
      </c>
      <c r="H928" s="26" t="str">
        <f t="shared" si="1105"/>
        <v/>
      </c>
      <c r="I928" s="26" t="str">
        <f t="shared" si="1105"/>
        <v/>
      </c>
      <c r="J928" s="26" t="str">
        <f t="shared" si="1105"/>
        <v/>
      </c>
      <c r="K928" s="26" t="str">
        <f t="shared" si="1105"/>
        <v/>
      </c>
      <c r="L928" s="26" t="str">
        <f t="shared" si="1105"/>
        <v/>
      </c>
      <c r="M928" s="26" t="str">
        <f t="shared" si="1105"/>
        <v/>
      </c>
      <c r="N928" s="26" t="str">
        <f t="shared" si="1105"/>
        <v/>
      </c>
      <c r="O928" s="26" t="str">
        <f t="shared" si="1105"/>
        <v/>
      </c>
      <c r="P928" s="26" t="str">
        <f t="shared" si="1105"/>
        <v/>
      </c>
      <c r="Q928" s="26" t="str">
        <f t="shared" si="1105"/>
        <v/>
      </c>
      <c r="R928" s="26" t="str">
        <f t="shared" si="1105"/>
        <v/>
      </c>
      <c r="S928" s="26" t="str">
        <f t="shared" si="1105"/>
        <v/>
      </c>
      <c r="T928" s="26" t="str">
        <f t="shared" si="1105"/>
        <v/>
      </c>
      <c r="U928" s="26" t="str">
        <f t="shared" si="1105"/>
        <v/>
      </c>
      <c r="V928" s="26" t="str">
        <f t="shared" si="1105"/>
        <v/>
      </c>
      <c r="W928" s="26" t="str">
        <f t="shared" si="1105"/>
        <v/>
      </c>
      <c r="X928" s="26" t="str">
        <f t="shared" si="1105"/>
        <v/>
      </c>
      <c r="Y928" s="26" t="str">
        <f t="shared" si="1105"/>
        <v/>
      </c>
      <c r="Z928" s="26" t="str">
        <f t="shared" si="1105"/>
        <v/>
      </c>
      <c r="AA928" s="26" t="str">
        <f t="shared" si="1105"/>
        <v/>
      </c>
      <c r="AB928" s="26" t="str">
        <f t="shared" si="1105"/>
        <v/>
      </c>
      <c r="AC928" s="26" t="str">
        <f t="shared" si="1105"/>
        <v/>
      </c>
      <c r="AD928" s="26" t="str">
        <f t="shared" si="1105"/>
        <v/>
      </c>
      <c r="AE928" s="26" t="str">
        <f t="shared" si="1105"/>
        <v/>
      </c>
      <c r="AF928" s="26" t="str">
        <f t="shared" si="1105"/>
        <v/>
      </c>
      <c r="AG928" s="26" t="str">
        <f t="shared" si="1105"/>
        <v/>
      </c>
      <c r="AH928" s="26" t="str">
        <f t="shared" si="1105"/>
        <v/>
      </c>
      <c r="AI928" s="26" t="str">
        <f t="shared" si="1105"/>
        <v/>
      </c>
      <c r="AJ928" s="26" t="str">
        <f t="shared" si="1105"/>
        <v/>
      </c>
      <c r="AK928" s="26" t="str">
        <f t="shared" si="1105"/>
        <v/>
      </c>
      <c r="AL928" s="26" t="str">
        <f t="shared" si="1105"/>
        <v/>
      </c>
      <c r="AM928" s="26" t="str">
        <f t="shared" si="1105"/>
        <v/>
      </c>
      <c r="AN928" s="26" t="str">
        <f t="shared" si="1105"/>
        <v/>
      </c>
      <c r="AO928" s="26" t="str">
        <f t="shared" si="1105"/>
        <v/>
      </c>
      <c r="AP928" s="26" t="str">
        <f t="shared" si="1105"/>
        <v/>
      </c>
      <c r="AQ928" s="26" t="str">
        <f t="shared" si="1105"/>
        <v/>
      </c>
      <c r="AR928" s="26" t="str">
        <f t="shared" si="1105"/>
        <v/>
      </c>
      <c r="AS928" s="26" t="str">
        <f t="shared" si="1105"/>
        <v/>
      </c>
      <c r="AT928" s="26" t="str">
        <f t="shared" si="1105"/>
        <v/>
      </c>
      <c r="AU928" s="26" t="str">
        <f t="shared" si="1105"/>
        <v/>
      </c>
      <c r="AV928" s="26" t="str">
        <f t="shared" si="1105"/>
        <v/>
      </c>
      <c r="AW928" s="26" t="str">
        <f t="shared" si="1105"/>
        <v/>
      </c>
      <c r="AX928" s="26" t="str">
        <f t="shared" si="1105"/>
        <v/>
      </c>
      <c r="AY928" s="26" t="str">
        <f t="shared" si="1105"/>
        <v/>
      </c>
      <c r="AZ928" s="26" t="str">
        <f t="shared" si="1105"/>
        <v/>
      </c>
      <c r="BA928" s="26" t="str">
        <f t="shared" si="1105"/>
        <v/>
      </c>
      <c r="BB928" s="26" t="str">
        <f t="shared" si="1105"/>
        <v/>
      </c>
      <c r="BC928" s="26" t="str">
        <f t="shared" si="1105"/>
        <v/>
      </c>
      <c r="BD928" s="26" t="str">
        <f t="shared" si="1105"/>
        <v/>
      </c>
      <c r="BE928" s="26" t="str">
        <f t="shared" si="1105"/>
        <v/>
      </c>
      <c r="BF928" s="26" t="str">
        <f t="shared" si="1105"/>
        <v/>
      </c>
      <c r="BG928" s="26" t="str">
        <f t="shared" si="1105"/>
        <v/>
      </c>
      <c r="BH928" s="26" t="str">
        <f t="shared" si="1105"/>
        <v/>
      </c>
      <c r="BI928" s="26" t="str">
        <f t="shared" si="1105"/>
        <v/>
      </c>
      <c r="BJ928" s="26" t="str">
        <f t="shared" si="1105"/>
        <v/>
      </c>
      <c r="BK928" s="26" t="str">
        <f t="shared" si="1105"/>
        <v/>
      </c>
      <c r="BL928" s="26" t="str">
        <f t="shared" si="1105"/>
        <v/>
      </c>
      <c r="BM928" s="26" t="str">
        <f t="shared" si="1105"/>
        <v/>
      </c>
      <c r="BN928" s="26" t="str">
        <f t="shared" si="1105"/>
        <v/>
      </c>
      <c r="BO928" s="26" t="str">
        <f t="shared" si="1105"/>
        <v/>
      </c>
      <c r="BP928" s="26" t="str">
        <f t="shared" si="1105"/>
        <v/>
      </c>
      <c r="BQ928" s="26" t="str">
        <f t="shared" si="1105"/>
        <v/>
      </c>
      <c r="BR928" s="26" t="str">
        <f t="shared" si="1105"/>
        <v/>
      </c>
      <c r="BS928" s="26" t="str">
        <f t="shared" si="1106" ref="BS928:ED928">IF(AND(BS929="",BS930=""),"",SUM(BS929,BS930))</f>
        <v/>
      </c>
      <c r="BT928" s="26" t="str">
        <f t="shared" si="1106"/>
        <v/>
      </c>
      <c r="BU928" s="26" t="str">
        <f t="shared" si="1106"/>
        <v/>
      </c>
      <c r="BV928" s="26" t="str">
        <f t="shared" si="1106"/>
        <v/>
      </c>
      <c r="BW928" s="26" t="str">
        <f t="shared" si="1106"/>
        <v/>
      </c>
      <c r="BX928" s="26" t="str">
        <f t="shared" si="1106"/>
        <v/>
      </c>
      <c r="BY928" s="26" t="str">
        <f t="shared" si="1106"/>
        <v/>
      </c>
      <c r="BZ928" s="26" t="str">
        <f t="shared" si="1106"/>
        <v/>
      </c>
      <c r="CA928" s="26" t="str">
        <f t="shared" si="1106"/>
        <v/>
      </c>
      <c r="CB928" s="26" t="str">
        <f t="shared" si="1106"/>
        <v/>
      </c>
      <c r="CC928" s="26" t="str">
        <f t="shared" si="1106"/>
        <v/>
      </c>
      <c r="CD928" s="26" t="str">
        <f t="shared" si="1106"/>
        <v/>
      </c>
      <c r="CE928" s="26" t="str">
        <f t="shared" si="1106"/>
        <v/>
      </c>
      <c r="CF928" s="26" t="str">
        <f t="shared" si="1106"/>
        <v/>
      </c>
      <c r="CG928" s="26" t="str">
        <f t="shared" si="1106"/>
        <v/>
      </c>
      <c r="CH928" s="26" t="str">
        <f t="shared" si="1106"/>
        <v/>
      </c>
      <c r="CI928" s="26" t="str">
        <f t="shared" si="1106"/>
        <v/>
      </c>
      <c r="CJ928" s="26" t="str">
        <f t="shared" si="1106"/>
        <v/>
      </c>
      <c r="CK928" s="26" t="str">
        <f t="shared" si="1106"/>
        <v/>
      </c>
      <c r="CL928" s="26" t="str">
        <f t="shared" si="1106"/>
        <v/>
      </c>
      <c r="CM928" s="26" t="str">
        <f t="shared" si="1106"/>
        <v/>
      </c>
      <c r="CN928" s="26" t="str">
        <f t="shared" si="1106"/>
        <v/>
      </c>
      <c r="CO928" s="26" t="str">
        <f t="shared" si="1106"/>
        <v/>
      </c>
      <c r="CP928" s="26" t="str">
        <f t="shared" si="1106"/>
        <v/>
      </c>
      <c r="CQ928" s="26" t="str">
        <f t="shared" si="1106"/>
        <v/>
      </c>
      <c r="CR928" s="26" t="str">
        <f t="shared" si="1106"/>
        <v/>
      </c>
      <c r="CS928" s="26" t="str">
        <f t="shared" si="1106"/>
        <v/>
      </c>
      <c r="CT928" s="26" t="str">
        <f t="shared" si="1106"/>
        <v/>
      </c>
      <c r="CU928" s="26" t="str">
        <f t="shared" si="1106"/>
        <v/>
      </c>
      <c r="CV928" s="26" t="str">
        <f t="shared" si="1106"/>
        <v/>
      </c>
      <c r="CW928" s="26" t="str">
        <f t="shared" si="1106"/>
        <v/>
      </c>
      <c r="CX928" s="26" t="str">
        <f t="shared" si="1106"/>
        <v/>
      </c>
      <c r="CY928" s="26" t="str">
        <f t="shared" si="1106"/>
        <v/>
      </c>
      <c r="CZ928" s="26" t="str">
        <f t="shared" si="1106"/>
        <v/>
      </c>
      <c r="DA928" s="26" t="str">
        <f t="shared" si="1106"/>
        <v/>
      </c>
      <c r="DB928" s="26" t="str">
        <f t="shared" si="1106"/>
        <v/>
      </c>
      <c r="DC928" s="26" t="str">
        <f t="shared" si="1106"/>
        <v/>
      </c>
      <c r="DD928" s="26" t="str">
        <f t="shared" si="1106"/>
        <v/>
      </c>
      <c r="DE928" s="26" t="str">
        <f t="shared" si="1106"/>
        <v/>
      </c>
      <c r="DF928" s="26" t="str">
        <f t="shared" si="1106"/>
        <v/>
      </c>
      <c r="DG928" s="26" t="str">
        <f t="shared" si="1106"/>
        <v/>
      </c>
      <c r="DH928" s="26" t="str">
        <f t="shared" si="1106"/>
        <v/>
      </c>
      <c r="DI928" s="26" t="str">
        <f t="shared" si="1106"/>
        <v/>
      </c>
      <c r="DJ928" s="26" t="str">
        <f t="shared" si="1106"/>
        <v/>
      </c>
      <c r="DK928" s="26" t="str">
        <f t="shared" si="1106"/>
        <v/>
      </c>
      <c r="DL928" s="26" t="str">
        <f t="shared" si="1106"/>
        <v/>
      </c>
      <c r="DM928" s="26" t="str">
        <f t="shared" si="1106"/>
        <v/>
      </c>
      <c r="DN928" s="26" t="str">
        <f t="shared" si="1106"/>
        <v/>
      </c>
      <c r="DO928" s="26" t="str">
        <f t="shared" si="1106"/>
        <v/>
      </c>
      <c r="DP928" s="26" t="str">
        <f t="shared" si="1106"/>
        <v/>
      </c>
      <c r="DQ928" s="26" t="str">
        <f t="shared" si="1106"/>
        <v/>
      </c>
      <c r="DR928" s="26" t="str">
        <f t="shared" si="1106"/>
        <v/>
      </c>
      <c r="DS928" s="26" t="str">
        <f t="shared" si="1106"/>
        <v/>
      </c>
      <c r="DT928" s="26" t="str">
        <f t="shared" si="1106"/>
        <v/>
      </c>
      <c r="DU928" s="26" t="str">
        <f t="shared" si="1106"/>
        <v/>
      </c>
      <c r="DV928" s="26" t="str">
        <f t="shared" si="1106"/>
        <v/>
      </c>
      <c r="DW928" s="26" t="str">
        <f t="shared" si="1106"/>
        <v/>
      </c>
      <c r="DX928" s="26" t="str">
        <f t="shared" si="1106"/>
        <v/>
      </c>
      <c r="DY928" s="26" t="str">
        <f t="shared" si="1106"/>
        <v/>
      </c>
      <c r="DZ928" s="26" t="str">
        <f t="shared" si="1106"/>
        <v/>
      </c>
      <c r="EA928" s="26" t="str">
        <f t="shared" si="1106"/>
        <v/>
      </c>
      <c r="EB928" s="26" t="str">
        <f t="shared" si="1106"/>
        <v/>
      </c>
      <c r="EC928" s="26" t="str">
        <f t="shared" si="1106"/>
        <v/>
      </c>
      <c r="ED928" s="26" t="str">
        <f t="shared" si="1106"/>
        <v/>
      </c>
      <c r="EE928" s="26" t="str">
        <f t="shared" si="1107" ref="EE928:FI928">IF(AND(EE929="",EE930=""),"",SUM(EE929,EE930))</f>
        <v/>
      </c>
      <c r="EF928" s="26" t="str">
        <f t="shared" si="1107"/>
        <v/>
      </c>
      <c r="EG928" s="26" t="str">
        <f t="shared" si="1107"/>
        <v/>
      </c>
      <c r="EH928" s="26" t="str">
        <f t="shared" si="1107"/>
        <v/>
      </c>
      <c r="EI928" s="26" t="str">
        <f t="shared" si="1107"/>
        <v/>
      </c>
      <c r="EJ928" s="26" t="str">
        <f t="shared" si="1107"/>
        <v/>
      </c>
      <c r="EK928" s="26" t="str">
        <f t="shared" si="1107"/>
        <v/>
      </c>
      <c r="EL928" s="26" t="str">
        <f t="shared" si="1107"/>
        <v/>
      </c>
      <c r="EM928" s="26" t="str">
        <f t="shared" si="1107"/>
        <v/>
      </c>
      <c r="EN928" s="26" t="str">
        <f t="shared" si="1107"/>
        <v/>
      </c>
      <c r="EO928" s="26" t="str">
        <f t="shared" si="1107"/>
        <v/>
      </c>
      <c r="EP928" s="26" t="str">
        <f t="shared" si="1107"/>
        <v/>
      </c>
      <c r="EQ928" s="26" t="str">
        <f t="shared" si="1107"/>
        <v/>
      </c>
      <c r="ER928" s="26" t="str">
        <f t="shared" si="1107"/>
        <v/>
      </c>
      <c r="ES928" s="26" t="str">
        <f t="shared" si="1107"/>
        <v/>
      </c>
      <c r="ET928" s="26" t="str">
        <f t="shared" si="1107"/>
        <v/>
      </c>
      <c r="EU928" s="26" t="str">
        <f t="shared" si="1107"/>
        <v/>
      </c>
      <c r="EV928" s="26" t="str">
        <f t="shared" si="1107"/>
        <v/>
      </c>
      <c r="EW928" s="26" t="str">
        <f t="shared" si="1107"/>
        <v/>
      </c>
      <c r="EX928" s="26" t="str">
        <f t="shared" si="1107"/>
        <v/>
      </c>
      <c r="EY928" s="26" t="str">
        <f t="shared" si="1107"/>
        <v/>
      </c>
      <c r="EZ928" s="26" t="str">
        <f t="shared" si="1107"/>
        <v/>
      </c>
      <c r="FA928" s="26" t="str">
        <f t="shared" si="1107"/>
        <v/>
      </c>
      <c r="FB928" s="26" t="str">
        <f t="shared" si="1107"/>
        <v/>
      </c>
      <c r="FC928" s="26" t="str">
        <f t="shared" si="1107"/>
        <v/>
      </c>
      <c r="FD928" s="26" t="str">
        <f t="shared" si="1107"/>
        <v/>
      </c>
      <c r="FE928" s="26" t="str">
        <f t="shared" si="1107"/>
        <v/>
      </c>
      <c r="FF928" s="26" t="str">
        <f t="shared" si="1107"/>
        <v/>
      </c>
      <c r="FG928" s="26" t="str">
        <f t="shared" si="1107"/>
        <v/>
      </c>
      <c r="FH928" s="26" t="str">
        <f t="shared" si="1107"/>
        <v/>
      </c>
      <c r="FI928" s="26" t="str">
        <f t="shared" si="1107"/>
        <v/>
      </c>
    </row>
    <row r="929" spans="1:165" s="8" customFormat="1" ht="15" customHeight="1">
      <c r="A929" s="8" t="str">
        <f t="shared" si="1083"/>
        <v>BEFPDDCCAP_BP6_XDC</v>
      </c>
      <c r="B929" s="12" t="s">
        <v>2149</v>
      </c>
      <c r="C929" s="13" t="s">
        <v>2191</v>
      </c>
      <c r="D929" s="13" t="s">
        <v>2192</v>
      </c>
      <c r="E929" s="18" t="str">
        <f>"BEFPDDCCAP_BP6_"&amp;C3</f>
        <v>BEFPDDCCAP_BP6_XDC</v>
      </c>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row>
    <row r="930" spans="1:165" s="8" customFormat="1" ht="15" customHeight="1">
      <c r="A930" s="8" t="str">
        <f t="shared" si="1083"/>
        <v>BEFPDDCCAI_BP6_XDC</v>
      </c>
      <c r="B930" s="12" t="s">
        <v>2152</v>
      </c>
      <c r="C930" s="13" t="s">
        <v>2193</v>
      </c>
      <c r="D930" s="13" t="s">
        <v>2194</v>
      </c>
      <c r="E930" s="18" t="str">
        <f>"BEFPDDCCAI_BP6_"&amp;C3</f>
        <v>BEFPDDCCAI_BP6_XDC</v>
      </c>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row>
    <row r="931" spans="1:165" s="8" customFormat="1" ht="15" customHeight="1">
      <c r="A931" s="8" t="str">
        <f t="shared" si="1083"/>
        <v>BEFPDG_BP6_XDC</v>
      </c>
      <c r="B931" s="12" t="s">
        <v>2195</v>
      </c>
      <c r="C931" s="13" t="s">
        <v>2196</v>
      </c>
      <c r="D931" s="13" t="s">
        <v>2197</v>
      </c>
      <c r="E931" s="18" t="str">
        <f>"BEFPDG_BP6_"&amp;C3</f>
        <v>BEFPDG_BP6_XDC</v>
      </c>
      <c r="F931" s="26" t="str">
        <f>IF(AND(F932="",AND(F933="",AND(F934="",AND(F937="",AND(F941="",AND(F944="",F947="")))))),"",SUM(F932,F933,F934,F937,F941,F944,F947))</f>
        <v/>
      </c>
      <c r="G931" s="26" t="str">
        <f t="shared" si="1108" ref="G931:BR931">IF(AND(G932="",AND(G933="",AND(G934="",AND(G937="",AND(G941="",AND(G944="",G947="")))))),"",SUM(G932,G933,G934,G937,G941,G944,G947))</f>
        <v/>
      </c>
      <c r="H931" s="26" t="str">
        <f t="shared" si="1108"/>
        <v/>
      </c>
      <c r="I931" s="26" t="str">
        <f t="shared" si="1108"/>
        <v/>
      </c>
      <c r="J931" s="26" t="str">
        <f t="shared" si="1108"/>
        <v/>
      </c>
      <c r="K931" s="26" t="str">
        <f t="shared" si="1108"/>
        <v/>
      </c>
      <c r="L931" s="26" t="str">
        <f t="shared" si="1108"/>
        <v/>
      </c>
      <c r="M931" s="26" t="str">
        <f t="shared" si="1108"/>
        <v/>
      </c>
      <c r="N931" s="26" t="str">
        <f t="shared" si="1108"/>
        <v/>
      </c>
      <c r="O931" s="26" t="str">
        <f t="shared" si="1108"/>
        <v/>
      </c>
      <c r="P931" s="26" t="str">
        <f t="shared" si="1108"/>
        <v/>
      </c>
      <c r="Q931" s="26" t="str">
        <f t="shared" si="1108"/>
        <v/>
      </c>
      <c r="R931" s="26" t="str">
        <f t="shared" si="1108"/>
        <v/>
      </c>
      <c r="S931" s="26" t="str">
        <f t="shared" si="1108"/>
        <v/>
      </c>
      <c r="T931" s="26" t="str">
        <f t="shared" si="1108"/>
        <v/>
      </c>
      <c r="U931" s="26" t="str">
        <f t="shared" si="1108"/>
        <v/>
      </c>
      <c r="V931" s="26" t="str">
        <f t="shared" si="1108"/>
        <v/>
      </c>
      <c r="W931" s="26" t="str">
        <f t="shared" si="1108"/>
        <v/>
      </c>
      <c r="X931" s="26" t="str">
        <f t="shared" si="1108"/>
        <v/>
      </c>
      <c r="Y931" s="26" t="str">
        <f t="shared" si="1108"/>
        <v/>
      </c>
      <c r="Z931" s="26" t="str">
        <f t="shared" si="1108"/>
        <v/>
      </c>
      <c r="AA931" s="26" t="str">
        <f t="shared" si="1108"/>
        <v/>
      </c>
      <c r="AB931" s="26" t="str">
        <f t="shared" si="1108"/>
        <v/>
      </c>
      <c r="AC931" s="26" t="str">
        <f t="shared" si="1108"/>
        <v/>
      </c>
      <c r="AD931" s="26" t="str">
        <f t="shared" si="1108"/>
        <v/>
      </c>
      <c r="AE931" s="26" t="str">
        <f t="shared" si="1108"/>
        <v/>
      </c>
      <c r="AF931" s="26" t="str">
        <f t="shared" si="1108"/>
        <v/>
      </c>
      <c r="AG931" s="26" t="str">
        <f t="shared" si="1108"/>
        <v/>
      </c>
      <c r="AH931" s="26" t="str">
        <f t="shared" si="1108"/>
        <v/>
      </c>
      <c r="AI931" s="26" t="str">
        <f t="shared" si="1108"/>
        <v/>
      </c>
      <c r="AJ931" s="26" t="str">
        <f t="shared" si="1108"/>
        <v/>
      </c>
      <c r="AK931" s="26" t="str">
        <f t="shared" si="1108"/>
        <v/>
      </c>
      <c r="AL931" s="26" t="str">
        <f t="shared" si="1108"/>
        <v/>
      </c>
      <c r="AM931" s="26" t="str">
        <f t="shared" si="1108"/>
        <v/>
      </c>
      <c r="AN931" s="26" t="str">
        <f t="shared" si="1108"/>
        <v/>
      </c>
      <c r="AO931" s="26" t="str">
        <f t="shared" si="1108"/>
        <v/>
      </c>
      <c r="AP931" s="26" t="str">
        <f t="shared" si="1108"/>
        <v/>
      </c>
      <c r="AQ931" s="26" t="str">
        <f t="shared" si="1108"/>
        <v/>
      </c>
      <c r="AR931" s="26" t="str">
        <f t="shared" si="1108"/>
        <v/>
      </c>
      <c r="AS931" s="26" t="str">
        <f t="shared" si="1108"/>
        <v/>
      </c>
      <c r="AT931" s="26" t="str">
        <f t="shared" si="1108"/>
        <v/>
      </c>
      <c r="AU931" s="26" t="str">
        <f t="shared" si="1108"/>
        <v/>
      </c>
      <c r="AV931" s="26" t="str">
        <f t="shared" si="1108"/>
        <v/>
      </c>
      <c r="AW931" s="26" t="str">
        <f t="shared" si="1108"/>
        <v/>
      </c>
      <c r="AX931" s="26" t="str">
        <f t="shared" si="1108"/>
        <v/>
      </c>
      <c r="AY931" s="26" t="str">
        <f t="shared" si="1108"/>
        <v/>
      </c>
      <c r="AZ931" s="26" t="str">
        <f t="shared" si="1108"/>
        <v/>
      </c>
      <c r="BA931" s="26" t="str">
        <f t="shared" si="1108"/>
        <v/>
      </c>
      <c r="BB931" s="26" t="str">
        <f t="shared" si="1108"/>
        <v/>
      </c>
      <c r="BC931" s="26" t="str">
        <f t="shared" si="1108"/>
        <v/>
      </c>
      <c r="BD931" s="26" t="str">
        <f t="shared" si="1108"/>
        <v/>
      </c>
      <c r="BE931" s="26" t="str">
        <f t="shared" si="1108"/>
        <v/>
      </c>
      <c r="BF931" s="26" t="str">
        <f t="shared" si="1108"/>
        <v/>
      </c>
      <c r="BG931" s="26" t="str">
        <f t="shared" si="1108"/>
        <v/>
      </c>
      <c r="BH931" s="26" t="str">
        <f t="shared" si="1108"/>
        <v/>
      </c>
      <c r="BI931" s="26" t="str">
        <f t="shared" si="1108"/>
        <v/>
      </c>
      <c r="BJ931" s="26" t="str">
        <f t="shared" si="1108"/>
        <v/>
      </c>
      <c r="BK931" s="26" t="str">
        <f t="shared" si="1108"/>
        <v/>
      </c>
      <c r="BL931" s="26" t="str">
        <f t="shared" si="1108"/>
        <v/>
      </c>
      <c r="BM931" s="26" t="str">
        <f t="shared" si="1108"/>
        <v/>
      </c>
      <c r="BN931" s="26" t="str">
        <f t="shared" si="1108"/>
        <v/>
      </c>
      <c r="BO931" s="26" t="str">
        <f t="shared" si="1108"/>
        <v/>
      </c>
      <c r="BP931" s="26" t="str">
        <f t="shared" si="1108"/>
        <v/>
      </c>
      <c r="BQ931" s="26" t="str">
        <f t="shared" si="1108"/>
        <v/>
      </c>
      <c r="BR931" s="26" t="str">
        <f t="shared" si="1108"/>
        <v/>
      </c>
      <c r="BS931" s="26" t="str">
        <f t="shared" si="1109" ref="BS931:ED931">IF(AND(BS932="",AND(BS933="",AND(BS934="",AND(BS937="",AND(BS941="",AND(BS944="",BS947="")))))),"",SUM(BS932,BS933,BS934,BS937,BS941,BS944,BS947))</f>
        <v/>
      </c>
      <c r="BT931" s="26" t="str">
        <f t="shared" si="1109"/>
        <v/>
      </c>
      <c r="BU931" s="26" t="str">
        <f t="shared" si="1109"/>
        <v/>
      </c>
      <c r="BV931" s="26" t="str">
        <f t="shared" si="1109"/>
        <v/>
      </c>
      <c r="BW931" s="26" t="str">
        <f t="shared" si="1109"/>
        <v/>
      </c>
      <c r="BX931" s="26" t="str">
        <f t="shared" si="1109"/>
        <v/>
      </c>
      <c r="BY931" s="26" t="str">
        <f t="shared" si="1109"/>
        <v/>
      </c>
      <c r="BZ931" s="26" t="str">
        <f t="shared" si="1109"/>
        <v/>
      </c>
      <c r="CA931" s="26" t="str">
        <f t="shared" si="1109"/>
        <v/>
      </c>
      <c r="CB931" s="26" t="str">
        <f t="shared" si="1109"/>
        <v/>
      </c>
      <c r="CC931" s="26" t="str">
        <f t="shared" si="1109"/>
        <v/>
      </c>
      <c r="CD931" s="26" t="str">
        <f t="shared" si="1109"/>
        <v/>
      </c>
      <c r="CE931" s="26" t="str">
        <f t="shared" si="1109"/>
        <v/>
      </c>
      <c r="CF931" s="26" t="str">
        <f t="shared" si="1109"/>
        <v/>
      </c>
      <c r="CG931" s="26" t="str">
        <f t="shared" si="1109"/>
        <v/>
      </c>
      <c r="CH931" s="26" t="str">
        <f t="shared" si="1109"/>
        <v/>
      </c>
      <c r="CI931" s="26" t="str">
        <f t="shared" si="1109"/>
        <v/>
      </c>
      <c r="CJ931" s="26" t="str">
        <f t="shared" si="1109"/>
        <v/>
      </c>
      <c r="CK931" s="26" t="str">
        <f t="shared" si="1109"/>
        <v/>
      </c>
      <c r="CL931" s="26" t="str">
        <f t="shared" si="1109"/>
        <v/>
      </c>
      <c r="CM931" s="26" t="str">
        <f t="shared" si="1109"/>
        <v/>
      </c>
      <c r="CN931" s="26" t="str">
        <f t="shared" si="1109"/>
        <v/>
      </c>
      <c r="CO931" s="26" t="str">
        <f t="shared" si="1109"/>
        <v/>
      </c>
      <c r="CP931" s="26" t="str">
        <f t="shared" si="1109"/>
        <v/>
      </c>
      <c r="CQ931" s="26" t="str">
        <f t="shared" si="1109"/>
        <v/>
      </c>
      <c r="CR931" s="26" t="str">
        <f t="shared" si="1109"/>
        <v/>
      </c>
      <c r="CS931" s="26" t="str">
        <f t="shared" si="1109"/>
        <v/>
      </c>
      <c r="CT931" s="26" t="str">
        <f t="shared" si="1109"/>
        <v/>
      </c>
      <c r="CU931" s="26" t="str">
        <f t="shared" si="1109"/>
        <v/>
      </c>
      <c r="CV931" s="26" t="str">
        <f t="shared" si="1109"/>
        <v/>
      </c>
      <c r="CW931" s="26" t="str">
        <f t="shared" si="1109"/>
        <v/>
      </c>
      <c r="CX931" s="26" t="str">
        <f t="shared" si="1109"/>
        <v/>
      </c>
      <c r="CY931" s="26" t="str">
        <f t="shared" si="1109"/>
        <v/>
      </c>
      <c r="CZ931" s="26" t="str">
        <f t="shared" si="1109"/>
        <v/>
      </c>
      <c r="DA931" s="26" t="str">
        <f t="shared" si="1109"/>
        <v/>
      </c>
      <c r="DB931" s="26" t="str">
        <f t="shared" si="1109"/>
        <v/>
      </c>
      <c r="DC931" s="26" t="str">
        <f t="shared" si="1109"/>
        <v/>
      </c>
      <c r="DD931" s="26" t="str">
        <f t="shared" si="1109"/>
        <v/>
      </c>
      <c r="DE931" s="26" t="str">
        <f t="shared" si="1109"/>
        <v/>
      </c>
      <c r="DF931" s="26" t="str">
        <f t="shared" si="1109"/>
        <v/>
      </c>
      <c r="DG931" s="26" t="str">
        <f t="shared" si="1109"/>
        <v/>
      </c>
      <c r="DH931" s="26" t="str">
        <f t="shared" si="1109"/>
        <v/>
      </c>
      <c r="DI931" s="26" t="str">
        <f t="shared" si="1109"/>
        <v/>
      </c>
      <c r="DJ931" s="26" t="str">
        <f t="shared" si="1109"/>
        <v/>
      </c>
      <c r="DK931" s="26" t="str">
        <f t="shared" si="1109"/>
        <v/>
      </c>
      <c r="DL931" s="26" t="str">
        <f t="shared" si="1109"/>
        <v/>
      </c>
      <c r="DM931" s="26" t="str">
        <f t="shared" si="1109"/>
        <v/>
      </c>
      <c r="DN931" s="26" t="str">
        <f t="shared" si="1109"/>
        <v/>
      </c>
      <c r="DO931" s="26" t="str">
        <f t="shared" si="1109"/>
        <v/>
      </c>
      <c r="DP931" s="26" t="str">
        <f t="shared" si="1109"/>
        <v/>
      </c>
      <c r="DQ931" s="26" t="str">
        <f t="shared" si="1109"/>
        <v/>
      </c>
      <c r="DR931" s="26" t="str">
        <f t="shared" si="1109"/>
        <v/>
      </c>
      <c r="DS931" s="26" t="str">
        <f t="shared" si="1109"/>
        <v/>
      </c>
      <c r="DT931" s="26" t="str">
        <f t="shared" si="1109"/>
        <v/>
      </c>
      <c r="DU931" s="26" t="str">
        <f t="shared" si="1109"/>
        <v/>
      </c>
      <c r="DV931" s="26" t="str">
        <f t="shared" si="1109"/>
        <v/>
      </c>
      <c r="DW931" s="26" t="str">
        <f t="shared" si="1109"/>
        <v/>
      </c>
      <c r="DX931" s="26" t="str">
        <f t="shared" si="1109"/>
        <v/>
      </c>
      <c r="DY931" s="26" t="str">
        <f t="shared" si="1109"/>
        <v/>
      </c>
      <c r="DZ931" s="26" t="str">
        <f t="shared" si="1109"/>
        <v/>
      </c>
      <c r="EA931" s="26" t="str">
        <f t="shared" si="1109"/>
        <v/>
      </c>
      <c r="EB931" s="26" t="str">
        <f t="shared" si="1109"/>
        <v/>
      </c>
      <c r="EC931" s="26" t="str">
        <f t="shared" si="1109"/>
        <v/>
      </c>
      <c r="ED931" s="26" t="str">
        <f t="shared" si="1109"/>
        <v/>
      </c>
      <c r="EE931" s="26" t="str">
        <f t="shared" si="1110" ref="EE931:FI931">IF(AND(EE932="",AND(EE933="",AND(EE934="",AND(EE937="",AND(EE941="",AND(EE944="",EE947="")))))),"",SUM(EE932,EE933,EE934,EE937,EE941,EE944,EE947))</f>
        <v/>
      </c>
      <c r="EF931" s="26" t="str">
        <f t="shared" si="1110"/>
        <v/>
      </c>
      <c r="EG931" s="26" t="str">
        <f t="shared" si="1110"/>
        <v/>
      </c>
      <c r="EH931" s="26" t="str">
        <f t="shared" si="1110"/>
        <v/>
      </c>
      <c r="EI931" s="26" t="str">
        <f t="shared" si="1110"/>
        <v/>
      </c>
      <c r="EJ931" s="26" t="str">
        <f t="shared" si="1110"/>
        <v/>
      </c>
      <c r="EK931" s="26" t="str">
        <f t="shared" si="1110"/>
        <v/>
      </c>
      <c r="EL931" s="26" t="str">
        <f t="shared" si="1110"/>
        <v/>
      </c>
      <c r="EM931" s="26" t="str">
        <f t="shared" si="1110"/>
        <v/>
      </c>
      <c r="EN931" s="26" t="str">
        <f t="shared" si="1110"/>
        <v/>
      </c>
      <c r="EO931" s="26" t="str">
        <f t="shared" si="1110"/>
        <v/>
      </c>
      <c r="EP931" s="26" t="str">
        <f t="shared" si="1110"/>
        <v/>
      </c>
      <c r="EQ931" s="26" t="str">
        <f t="shared" si="1110"/>
        <v/>
      </c>
      <c r="ER931" s="26" t="str">
        <f t="shared" si="1110"/>
        <v/>
      </c>
      <c r="ES931" s="26" t="str">
        <f t="shared" si="1110"/>
        <v/>
      </c>
      <c r="ET931" s="26" t="str">
        <f t="shared" si="1110"/>
        <v/>
      </c>
      <c r="EU931" s="26" t="str">
        <f t="shared" si="1110"/>
        <v/>
      </c>
      <c r="EV931" s="26" t="str">
        <f t="shared" si="1110"/>
        <v/>
      </c>
      <c r="EW931" s="26" t="str">
        <f t="shared" si="1110"/>
        <v/>
      </c>
      <c r="EX931" s="26" t="str">
        <f t="shared" si="1110"/>
        <v/>
      </c>
      <c r="EY931" s="26" t="str">
        <f t="shared" si="1110"/>
        <v/>
      </c>
      <c r="EZ931" s="26" t="str">
        <f t="shared" si="1110"/>
        <v/>
      </c>
      <c r="FA931" s="26" t="str">
        <f t="shared" si="1110"/>
        <v/>
      </c>
      <c r="FB931" s="26" t="str">
        <f t="shared" si="1110"/>
        <v/>
      </c>
      <c r="FC931" s="26" t="str">
        <f t="shared" si="1110"/>
        <v/>
      </c>
      <c r="FD931" s="26" t="str">
        <f t="shared" si="1110"/>
        <v/>
      </c>
      <c r="FE931" s="26" t="str">
        <f t="shared" si="1110"/>
        <v/>
      </c>
      <c r="FF931" s="26" t="str">
        <f t="shared" si="1110"/>
        <v/>
      </c>
      <c r="FG931" s="26" t="str">
        <f t="shared" si="1110"/>
        <v/>
      </c>
      <c r="FH931" s="26" t="str">
        <f t="shared" si="1110"/>
        <v/>
      </c>
      <c r="FI931" s="26" t="str">
        <f t="shared" si="1110"/>
        <v/>
      </c>
    </row>
    <row r="932" spans="1:165" s="8" customFormat="1" ht="15" customHeight="1">
      <c r="A932" s="8" t="str">
        <f t="shared" si="1083"/>
        <v>BEFPDGNS_BP6_XDC</v>
      </c>
      <c r="B932" s="12" t="s">
        <v>2106</v>
      </c>
      <c r="C932" s="13" t="s">
        <v>2198</v>
      </c>
      <c r="D932" s="13" t="s">
        <v>2199</v>
      </c>
      <c r="E932" s="18" t="str">
        <f>"BEFPDGNS_BP6_"&amp;C3</f>
        <v>BEFPDGNS_BP6_XDC</v>
      </c>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row>
    <row r="933" spans="1:165" s="8" customFormat="1" ht="15" customHeight="1">
      <c r="A933" s="8" t="str">
        <f t="shared" si="1083"/>
        <v>BEFPDGPB_BP6_XDC</v>
      </c>
      <c r="B933" s="12" t="s">
        <v>2109</v>
      </c>
      <c r="C933" s="13" t="s">
        <v>2200</v>
      </c>
      <c r="D933" s="13" t="s">
        <v>2201</v>
      </c>
      <c r="E933" s="18" t="str">
        <f>"BEFPDGPB_BP6_"&amp;C3</f>
        <v>BEFPDGPB_BP6_XDC</v>
      </c>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row>
    <row r="934" spans="1:165" s="8" customFormat="1" ht="15" customHeight="1">
      <c r="A934" s="8" t="str">
        <f t="shared" si="1083"/>
        <v>BEFPDGRP_BP6_XDC</v>
      </c>
      <c r="B934" s="12" t="s">
        <v>2112</v>
      </c>
      <c r="C934" s="13" t="s">
        <v>2202</v>
      </c>
      <c r="D934" s="13" t="s">
        <v>2203</v>
      </c>
      <c r="E934" s="18" t="str">
        <f>"BEFPDGRP_BP6_"&amp;C3</f>
        <v>BEFPDGRP_BP6_XDC</v>
      </c>
      <c r="F934" s="26" t="str">
        <f>IF(AND(F935="",F936=""),"",SUM(F935,F936))</f>
        <v/>
      </c>
      <c r="G934" s="26" t="str">
        <f t="shared" si="1111" ref="G934:BR934">IF(AND(G935="",G936=""),"",SUM(G935,G936))</f>
        <v/>
      </c>
      <c r="H934" s="26" t="str">
        <f t="shared" si="1111"/>
        <v/>
      </c>
      <c r="I934" s="26" t="str">
        <f t="shared" si="1111"/>
        <v/>
      </c>
      <c r="J934" s="26" t="str">
        <f t="shared" si="1111"/>
        <v/>
      </c>
      <c r="K934" s="26" t="str">
        <f t="shared" si="1111"/>
        <v/>
      </c>
      <c r="L934" s="26" t="str">
        <f t="shared" si="1111"/>
        <v/>
      </c>
      <c r="M934" s="26" t="str">
        <f t="shared" si="1111"/>
        <v/>
      </c>
      <c r="N934" s="26" t="str">
        <f t="shared" si="1111"/>
        <v/>
      </c>
      <c r="O934" s="26" t="str">
        <f t="shared" si="1111"/>
        <v/>
      </c>
      <c r="P934" s="26" t="str">
        <f t="shared" si="1111"/>
        <v/>
      </c>
      <c r="Q934" s="26" t="str">
        <f t="shared" si="1111"/>
        <v/>
      </c>
      <c r="R934" s="26" t="str">
        <f t="shared" si="1111"/>
        <v/>
      </c>
      <c r="S934" s="26" t="str">
        <f t="shared" si="1111"/>
        <v/>
      </c>
      <c r="T934" s="26" t="str">
        <f t="shared" si="1111"/>
        <v/>
      </c>
      <c r="U934" s="26" t="str">
        <f t="shared" si="1111"/>
        <v/>
      </c>
      <c r="V934" s="26" t="str">
        <f t="shared" si="1111"/>
        <v/>
      </c>
      <c r="W934" s="26" t="str">
        <f t="shared" si="1111"/>
        <v/>
      </c>
      <c r="X934" s="26" t="str">
        <f t="shared" si="1111"/>
        <v/>
      </c>
      <c r="Y934" s="26" t="str">
        <f t="shared" si="1111"/>
        <v/>
      </c>
      <c r="Z934" s="26" t="str">
        <f t="shared" si="1111"/>
        <v/>
      </c>
      <c r="AA934" s="26" t="str">
        <f t="shared" si="1111"/>
        <v/>
      </c>
      <c r="AB934" s="26" t="str">
        <f t="shared" si="1111"/>
        <v/>
      </c>
      <c r="AC934" s="26" t="str">
        <f t="shared" si="1111"/>
        <v/>
      </c>
      <c r="AD934" s="26" t="str">
        <f t="shared" si="1111"/>
        <v/>
      </c>
      <c r="AE934" s="26" t="str">
        <f t="shared" si="1111"/>
        <v/>
      </c>
      <c r="AF934" s="26" t="str">
        <f t="shared" si="1111"/>
        <v/>
      </c>
      <c r="AG934" s="26" t="str">
        <f t="shared" si="1111"/>
        <v/>
      </c>
      <c r="AH934" s="26" t="str">
        <f t="shared" si="1111"/>
        <v/>
      </c>
      <c r="AI934" s="26" t="str">
        <f t="shared" si="1111"/>
        <v/>
      </c>
      <c r="AJ934" s="26" t="str">
        <f t="shared" si="1111"/>
        <v/>
      </c>
      <c r="AK934" s="26" t="str">
        <f t="shared" si="1111"/>
        <v/>
      </c>
      <c r="AL934" s="26" t="str">
        <f t="shared" si="1111"/>
        <v/>
      </c>
      <c r="AM934" s="26" t="str">
        <f t="shared" si="1111"/>
        <v/>
      </c>
      <c r="AN934" s="26" t="str">
        <f t="shared" si="1111"/>
        <v/>
      </c>
      <c r="AO934" s="26" t="str">
        <f t="shared" si="1111"/>
        <v/>
      </c>
      <c r="AP934" s="26" t="str">
        <f t="shared" si="1111"/>
        <v/>
      </c>
      <c r="AQ934" s="26" t="str">
        <f t="shared" si="1111"/>
        <v/>
      </c>
      <c r="AR934" s="26" t="str">
        <f t="shared" si="1111"/>
        <v/>
      </c>
      <c r="AS934" s="26" t="str">
        <f t="shared" si="1111"/>
        <v/>
      </c>
      <c r="AT934" s="26" t="str">
        <f t="shared" si="1111"/>
        <v/>
      </c>
      <c r="AU934" s="26" t="str">
        <f t="shared" si="1111"/>
        <v/>
      </c>
      <c r="AV934" s="26" t="str">
        <f t="shared" si="1111"/>
        <v/>
      </c>
      <c r="AW934" s="26" t="str">
        <f t="shared" si="1111"/>
        <v/>
      </c>
      <c r="AX934" s="26" t="str">
        <f t="shared" si="1111"/>
        <v/>
      </c>
      <c r="AY934" s="26" t="str">
        <f t="shared" si="1111"/>
        <v/>
      </c>
      <c r="AZ934" s="26" t="str">
        <f t="shared" si="1111"/>
        <v/>
      </c>
      <c r="BA934" s="26" t="str">
        <f t="shared" si="1111"/>
        <v/>
      </c>
      <c r="BB934" s="26" t="str">
        <f t="shared" si="1111"/>
        <v/>
      </c>
      <c r="BC934" s="26" t="str">
        <f t="shared" si="1111"/>
        <v/>
      </c>
      <c r="BD934" s="26" t="str">
        <f t="shared" si="1111"/>
        <v/>
      </c>
      <c r="BE934" s="26" t="str">
        <f t="shared" si="1111"/>
        <v/>
      </c>
      <c r="BF934" s="26" t="str">
        <f t="shared" si="1111"/>
        <v/>
      </c>
      <c r="BG934" s="26" t="str">
        <f t="shared" si="1111"/>
        <v/>
      </c>
      <c r="BH934" s="26" t="str">
        <f t="shared" si="1111"/>
        <v/>
      </c>
      <c r="BI934" s="26" t="str">
        <f t="shared" si="1111"/>
        <v/>
      </c>
      <c r="BJ934" s="26" t="str">
        <f t="shared" si="1111"/>
        <v/>
      </c>
      <c r="BK934" s="26" t="str">
        <f t="shared" si="1111"/>
        <v/>
      </c>
      <c r="BL934" s="26" t="str">
        <f t="shared" si="1111"/>
        <v/>
      </c>
      <c r="BM934" s="26" t="str">
        <f t="shared" si="1111"/>
        <v/>
      </c>
      <c r="BN934" s="26" t="str">
        <f t="shared" si="1111"/>
        <v/>
      </c>
      <c r="BO934" s="26" t="str">
        <f t="shared" si="1111"/>
        <v/>
      </c>
      <c r="BP934" s="26" t="str">
        <f t="shared" si="1111"/>
        <v/>
      </c>
      <c r="BQ934" s="26" t="str">
        <f t="shared" si="1111"/>
        <v/>
      </c>
      <c r="BR934" s="26" t="str">
        <f t="shared" si="1111"/>
        <v/>
      </c>
      <c r="BS934" s="26" t="str">
        <f t="shared" si="1112" ref="BS934:ED934">IF(AND(BS935="",BS936=""),"",SUM(BS935,BS936))</f>
        <v/>
      </c>
      <c r="BT934" s="26" t="str">
        <f t="shared" si="1112"/>
        <v/>
      </c>
      <c r="BU934" s="26" t="str">
        <f t="shared" si="1112"/>
        <v/>
      </c>
      <c r="BV934" s="26" t="str">
        <f t="shared" si="1112"/>
        <v/>
      </c>
      <c r="BW934" s="26" t="str">
        <f t="shared" si="1112"/>
        <v/>
      </c>
      <c r="BX934" s="26" t="str">
        <f t="shared" si="1112"/>
        <v/>
      </c>
      <c r="BY934" s="26" t="str">
        <f t="shared" si="1112"/>
        <v/>
      </c>
      <c r="BZ934" s="26" t="str">
        <f t="shared" si="1112"/>
        <v/>
      </c>
      <c r="CA934" s="26" t="str">
        <f t="shared" si="1112"/>
        <v/>
      </c>
      <c r="CB934" s="26" t="str">
        <f t="shared" si="1112"/>
        <v/>
      </c>
      <c r="CC934" s="26" t="str">
        <f t="shared" si="1112"/>
        <v/>
      </c>
      <c r="CD934" s="26" t="str">
        <f t="shared" si="1112"/>
        <v/>
      </c>
      <c r="CE934" s="26" t="str">
        <f t="shared" si="1112"/>
        <v/>
      </c>
      <c r="CF934" s="26" t="str">
        <f t="shared" si="1112"/>
        <v/>
      </c>
      <c r="CG934" s="26" t="str">
        <f t="shared" si="1112"/>
        <v/>
      </c>
      <c r="CH934" s="26" t="str">
        <f t="shared" si="1112"/>
        <v/>
      </c>
      <c r="CI934" s="26" t="str">
        <f t="shared" si="1112"/>
        <v/>
      </c>
      <c r="CJ934" s="26" t="str">
        <f t="shared" si="1112"/>
        <v/>
      </c>
      <c r="CK934" s="26" t="str">
        <f t="shared" si="1112"/>
        <v/>
      </c>
      <c r="CL934" s="26" t="str">
        <f t="shared" si="1112"/>
        <v/>
      </c>
      <c r="CM934" s="26" t="str">
        <f t="shared" si="1112"/>
        <v/>
      </c>
      <c r="CN934" s="26" t="str">
        <f t="shared" si="1112"/>
        <v/>
      </c>
      <c r="CO934" s="26" t="str">
        <f t="shared" si="1112"/>
        <v/>
      </c>
      <c r="CP934" s="26" t="str">
        <f t="shared" si="1112"/>
        <v/>
      </c>
      <c r="CQ934" s="26" t="str">
        <f t="shared" si="1112"/>
        <v/>
      </c>
      <c r="CR934" s="26" t="str">
        <f t="shared" si="1112"/>
        <v/>
      </c>
      <c r="CS934" s="26" t="str">
        <f t="shared" si="1112"/>
        <v/>
      </c>
      <c r="CT934" s="26" t="str">
        <f t="shared" si="1112"/>
        <v/>
      </c>
      <c r="CU934" s="26" t="str">
        <f t="shared" si="1112"/>
        <v/>
      </c>
      <c r="CV934" s="26" t="str">
        <f t="shared" si="1112"/>
        <v/>
      </c>
      <c r="CW934" s="26" t="str">
        <f t="shared" si="1112"/>
        <v/>
      </c>
      <c r="CX934" s="26" t="str">
        <f t="shared" si="1112"/>
        <v/>
      </c>
      <c r="CY934" s="26" t="str">
        <f t="shared" si="1112"/>
        <v/>
      </c>
      <c r="CZ934" s="26" t="str">
        <f t="shared" si="1112"/>
        <v/>
      </c>
      <c r="DA934" s="26" t="str">
        <f t="shared" si="1112"/>
        <v/>
      </c>
      <c r="DB934" s="26" t="str">
        <f t="shared" si="1112"/>
        <v/>
      </c>
      <c r="DC934" s="26" t="str">
        <f t="shared" si="1112"/>
        <v/>
      </c>
      <c r="DD934" s="26" t="str">
        <f t="shared" si="1112"/>
        <v/>
      </c>
      <c r="DE934" s="26" t="str">
        <f t="shared" si="1112"/>
        <v/>
      </c>
      <c r="DF934" s="26" t="str">
        <f t="shared" si="1112"/>
        <v/>
      </c>
      <c r="DG934" s="26" t="str">
        <f t="shared" si="1112"/>
        <v/>
      </c>
      <c r="DH934" s="26" t="str">
        <f t="shared" si="1112"/>
        <v/>
      </c>
      <c r="DI934" s="26" t="str">
        <f t="shared" si="1112"/>
        <v/>
      </c>
      <c r="DJ934" s="26" t="str">
        <f t="shared" si="1112"/>
        <v/>
      </c>
      <c r="DK934" s="26" t="str">
        <f t="shared" si="1112"/>
        <v/>
      </c>
      <c r="DL934" s="26" t="str">
        <f t="shared" si="1112"/>
        <v/>
      </c>
      <c r="DM934" s="26" t="str">
        <f t="shared" si="1112"/>
        <v/>
      </c>
      <c r="DN934" s="26" t="str">
        <f t="shared" si="1112"/>
        <v/>
      </c>
      <c r="DO934" s="26" t="str">
        <f t="shared" si="1112"/>
        <v/>
      </c>
      <c r="DP934" s="26" t="str">
        <f t="shared" si="1112"/>
        <v/>
      </c>
      <c r="DQ934" s="26" t="str">
        <f t="shared" si="1112"/>
        <v/>
      </c>
      <c r="DR934" s="26" t="str">
        <f t="shared" si="1112"/>
        <v/>
      </c>
      <c r="DS934" s="26" t="str">
        <f t="shared" si="1112"/>
        <v/>
      </c>
      <c r="DT934" s="26" t="str">
        <f t="shared" si="1112"/>
        <v/>
      </c>
      <c r="DU934" s="26" t="str">
        <f t="shared" si="1112"/>
        <v/>
      </c>
      <c r="DV934" s="26" t="str">
        <f t="shared" si="1112"/>
        <v/>
      </c>
      <c r="DW934" s="26" t="str">
        <f t="shared" si="1112"/>
        <v/>
      </c>
      <c r="DX934" s="26" t="str">
        <f t="shared" si="1112"/>
        <v/>
      </c>
      <c r="DY934" s="26" t="str">
        <f t="shared" si="1112"/>
        <v/>
      </c>
      <c r="DZ934" s="26" t="str">
        <f t="shared" si="1112"/>
        <v/>
      </c>
      <c r="EA934" s="26" t="str">
        <f t="shared" si="1112"/>
        <v/>
      </c>
      <c r="EB934" s="26" t="str">
        <f t="shared" si="1112"/>
        <v/>
      </c>
      <c r="EC934" s="26" t="str">
        <f t="shared" si="1112"/>
        <v/>
      </c>
      <c r="ED934" s="26" t="str">
        <f t="shared" si="1112"/>
        <v/>
      </c>
      <c r="EE934" s="26" t="str">
        <f t="shared" si="1113" ref="EE934:FI934">IF(AND(EE935="",EE936=""),"",SUM(EE935,EE936))</f>
        <v/>
      </c>
      <c r="EF934" s="26" t="str">
        <f t="shared" si="1113"/>
        <v/>
      </c>
      <c r="EG934" s="26" t="str">
        <f t="shared" si="1113"/>
        <v/>
      </c>
      <c r="EH934" s="26" t="str">
        <f t="shared" si="1113"/>
        <v/>
      </c>
      <c r="EI934" s="26" t="str">
        <f t="shared" si="1113"/>
        <v/>
      </c>
      <c r="EJ934" s="26" t="str">
        <f t="shared" si="1113"/>
        <v/>
      </c>
      <c r="EK934" s="26" t="str">
        <f t="shared" si="1113"/>
        <v/>
      </c>
      <c r="EL934" s="26" t="str">
        <f t="shared" si="1113"/>
        <v/>
      </c>
      <c r="EM934" s="26" t="str">
        <f t="shared" si="1113"/>
        <v/>
      </c>
      <c r="EN934" s="26" t="str">
        <f t="shared" si="1113"/>
        <v/>
      </c>
      <c r="EO934" s="26" t="str">
        <f t="shared" si="1113"/>
        <v/>
      </c>
      <c r="EP934" s="26" t="str">
        <f t="shared" si="1113"/>
        <v/>
      </c>
      <c r="EQ934" s="26" t="str">
        <f t="shared" si="1113"/>
        <v/>
      </c>
      <c r="ER934" s="26" t="str">
        <f t="shared" si="1113"/>
        <v/>
      </c>
      <c r="ES934" s="26" t="str">
        <f t="shared" si="1113"/>
        <v/>
      </c>
      <c r="ET934" s="26" t="str">
        <f t="shared" si="1113"/>
        <v/>
      </c>
      <c r="EU934" s="26" t="str">
        <f t="shared" si="1113"/>
        <v/>
      </c>
      <c r="EV934" s="26" t="str">
        <f t="shared" si="1113"/>
        <v/>
      </c>
      <c r="EW934" s="26" t="str">
        <f t="shared" si="1113"/>
        <v/>
      </c>
      <c r="EX934" s="26" t="str">
        <f t="shared" si="1113"/>
        <v/>
      </c>
      <c r="EY934" s="26" t="str">
        <f t="shared" si="1113"/>
        <v/>
      </c>
      <c r="EZ934" s="26" t="str">
        <f t="shared" si="1113"/>
        <v/>
      </c>
      <c r="FA934" s="26" t="str">
        <f t="shared" si="1113"/>
        <v/>
      </c>
      <c r="FB934" s="26" t="str">
        <f t="shared" si="1113"/>
        <v/>
      </c>
      <c r="FC934" s="26" t="str">
        <f t="shared" si="1113"/>
        <v/>
      </c>
      <c r="FD934" s="26" t="str">
        <f t="shared" si="1113"/>
        <v/>
      </c>
      <c r="FE934" s="26" t="str">
        <f t="shared" si="1113"/>
        <v/>
      </c>
      <c r="FF934" s="26" t="str">
        <f t="shared" si="1113"/>
        <v/>
      </c>
      <c r="FG934" s="26" t="str">
        <f t="shared" si="1113"/>
        <v/>
      </c>
      <c r="FH934" s="26" t="str">
        <f t="shared" si="1113"/>
        <v/>
      </c>
      <c r="FI934" s="26" t="str">
        <f t="shared" si="1113"/>
        <v/>
      </c>
    </row>
    <row r="935" spans="1:165" s="8" customFormat="1" ht="15" customHeight="1">
      <c r="A935" s="8" t="str">
        <f t="shared" si="1083"/>
        <v>BEFPDGRPP_BP6_XDC</v>
      </c>
      <c r="B935" s="12" t="s">
        <v>2115</v>
      </c>
      <c r="C935" s="13" t="s">
        <v>2204</v>
      </c>
      <c r="D935" s="13" t="s">
        <v>2205</v>
      </c>
      <c r="E935" s="18" t="str">
        <f>"BEFPDGRPP_BP6_"&amp;C3</f>
        <v>BEFPDGRPP_BP6_XDC</v>
      </c>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row>
    <row r="936" spans="1:165" s="8" customFormat="1" ht="15" customHeight="1">
      <c r="A936" s="8" t="str">
        <f t="shared" si="1083"/>
        <v>BEFPDGRPI_BP6_XDC</v>
      </c>
      <c r="B936" s="12" t="s">
        <v>2118</v>
      </c>
      <c r="C936" s="13" t="s">
        <v>2206</v>
      </c>
      <c r="D936" s="13" t="s">
        <v>2207</v>
      </c>
      <c r="E936" s="18" t="str">
        <f>"BEFPDGRPI_BP6_"&amp;C3</f>
        <v>BEFPDGRPI_BP6_XDC</v>
      </c>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row>
    <row r="937" spans="1:165" s="8" customFormat="1" ht="15" customHeight="1">
      <c r="A937" s="8" t="str">
        <f t="shared" si="1083"/>
        <v>BEFPDGAA_BP6_XDC</v>
      </c>
      <c r="B937" s="12" t="s">
        <v>2121</v>
      </c>
      <c r="C937" s="13" t="s">
        <v>2208</v>
      </c>
      <c r="D937" s="13" t="s">
        <v>2209</v>
      </c>
      <c r="E937" s="14" t="str">
        <f>"BEFPDGAA_BP6_"&amp;C3</f>
        <v>BEFPDGAA_BP6_XDC</v>
      </c>
      <c r="F937" s="26" t="str">
        <f>IF(AND(F938="",AND(F939="",F940="")),"",SUM(F938,F939,F940))</f>
        <v/>
      </c>
      <c r="G937" s="26" t="str">
        <f t="shared" si="1114" ref="G937:BR937">IF(AND(G938="",AND(G939="",G940="")),"",SUM(G938,G939,G940))</f>
        <v/>
      </c>
      <c r="H937" s="26" t="str">
        <f t="shared" si="1114"/>
        <v/>
      </c>
      <c r="I937" s="26" t="str">
        <f t="shared" si="1114"/>
        <v/>
      </c>
      <c r="J937" s="26" t="str">
        <f t="shared" si="1114"/>
        <v/>
      </c>
      <c r="K937" s="26" t="str">
        <f t="shared" si="1114"/>
        <v/>
      </c>
      <c r="L937" s="26" t="str">
        <f t="shared" si="1114"/>
        <v/>
      </c>
      <c r="M937" s="26" t="str">
        <f t="shared" si="1114"/>
        <v/>
      </c>
      <c r="N937" s="26" t="str">
        <f t="shared" si="1114"/>
        <v/>
      </c>
      <c r="O937" s="26" t="str">
        <f t="shared" si="1114"/>
        <v/>
      </c>
      <c r="P937" s="26" t="str">
        <f t="shared" si="1114"/>
        <v/>
      </c>
      <c r="Q937" s="26" t="str">
        <f t="shared" si="1114"/>
        <v/>
      </c>
      <c r="R937" s="26" t="str">
        <f t="shared" si="1114"/>
        <v/>
      </c>
      <c r="S937" s="26" t="str">
        <f t="shared" si="1114"/>
        <v/>
      </c>
      <c r="T937" s="26" t="str">
        <f t="shared" si="1114"/>
        <v/>
      </c>
      <c r="U937" s="26" t="str">
        <f t="shared" si="1114"/>
        <v/>
      </c>
      <c r="V937" s="26" t="str">
        <f t="shared" si="1114"/>
        <v/>
      </c>
      <c r="W937" s="26" t="str">
        <f t="shared" si="1114"/>
        <v/>
      </c>
      <c r="X937" s="26" t="str">
        <f t="shared" si="1114"/>
        <v/>
      </c>
      <c r="Y937" s="26" t="str">
        <f t="shared" si="1114"/>
        <v/>
      </c>
      <c r="Z937" s="26" t="str">
        <f t="shared" si="1114"/>
        <v/>
      </c>
      <c r="AA937" s="26" t="str">
        <f t="shared" si="1114"/>
        <v/>
      </c>
      <c r="AB937" s="26" t="str">
        <f t="shared" si="1114"/>
        <v/>
      </c>
      <c r="AC937" s="26" t="str">
        <f t="shared" si="1114"/>
        <v/>
      </c>
      <c r="AD937" s="26" t="str">
        <f t="shared" si="1114"/>
        <v/>
      </c>
      <c r="AE937" s="26" t="str">
        <f t="shared" si="1114"/>
        <v/>
      </c>
      <c r="AF937" s="26" t="str">
        <f t="shared" si="1114"/>
        <v/>
      </c>
      <c r="AG937" s="26" t="str">
        <f t="shared" si="1114"/>
        <v/>
      </c>
      <c r="AH937" s="26" t="str">
        <f t="shared" si="1114"/>
        <v/>
      </c>
      <c r="AI937" s="26" t="str">
        <f t="shared" si="1114"/>
        <v/>
      </c>
      <c r="AJ937" s="26" t="str">
        <f t="shared" si="1114"/>
        <v/>
      </c>
      <c r="AK937" s="26" t="str">
        <f t="shared" si="1114"/>
        <v/>
      </c>
      <c r="AL937" s="26" t="str">
        <f t="shared" si="1114"/>
        <v/>
      </c>
      <c r="AM937" s="26" t="str">
        <f t="shared" si="1114"/>
        <v/>
      </c>
      <c r="AN937" s="26" t="str">
        <f t="shared" si="1114"/>
        <v/>
      </c>
      <c r="AO937" s="26" t="str">
        <f t="shared" si="1114"/>
        <v/>
      </c>
      <c r="AP937" s="26" t="str">
        <f t="shared" si="1114"/>
        <v/>
      </c>
      <c r="AQ937" s="26" t="str">
        <f t="shared" si="1114"/>
        <v/>
      </c>
      <c r="AR937" s="26" t="str">
        <f t="shared" si="1114"/>
        <v/>
      </c>
      <c r="AS937" s="26" t="str">
        <f t="shared" si="1114"/>
        <v/>
      </c>
      <c r="AT937" s="26" t="str">
        <f t="shared" si="1114"/>
        <v/>
      </c>
      <c r="AU937" s="26" t="str">
        <f t="shared" si="1114"/>
        <v/>
      </c>
      <c r="AV937" s="26" t="str">
        <f t="shared" si="1114"/>
        <v/>
      </c>
      <c r="AW937" s="26" t="str">
        <f t="shared" si="1114"/>
        <v/>
      </c>
      <c r="AX937" s="26" t="str">
        <f t="shared" si="1114"/>
        <v/>
      </c>
      <c r="AY937" s="26" t="str">
        <f t="shared" si="1114"/>
        <v/>
      </c>
      <c r="AZ937" s="26" t="str">
        <f t="shared" si="1114"/>
        <v/>
      </c>
      <c r="BA937" s="26" t="str">
        <f t="shared" si="1114"/>
        <v/>
      </c>
      <c r="BB937" s="26" t="str">
        <f t="shared" si="1114"/>
        <v/>
      </c>
      <c r="BC937" s="26" t="str">
        <f t="shared" si="1114"/>
        <v/>
      </c>
      <c r="BD937" s="26" t="str">
        <f t="shared" si="1114"/>
        <v/>
      </c>
      <c r="BE937" s="26" t="str">
        <f t="shared" si="1114"/>
        <v/>
      </c>
      <c r="BF937" s="26" t="str">
        <f t="shared" si="1114"/>
        <v/>
      </c>
      <c r="BG937" s="26" t="str">
        <f t="shared" si="1114"/>
        <v/>
      </c>
      <c r="BH937" s="26" t="str">
        <f t="shared" si="1114"/>
        <v/>
      </c>
      <c r="BI937" s="26" t="str">
        <f t="shared" si="1114"/>
        <v/>
      </c>
      <c r="BJ937" s="26" t="str">
        <f t="shared" si="1114"/>
        <v/>
      </c>
      <c r="BK937" s="26" t="str">
        <f t="shared" si="1114"/>
        <v/>
      </c>
      <c r="BL937" s="26" t="str">
        <f t="shared" si="1114"/>
        <v/>
      </c>
      <c r="BM937" s="26" t="str">
        <f t="shared" si="1114"/>
        <v/>
      </c>
      <c r="BN937" s="26" t="str">
        <f t="shared" si="1114"/>
        <v/>
      </c>
      <c r="BO937" s="26" t="str">
        <f t="shared" si="1114"/>
        <v/>
      </c>
      <c r="BP937" s="26" t="str">
        <f t="shared" si="1114"/>
        <v/>
      </c>
      <c r="BQ937" s="26" t="str">
        <f t="shared" si="1114"/>
        <v/>
      </c>
      <c r="BR937" s="26" t="str">
        <f t="shared" si="1114"/>
        <v/>
      </c>
      <c r="BS937" s="26" t="str">
        <f t="shared" si="1115" ref="BS937:ED937">IF(AND(BS938="",AND(BS939="",BS940="")),"",SUM(BS938,BS939,BS940))</f>
        <v/>
      </c>
      <c r="BT937" s="26" t="str">
        <f t="shared" si="1115"/>
        <v/>
      </c>
      <c r="BU937" s="26" t="str">
        <f t="shared" si="1115"/>
        <v/>
      </c>
      <c r="BV937" s="26" t="str">
        <f t="shared" si="1115"/>
        <v/>
      </c>
      <c r="BW937" s="26" t="str">
        <f t="shared" si="1115"/>
        <v/>
      </c>
      <c r="BX937" s="26" t="str">
        <f t="shared" si="1115"/>
        <v/>
      </c>
      <c r="BY937" s="26" t="str">
        <f t="shared" si="1115"/>
        <v/>
      </c>
      <c r="BZ937" s="26" t="str">
        <f t="shared" si="1115"/>
        <v/>
      </c>
      <c r="CA937" s="26" t="str">
        <f t="shared" si="1115"/>
        <v/>
      </c>
      <c r="CB937" s="26" t="str">
        <f t="shared" si="1115"/>
        <v/>
      </c>
      <c r="CC937" s="26" t="str">
        <f t="shared" si="1115"/>
        <v/>
      </c>
      <c r="CD937" s="26" t="str">
        <f t="shared" si="1115"/>
        <v/>
      </c>
      <c r="CE937" s="26" t="str">
        <f t="shared" si="1115"/>
        <v/>
      </c>
      <c r="CF937" s="26" t="str">
        <f t="shared" si="1115"/>
        <v/>
      </c>
      <c r="CG937" s="26" t="str">
        <f t="shared" si="1115"/>
        <v/>
      </c>
      <c r="CH937" s="26" t="str">
        <f t="shared" si="1115"/>
        <v/>
      </c>
      <c r="CI937" s="26" t="str">
        <f t="shared" si="1115"/>
        <v/>
      </c>
      <c r="CJ937" s="26" t="str">
        <f t="shared" si="1115"/>
        <v/>
      </c>
      <c r="CK937" s="26" t="str">
        <f t="shared" si="1115"/>
        <v/>
      </c>
      <c r="CL937" s="26" t="str">
        <f t="shared" si="1115"/>
        <v/>
      </c>
      <c r="CM937" s="26" t="str">
        <f t="shared" si="1115"/>
        <v/>
      </c>
      <c r="CN937" s="26" t="str">
        <f t="shared" si="1115"/>
        <v/>
      </c>
      <c r="CO937" s="26" t="str">
        <f t="shared" si="1115"/>
        <v/>
      </c>
      <c r="CP937" s="26" t="str">
        <f t="shared" si="1115"/>
        <v/>
      </c>
      <c r="CQ937" s="26" t="str">
        <f t="shared" si="1115"/>
        <v/>
      </c>
      <c r="CR937" s="26" t="str">
        <f t="shared" si="1115"/>
        <v/>
      </c>
      <c r="CS937" s="26" t="str">
        <f t="shared" si="1115"/>
        <v/>
      </c>
      <c r="CT937" s="26" t="str">
        <f t="shared" si="1115"/>
        <v/>
      </c>
      <c r="CU937" s="26" t="str">
        <f t="shared" si="1115"/>
        <v/>
      </c>
      <c r="CV937" s="26" t="str">
        <f t="shared" si="1115"/>
        <v/>
      </c>
      <c r="CW937" s="26" t="str">
        <f t="shared" si="1115"/>
        <v/>
      </c>
      <c r="CX937" s="26" t="str">
        <f t="shared" si="1115"/>
        <v/>
      </c>
      <c r="CY937" s="26" t="str">
        <f t="shared" si="1115"/>
        <v/>
      </c>
      <c r="CZ937" s="26" t="str">
        <f t="shared" si="1115"/>
        <v/>
      </c>
      <c r="DA937" s="26" t="str">
        <f t="shared" si="1115"/>
        <v/>
      </c>
      <c r="DB937" s="26" t="str">
        <f t="shared" si="1115"/>
        <v/>
      </c>
      <c r="DC937" s="26" t="str">
        <f t="shared" si="1115"/>
        <v/>
      </c>
      <c r="DD937" s="26" t="str">
        <f t="shared" si="1115"/>
        <v/>
      </c>
      <c r="DE937" s="26" t="str">
        <f t="shared" si="1115"/>
        <v/>
      </c>
      <c r="DF937" s="26" t="str">
        <f t="shared" si="1115"/>
        <v/>
      </c>
      <c r="DG937" s="26" t="str">
        <f t="shared" si="1115"/>
        <v/>
      </c>
      <c r="DH937" s="26" t="str">
        <f t="shared" si="1115"/>
        <v/>
      </c>
      <c r="DI937" s="26" t="str">
        <f t="shared" si="1115"/>
        <v/>
      </c>
      <c r="DJ937" s="26" t="str">
        <f t="shared" si="1115"/>
        <v/>
      </c>
      <c r="DK937" s="26" t="str">
        <f t="shared" si="1115"/>
        <v/>
      </c>
      <c r="DL937" s="26" t="str">
        <f t="shared" si="1115"/>
        <v/>
      </c>
      <c r="DM937" s="26" t="str">
        <f t="shared" si="1115"/>
        <v/>
      </c>
      <c r="DN937" s="26" t="str">
        <f t="shared" si="1115"/>
        <v/>
      </c>
      <c r="DO937" s="26" t="str">
        <f t="shared" si="1115"/>
        <v/>
      </c>
      <c r="DP937" s="26" t="str">
        <f t="shared" si="1115"/>
        <v/>
      </c>
      <c r="DQ937" s="26" t="str">
        <f t="shared" si="1115"/>
        <v/>
      </c>
      <c r="DR937" s="26" t="str">
        <f t="shared" si="1115"/>
        <v/>
      </c>
      <c r="DS937" s="26" t="str">
        <f t="shared" si="1115"/>
        <v/>
      </c>
      <c r="DT937" s="26" t="str">
        <f t="shared" si="1115"/>
        <v/>
      </c>
      <c r="DU937" s="26" t="str">
        <f t="shared" si="1115"/>
        <v/>
      </c>
      <c r="DV937" s="26" t="str">
        <f t="shared" si="1115"/>
        <v/>
      </c>
      <c r="DW937" s="26" t="str">
        <f t="shared" si="1115"/>
        <v/>
      </c>
      <c r="DX937" s="26" t="str">
        <f t="shared" si="1115"/>
        <v/>
      </c>
      <c r="DY937" s="26" t="str">
        <f t="shared" si="1115"/>
        <v/>
      </c>
      <c r="DZ937" s="26" t="str">
        <f t="shared" si="1115"/>
        <v/>
      </c>
      <c r="EA937" s="26" t="str">
        <f t="shared" si="1115"/>
        <v/>
      </c>
      <c r="EB937" s="26" t="str">
        <f t="shared" si="1115"/>
        <v/>
      </c>
      <c r="EC937" s="26" t="str">
        <f t="shared" si="1115"/>
        <v/>
      </c>
      <c r="ED937" s="26" t="str">
        <f t="shared" si="1115"/>
        <v/>
      </c>
      <c r="EE937" s="26" t="str">
        <f t="shared" si="1116" ref="EE937:FI937">IF(AND(EE938="",AND(EE939="",EE940="")),"",SUM(EE938,EE939,EE940))</f>
        <v/>
      </c>
      <c r="EF937" s="26" t="str">
        <f t="shared" si="1116"/>
        <v/>
      </c>
      <c r="EG937" s="26" t="str">
        <f t="shared" si="1116"/>
        <v/>
      </c>
      <c r="EH937" s="26" t="str">
        <f t="shared" si="1116"/>
        <v/>
      </c>
      <c r="EI937" s="26" t="str">
        <f t="shared" si="1116"/>
        <v/>
      </c>
      <c r="EJ937" s="26" t="str">
        <f t="shared" si="1116"/>
        <v/>
      </c>
      <c r="EK937" s="26" t="str">
        <f t="shared" si="1116"/>
        <v/>
      </c>
      <c r="EL937" s="26" t="str">
        <f t="shared" si="1116"/>
        <v/>
      </c>
      <c r="EM937" s="26" t="str">
        <f t="shared" si="1116"/>
        <v/>
      </c>
      <c r="EN937" s="26" t="str">
        <f t="shared" si="1116"/>
        <v/>
      </c>
      <c r="EO937" s="26" t="str">
        <f t="shared" si="1116"/>
        <v/>
      </c>
      <c r="EP937" s="26" t="str">
        <f t="shared" si="1116"/>
        <v/>
      </c>
      <c r="EQ937" s="26" t="str">
        <f t="shared" si="1116"/>
        <v/>
      </c>
      <c r="ER937" s="26" t="str">
        <f t="shared" si="1116"/>
        <v/>
      </c>
      <c r="ES937" s="26" t="str">
        <f t="shared" si="1116"/>
        <v/>
      </c>
      <c r="ET937" s="26" t="str">
        <f t="shared" si="1116"/>
        <v/>
      </c>
      <c r="EU937" s="26" t="str">
        <f t="shared" si="1116"/>
        <v/>
      </c>
      <c r="EV937" s="26" t="str">
        <f t="shared" si="1116"/>
        <v/>
      </c>
      <c r="EW937" s="26" t="str">
        <f t="shared" si="1116"/>
        <v/>
      </c>
      <c r="EX937" s="26" t="str">
        <f t="shared" si="1116"/>
        <v/>
      </c>
      <c r="EY937" s="26" t="str">
        <f t="shared" si="1116"/>
        <v/>
      </c>
      <c r="EZ937" s="26" t="str">
        <f t="shared" si="1116"/>
        <v/>
      </c>
      <c r="FA937" s="26" t="str">
        <f t="shared" si="1116"/>
        <v/>
      </c>
      <c r="FB937" s="26" t="str">
        <f t="shared" si="1116"/>
        <v/>
      </c>
      <c r="FC937" s="26" t="str">
        <f t="shared" si="1116"/>
        <v/>
      </c>
      <c r="FD937" s="26" t="str">
        <f t="shared" si="1116"/>
        <v/>
      </c>
      <c r="FE937" s="26" t="str">
        <f t="shared" si="1116"/>
        <v/>
      </c>
      <c r="FF937" s="26" t="str">
        <f t="shared" si="1116"/>
        <v/>
      </c>
      <c r="FG937" s="26" t="str">
        <f t="shared" si="1116"/>
        <v/>
      </c>
      <c r="FH937" s="26" t="str">
        <f t="shared" si="1116"/>
        <v/>
      </c>
      <c r="FI937" s="26" t="str">
        <f t="shared" si="1116"/>
        <v/>
      </c>
    </row>
    <row r="938" spans="1:165" s="8" customFormat="1" ht="15" customHeight="1">
      <c r="A938" s="8" t="str">
        <f t="shared" si="1083"/>
        <v>BEFPDGAAP_BP6_XDC</v>
      </c>
      <c r="B938" s="12" t="s">
        <v>2115</v>
      </c>
      <c r="C938" s="13" t="s">
        <v>2210</v>
      </c>
      <c r="D938" s="13" t="s">
        <v>2211</v>
      </c>
      <c r="E938" s="14" t="str">
        <f>"BEFPDGAAP_BP6_"&amp;C3</f>
        <v>BEFPDGAAP_BP6_XDC</v>
      </c>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row>
    <row r="939" spans="1:165" s="8" customFormat="1" ht="15" customHeight="1">
      <c r="A939" s="8" t="str">
        <f t="shared" si="1083"/>
        <v>BEFPDGAAI_BP6_XDC</v>
      </c>
      <c r="B939" s="12" t="s">
        <v>2118</v>
      </c>
      <c r="C939" s="13" t="s">
        <v>2212</v>
      </c>
      <c r="D939" s="13" t="s">
        <v>2213</v>
      </c>
      <c r="E939" s="14" t="str">
        <f>"BEFPDGAAI_BP6_"&amp;C3</f>
        <v>BEFPDGAAI_BP6_XDC</v>
      </c>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row>
    <row r="940" spans="1:165" s="8" customFormat="1" ht="15" customHeight="1">
      <c r="A940" s="8" t="str">
        <f t="shared" si="1083"/>
        <v>BEFPDGAAPA_BP6_XDC</v>
      </c>
      <c r="B940" s="12" t="s">
        <v>2128</v>
      </c>
      <c r="C940" s="13" t="s">
        <v>2214</v>
      </c>
      <c r="D940" s="13" t="s">
        <v>2215</v>
      </c>
      <c r="E940" s="14" t="str">
        <f>"BEFPDGAAPA_BP6_"&amp;C3</f>
        <v>BEFPDGAAPA_BP6_XDC</v>
      </c>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row>
    <row r="941" spans="1:165" s="8" customFormat="1" ht="15" customHeight="1">
      <c r="A941" s="8" t="str">
        <f t="shared" si="1083"/>
        <v>BEFPDGRA_BP6_XDC</v>
      </c>
      <c r="B941" s="12" t="s">
        <v>2131</v>
      </c>
      <c r="C941" s="13" t="s">
        <v>2216</v>
      </c>
      <c r="D941" s="13" t="s">
        <v>2217</v>
      </c>
      <c r="E941" s="14" t="str">
        <f>"BEFPDGRA_BP6_"&amp;C3</f>
        <v>BEFPDGRA_BP6_XDC</v>
      </c>
      <c r="F941" s="26" t="str">
        <f>IF(AND(F942="",F943=""),"",SUM(F942,F943))</f>
        <v/>
      </c>
      <c r="G941" s="26" t="str">
        <f t="shared" si="1117" ref="G941:BR941">IF(AND(G942="",G943=""),"",SUM(G942,G943))</f>
        <v/>
      </c>
      <c r="H941" s="26" t="str">
        <f t="shared" si="1117"/>
        <v/>
      </c>
      <c r="I941" s="26" t="str">
        <f t="shared" si="1117"/>
        <v/>
      </c>
      <c r="J941" s="26" t="str">
        <f t="shared" si="1117"/>
        <v/>
      </c>
      <c r="K941" s="26" t="str">
        <f t="shared" si="1117"/>
        <v/>
      </c>
      <c r="L941" s="26" t="str">
        <f t="shared" si="1117"/>
        <v/>
      </c>
      <c r="M941" s="26" t="str">
        <f t="shared" si="1117"/>
        <v/>
      </c>
      <c r="N941" s="26" t="str">
        <f t="shared" si="1117"/>
        <v/>
      </c>
      <c r="O941" s="26" t="str">
        <f t="shared" si="1117"/>
        <v/>
      </c>
      <c r="P941" s="26" t="str">
        <f t="shared" si="1117"/>
        <v/>
      </c>
      <c r="Q941" s="26" t="str">
        <f t="shared" si="1117"/>
        <v/>
      </c>
      <c r="R941" s="26" t="str">
        <f t="shared" si="1117"/>
        <v/>
      </c>
      <c r="S941" s="26" t="str">
        <f t="shared" si="1117"/>
        <v/>
      </c>
      <c r="T941" s="26" t="str">
        <f t="shared" si="1117"/>
        <v/>
      </c>
      <c r="U941" s="26" t="str">
        <f t="shared" si="1117"/>
        <v/>
      </c>
      <c r="V941" s="26" t="str">
        <f t="shared" si="1117"/>
        <v/>
      </c>
      <c r="W941" s="26" t="str">
        <f t="shared" si="1117"/>
        <v/>
      </c>
      <c r="X941" s="26" t="str">
        <f t="shared" si="1117"/>
        <v/>
      </c>
      <c r="Y941" s="26" t="str">
        <f t="shared" si="1117"/>
        <v/>
      </c>
      <c r="Z941" s="26" t="str">
        <f t="shared" si="1117"/>
        <v/>
      </c>
      <c r="AA941" s="26" t="str">
        <f t="shared" si="1117"/>
        <v/>
      </c>
      <c r="AB941" s="26" t="str">
        <f t="shared" si="1117"/>
        <v/>
      </c>
      <c r="AC941" s="26" t="str">
        <f t="shared" si="1117"/>
        <v/>
      </c>
      <c r="AD941" s="26" t="str">
        <f t="shared" si="1117"/>
        <v/>
      </c>
      <c r="AE941" s="26" t="str">
        <f t="shared" si="1117"/>
        <v/>
      </c>
      <c r="AF941" s="26" t="str">
        <f t="shared" si="1117"/>
        <v/>
      </c>
      <c r="AG941" s="26" t="str">
        <f t="shared" si="1117"/>
        <v/>
      </c>
      <c r="AH941" s="26" t="str">
        <f t="shared" si="1117"/>
        <v/>
      </c>
      <c r="AI941" s="26" t="str">
        <f t="shared" si="1117"/>
        <v/>
      </c>
      <c r="AJ941" s="26" t="str">
        <f t="shared" si="1117"/>
        <v/>
      </c>
      <c r="AK941" s="26" t="str">
        <f t="shared" si="1117"/>
        <v/>
      </c>
      <c r="AL941" s="26" t="str">
        <f t="shared" si="1117"/>
        <v/>
      </c>
      <c r="AM941" s="26" t="str">
        <f t="shared" si="1117"/>
        <v/>
      </c>
      <c r="AN941" s="26" t="str">
        <f t="shared" si="1117"/>
        <v/>
      </c>
      <c r="AO941" s="26" t="str">
        <f t="shared" si="1117"/>
        <v/>
      </c>
      <c r="AP941" s="26" t="str">
        <f t="shared" si="1117"/>
        <v/>
      </c>
      <c r="AQ941" s="26" t="str">
        <f t="shared" si="1117"/>
        <v/>
      </c>
      <c r="AR941" s="26" t="str">
        <f t="shared" si="1117"/>
        <v/>
      </c>
      <c r="AS941" s="26" t="str">
        <f t="shared" si="1117"/>
        <v/>
      </c>
      <c r="AT941" s="26" t="str">
        <f t="shared" si="1117"/>
        <v/>
      </c>
      <c r="AU941" s="26" t="str">
        <f t="shared" si="1117"/>
        <v/>
      </c>
      <c r="AV941" s="26" t="str">
        <f t="shared" si="1117"/>
        <v/>
      </c>
      <c r="AW941" s="26" t="str">
        <f t="shared" si="1117"/>
        <v/>
      </c>
      <c r="AX941" s="26" t="str">
        <f t="shared" si="1117"/>
        <v/>
      </c>
      <c r="AY941" s="26" t="str">
        <f t="shared" si="1117"/>
        <v/>
      </c>
      <c r="AZ941" s="26" t="str">
        <f t="shared" si="1117"/>
        <v/>
      </c>
      <c r="BA941" s="26" t="str">
        <f t="shared" si="1117"/>
        <v/>
      </c>
      <c r="BB941" s="26" t="str">
        <f t="shared" si="1117"/>
        <v/>
      </c>
      <c r="BC941" s="26" t="str">
        <f t="shared" si="1117"/>
        <v/>
      </c>
      <c r="BD941" s="26" t="str">
        <f t="shared" si="1117"/>
        <v/>
      </c>
      <c r="BE941" s="26" t="str">
        <f t="shared" si="1117"/>
        <v/>
      </c>
      <c r="BF941" s="26" t="str">
        <f t="shared" si="1117"/>
        <v/>
      </c>
      <c r="BG941" s="26" t="str">
        <f t="shared" si="1117"/>
        <v/>
      </c>
      <c r="BH941" s="26" t="str">
        <f t="shared" si="1117"/>
        <v/>
      </c>
      <c r="BI941" s="26" t="str">
        <f t="shared" si="1117"/>
        <v/>
      </c>
      <c r="BJ941" s="26" t="str">
        <f t="shared" si="1117"/>
        <v/>
      </c>
      <c r="BK941" s="26" t="str">
        <f t="shared" si="1117"/>
        <v/>
      </c>
      <c r="BL941" s="26" t="str">
        <f t="shared" si="1117"/>
        <v/>
      </c>
      <c r="BM941" s="26" t="str">
        <f t="shared" si="1117"/>
        <v/>
      </c>
      <c r="BN941" s="26" t="str">
        <f t="shared" si="1117"/>
        <v/>
      </c>
      <c r="BO941" s="26" t="str">
        <f t="shared" si="1117"/>
        <v/>
      </c>
      <c r="BP941" s="26" t="str">
        <f t="shared" si="1117"/>
        <v/>
      </c>
      <c r="BQ941" s="26" t="str">
        <f t="shared" si="1117"/>
        <v/>
      </c>
      <c r="BR941" s="26" t="str">
        <f t="shared" si="1117"/>
        <v/>
      </c>
      <c r="BS941" s="26" t="str">
        <f t="shared" si="1118" ref="BS941:ED941">IF(AND(BS942="",BS943=""),"",SUM(BS942,BS943))</f>
        <v/>
      </c>
      <c r="BT941" s="26" t="str">
        <f t="shared" si="1118"/>
        <v/>
      </c>
      <c r="BU941" s="26" t="str">
        <f t="shared" si="1118"/>
        <v/>
      </c>
      <c r="BV941" s="26" t="str">
        <f t="shared" si="1118"/>
        <v/>
      </c>
      <c r="BW941" s="26" t="str">
        <f t="shared" si="1118"/>
        <v/>
      </c>
      <c r="BX941" s="26" t="str">
        <f t="shared" si="1118"/>
        <v/>
      </c>
      <c r="BY941" s="26" t="str">
        <f t="shared" si="1118"/>
        <v/>
      </c>
      <c r="BZ941" s="26" t="str">
        <f t="shared" si="1118"/>
        <v/>
      </c>
      <c r="CA941" s="26" t="str">
        <f t="shared" si="1118"/>
        <v/>
      </c>
      <c r="CB941" s="26" t="str">
        <f t="shared" si="1118"/>
        <v/>
      </c>
      <c r="CC941" s="26" t="str">
        <f t="shared" si="1118"/>
        <v/>
      </c>
      <c r="CD941" s="26" t="str">
        <f t="shared" si="1118"/>
        <v/>
      </c>
      <c r="CE941" s="26" t="str">
        <f t="shared" si="1118"/>
        <v/>
      </c>
      <c r="CF941" s="26" t="str">
        <f t="shared" si="1118"/>
        <v/>
      </c>
      <c r="CG941" s="26" t="str">
        <f t="shared" si="1118"/>
        <v/>
      </c>
      <c r="CH941" s="26" t="str">
        <f t="shared" si="1118"/>
        <v/>
      </c>
      <c r="CI941" s="26" t="str">
        <f t="shared" si="1118"/>
        <v/>
      </c>
      <c r="CJ941" s="26" t="str">
        <f t="shared" si="1118"/>
        <v/>
      </c>
      <c r="CK941" s="26" t="str">
        <f t="shared" si="1118"/>
        <v/>
      </c>
      <c r="CL941" s="26" t="str">
        <f t="shared" si="1118"/>
        <v/>
      </c>
      <c r="CM941" s="26" t="str">
        <f t="shared" si="1118"/>
        <v/>
      </c>
      <c r="CN941" s="26" t="str">
        <f t="shared" si="1118"/>
        <v/>
      </c>
      <c r="CO941" s="26" t="str">
        <f t="shared" si="1118"/>
        <v/>
      </c>
      <c r="CP941" s="26" t="str">
        <f t="shared" si="1118"/>
        <v/>
      </c>
      <c r="CQ941" s="26" t="str">
        <f t="shared" si="1118"/>
        <v/>
      </c>
      <c r="CR941" s="26" t="str">
        <f t="shared" si="1118"/>
        <v/>
      </c>
      <c r="CS941" s="26" t="str">
        <f t="shared" si="1118"/>
        <v/>
      </c>
      <c r="CT941" s="26" t="str">
        <f t="shared" si="1118"/>
        <v/>
      </c>
      <c r="CU941" s="26" t="str">
        <f t="shared" si="1118"/>
        <v/>
      </c>
      <c r="CV941" s="26" t="str">
        <f t="shared" si="1118"/>
        <v/>
      </c>
      <c r="CW941" s="26" t="str">
        <f t="shared" si="1118"/>
        <v/>
      </c>
      <c r="CX941" s="26" t="str">
        <f t="shared" si="1118"/>
        <v/>
      </c>
      <c r="CY941" s="26" t="str">
        <f t="shared" si="1118"/>
        <v/>
      </c>
      <c r="CZ941" s="26" t="str">
        <f t="shared" si="1118"/>
        <v/>
      </c>
      <c r="DA941" s="26" t="str">
        <f t="shared" si="1118"/>
        <v/>
      </c>
      <c r="DB941" s="26" t="str">
        <f t="shared" si="1118"/>
        <v/>
      </c>
      <c r="DC941" s="26" t="str">
        <f t="shared" si="1118"/>
        <v/>
      </c>
      <c r="DD941" s="26" t="str">
        <f t="shared" si="1118"/>
        <v/>
      </c>
      <c r="DE941" s="26" t="str">
        <f t="shared" si="1118"/>
        <v/>
      </c>
      <c r="DF941" s="26" t="str">
        <f t="shared" si="1118"/>
        <v/>
      </c>
      <c r="DG941" s="26" t="str">
        <f t="shared" si="1118"/>
        <v/>
      </c>
      <c r="DH941" s="26" t="str">
        <f t="shared" si="1118"/>
        <v/>
      </c>
      <c r="DI941" s="26" t="str">
        <f t="shared" si="1118"/>
        <v/>
      </c>
      <c r="DJ941" s="26" t="str">
        <f t="shared" si="1118"/>
        <v/>
      </c>
      <c r="DK941" s="26" t="str">
        <f t="shared" si="1118"/>
        <v/>
      </c>
      <c r="DL941" s="26" t="str">
        <f t="shared" si="1118"/>
        <v/>
      </c>
      <c r="DM941" s="26" t="str">
        <f t="shared" si="1118"/>
        <v/>
      </c>
      <c r="DN941" s="26" t="str">
        <f t="shared" si="1118"/>
        <v/>
      </c>
      <c r="DO941" s="26" t="str">
        <f t="shared" si="1118"/>
        <v/>
      </c>
      <c r="DP941" s="26" t="str">
        <f t="shared" si="1118"/>
        <v/>
      </c>
      <c r="DQ941" s="26" t="str">
        <f t="shared" si="1118"/>
        <v/>
      </c>
      <c r="DR941" s="26" t="str">
        <f t="shared" si="1118"/>
        <v/>
      </c>
      <c r="DS941" s="26" t="str">
        <f t="shared" si="1118"/>
        <v/>
      </c>
      <c r="DT941" s="26" t="str">
        <f t="shared" si="1118"/>
        <v/>
      </c>
      <c r="DU941" s="26" t="str">
        <f t="shared" si="1118"/>
        <v/>
      </c>
      <c r="DV941" s="26" t="str">
        <f t="shared" si="1118"/>
        <v/>
      </c>
      <c r="DW941" s="26" t="str">
        <f t="shared" si="1118"/>
        <v/>
      </c>
      <c r="DX941" s="26" t="str">
        <f t="shared" si="1118"/>
        <v/>
      </c>
      <c r="DY941" s="26" t="str">
        <f t="shared" si="1118"/>
        <v/>
      </c>
      <c r="DZ941" s="26" t="str">
        <f t="shared" si="1118"/>
        <v/>
      </c>
      <c r="EA941" s="26" t="str">
        <f t="shared" si="1118"/>
        <v/>
      </c>
      <c r="EB941" s="26" t="str">
        <f t="shared" si="1118"/>
        <v/>
      </c>
      <c r="EC941" s="26" t="str">
        <f t="shared" si="1118"/>
        <v/>
      </c>
      <c r="ED941" s="26" t="str">
        <f t="shared" si="1118"/>
        <v/>
      </c>
      <c r="EE941" s="26" t="str">
        <f t="shared" si="1119" ref="EE941:FI941">IF(AND(EE942="",EE943=""),"",SUM(EE942,EE943))</f>
        <v/>
      </c>
      <c r="EF941" s="26" t="str">
        <f t="shared" si="1119"/>
        <v/>
      </c>
      <c r="EG941" s="26" t="str">
        <f t="shared" si="1119"/>
        <v/>
      </c>
      <c r="EH941" s="26" t="str">
        <f t="shared" si="1119"/>
        <v/>
      </c>
      <c r="EI941" s="26" t="str">
        <f t="shared" si="1119"/>
        <v/>
      </c>
      <c r="EJ941" s="26" t="str">
        <f t="shared" si="1119"/>
        <v/>
      </c>
      <c r="EK941" s="26" t="str">
        <f t="shared" si="1119"/>
        <v/>
      </c>
      <c r="EL941" s="26" t="str">
        <f t="shared" si="1119"/>
        <v/>
      </c>
      <c r="EM941" s="26" t="str">
        <f t="shared" si="1119"/>
        <v/>
      </c>
      <c r="EN941" s="26" t="str">
        <f t="shared" si="1119"/>
        <v/>
      </c>
      <c r="EO941" s="26" t="str">
        <f t="shared" si="1119"/>
        <v/>
      </c>
      <c r="EP941" s="26" t="str">
        <f t="shared" si="1119"/>
        <v/>
      </c>
      <c r="EQ941" s="26" t="str">
        <f t="shared" si="1119"/>
        <v/>
      </c>
      <c r="ER941" s="26" t="str">
        <f t="shared" si="1119"/>
        <v/>
      </c>
      <c r="ES941" s="26" t="str">
        <f t="shared" si="1119"/>
        <v/>
      </c>
      <c r="ET941" s="26" t="str">
        <f t="shared" si="1119"/>
        <v/>
      </c>
      <c r="EU941" s="26" t="str">
        <f t="shared" si="1119"/>
        <v/>
      </c>
      <c r="EV941" s="26" t="str">
        <f t="shared" si="1119"/>
        <v/>
      </c>
      <c r="EW941" s="26" t="str">
        <f t="shared" si="1119"/>
        <v/>
      </c>
      <c r="EX941" s="26" t="str">
        <f t="shared" si="1119"/>
        <v/>
      </c>
      <c r="EY941" s="26" t="str">
        <f t="shared" si="1119"/>
        <v/>
      </c>
      <c r="EZ941" s="26" t="str">
        <f t="shared" si="1119"/>
        <v/>
      </c>
      <c r="FA941" s="26" t="str">
        <f t="shared" si="1119"/>
        <v/>
      </c>
      <c r="FB941" s="26" t="str">
        <f t="shared" si="1119"/>
        <v/>
      </c>
      <c r="FC941" s="26" t="str">
        <f t="shared" si="1119"/>
        <v/>
      </c>
      <c r="FD941" s="26" t="str">
        <f t="shared" si="1119"/>
        <v/>
      </c>
      <c r="FE941" s="26" t="str">
        <f t="shared" si="1119"/>
        <v/>
      </c>
      <c r="FF941" s="26" t="str">
        <f t="shared" si="1119"/>
        <v/>
      </c>
      <c r="FG941" s="26" t="str">
        <f t="shared" si="1119"/>
        <v/>
      </c>
      <c r="FH941" s="26" t="str">
        <f t="shared" si="1119"/>
        <v/>
      </c>
      <c r="FI941" s="26" t="str">
        <f t="shared" si="1119"/>
        <v/>
      </c>
    </row>
    <row r="942" spans="1:165" s="8" customFormat="1" ht="15" customHeight="1">
      <c r="A942" s="8" t="str">
        <f t="shared" si="1083"/>
        <v>BEFPDGRAP_BP6_XDC</v>
      </c>
      <c r="B942" s="12" t="s">
        <v>2134</v>
      </c>
      <c r="C942" s="13" t="s">
        <v>2218</v>
      </c>
      <c r="D942" s="13" t="s">
        <v>2219</v>
      </c>
      <c r="E942" s="14" t="str">
        <f>"BEFPDGRAP_BP6_"&amp;C3</f>
        <v>BEFPDGRAP_BP6_XDC</v>
      </c>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row>
    <row r="943" spans="1:165" s="8" customFormat="1" ht="15" customHeight="1">
      <c r="A943" s="8" t="str">
        <f t="shared" si="1083"/>
        <v>BEFPDGRAI_BP6_XDC</v>
      </c>
      <c r="B943" s="12" t="s">
        <v>2118</v>
      </c>
      <c r="C943" s="13" t="s">
        <v>2220</v>
      </c>
      <c r="D943" s="13" t="s">
        <v>2221</v>
      </c>
      <c r="E943" s="14" t="str">
        <f>"BEFPDGRAI_BP6_"&amp;C3</f>
        <v>BEFPDGRAI_BP6_XDC</v>
      </c>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row>
    <row r="944" spans="1:165" s="8" customFormat="1" ht="15" customHeight="1">
      <c r="A944" s="8" t="str">
        <f t="shared" si="1083"/>
        <v>BEFPDGSA_BP6_XDC</v>
      </c>
      <c r="B944" s="12" t="s">
        <v>2139</v>
      </c>
      <c r="C944" s="13" t="s">
        <v>2222</v>
      </c>
      <c r="D944" s="13" t="s">
        <v>2223</v>
      </c>
      <c r="E944" s="18" t="str">
        <f>"BEFPDGSA_BP6_"&amp;C3</f>
        <v>BEFPDGSA_BP6_XDC</v>
      </c>
      <c r="F944" s="26" t="str">
        <f>IF(AND(F945="",F946=""),"",SUM(F945,F946))</f>
        <v/>
      </c>
      <c r="G944" s="26" t="str">
        <f t="shared" si="1120" ref="G944:BR944">IF(AND(G945="",G946=""),"",SUM(G945,G946))</f>
        <v/>
      </c>
      <c r="H944" s="26" t="str">
        <f t="shared" si="1120"/>
        <v/>
      </c>
      <c r="I944" s="26" t="str">
        <f t="shared" si="1120"/>
        <v/>
      </c>
      <c r="J944" s="26" t="str">
        <f t="shared" si="1120"/>
        <v/>
      </c>
      <c r="K944" s="26" t="str">
        <f t="shared" si="1120"/>
        <v/>
      </c>
      <c r="L944" s="26" t="str">
        <f t="shared" si="1120"/>
        <v/>
      </c>
      <c r="M944" s="26" t="str">
        <f t="shared" si="1120"/>
        <v/>
      </c>
      <c r="N944" s="26" t="str">
        <f t="shared" si="1120"/>
        <v/>
      </c>
      <c r="O944" s="26" t="str">
        <f t="shared" si="1120"/>
        <v/>
      </c>
      <c r="P944" s="26" t="str">
        <f t="shared" si="1120"/>
        <v/>
      </c>
      <c r="Q944" s="26" t="str">
        <f t="shared" si="1120"/>
        <v/>
      </c>
      <c r="R944" s="26" t="str">
        <f t="shared" si="1120"/>
        <v/>
      </c>
      <c r="S944" s="26" t="str">
        <f t="shared" si="1120"/>
        <v/>
      </c>
      <c r="T944" s="26" t="str">
        <f t="shared" si="1120"/>
        <v/>
      </c>
      <c r="U944" s="26" t="str">
        <f t="shared" si="1120"/>
        <v/>
      </c>
      <c r="V944" s="26" t="str">
        <f t="shared" si="1120"/>
        <v/>
      </c>
      <c r="W944" s="26" t="str">
        <f t="shared" si="1120"/>
        <v/>
      </c>
      <c r="X944" s="26" t="str">
        <f t="shared" si="1120"/>
        <v/>
      </c>
      <c r="Y944" s="26" t="str">
        <f t="shared" si="1120"/>
        <v/>
      </c>
      <c r="Z944" s="26" t="str">
        <f t="shared" si="1120"/>
        <v/>
      </c>
      <c r="AA944" s="26" t="str">
        <f t="shared" si="1120"/>
        <v/>
      </c>
      <c r="AB944" s="26" t="str">
        <f t="shared" si="1120"/>
        <v/>
      </c>
      <c r="AC944" s="26" t="str">
        <f t="shared" si="1120"/>
        <v/>
      </c>
      <c r="AD944" s="26" t="str">
        <f t="shared" si="1120"/>
        <v/>
      </c>
      <c r="AE944" s="26" t="str">
        <f t="shared" si="1120"/>
        <v/>
      </c>
      <c r="AF944" s="26" t="str">
        <f t="shared" si="1120"/>
        <v/>
      </c>
      <c r="AG944" s="26" t="str">
        <f t="shared" si="1120"/>
        <v/>
      </c>
      <c r="AH944" s="26" t="str">
        <f t="shared" si="1120"/>
        <v/>
      </c>
      <c r="AI944" s="26" t="str">
        <f t="shared" si="1120"/>
        <v/>
      </c>
      <c r="AJ944" s="26" t="str">
        <f t="shared" si="1120"/>
        <v/>
      </c>
      <c r="AK944" s="26" t="str">
        <f t="shared" si="1120"/>
        <v/>
      </c>
      <c r="AL944" s="26" t="str">
        <f t="shared" si="1120"/>
        <v/>
      </c>
      <c r="AM944" s="26" t="str">
        <f t="shared" si="1120"/>
        <v/>
      </c>
      <c r="AN944" s="26" t="str">
        <f t="shared" si="1120"/>
        <v/>
      </c>
      <c r="AO944" s="26" t="str">
        <f t="shared" si="1120"/>
        <v/>
      </c>
      <c r="AP944" s="26" t="str">
        <f t="shared" si="1120"/>
        <v/>
      </c>
      <c r="AQ944" s="26" t="str">
        <f t="shared" si="1120"/>
        <v/>
      </c>
      <c r="AR944" s="26" t="str">
        <f t="shared" si="1120"/>
        <v/>
      </c>
      <c r="AS944" s="26" t="str">
        <f t="shared" si="1120"/>
        <v/>
      </c>
      <c r="AT944" s="26" t="str">
        <f t="shared" si="1120"/>
        <v/>
      </c>
      <c r="AU944" s="26" t="str">
        <f t="shared" si="1120"/>
        <v/>
      </c>
      <c r="AV944" s="26" t="str">
        <f t="shared" si="1120"/>
        <v/>
      </c>
      <c r="AW944" s="26" t="str">
        <f t="shared" si="1120"/>
        <v/>
      </c>
      <c r="AX944" s="26" t="str">
        <f t="shared" si="1120"/>
        <v/>
      </c>
      <c r="AY944" s="26" t="str">
        <f t="shared" si="1120"/>
        <v/>
      </c>
      <c r="AZ944" s="26" t="str">
        <f t="shared" si="1120"/>
        <v/>
      </c>
      <c r="BA944" s="26" t="str">
        <f t="shared" si="1120"/>
        <v/>
      </c>
      <c r="BB944" s="26" t="str">
        <f t="shared" si="1120"/>
        <v/>
      </c>
      <c r="BC944" s="26" t="str">
        <f t="shared" si="1120"/>
        <v/>
      </c>
      <c r="BD944" s="26" t="str">
        <f t="shared" si="1120"/>
        <v/>
      </c>
      <c r="BE944" s="26" t="str">
        <f t="shared" si="1120"/>
        <v/>
      </c>
      <c r="BF944" s="26" t="str">
        <f t="shared" si="1120"/>
        <v/>
      </c>
      <c r="BG944" s="26" t="str">
        <f t="shared" si="1120"/>
        <v/>
      </c>
      <c r="BH944" s="26" t="str">
        <f t="shared" si="1120"/>
        <v/>
      </c>
      <c r="BI944" s="26" t="str">
        <f t="shared" si="1120"/>
        <v/>
      </c>
      <c r="BJ944" s="26" t="str">
        <f t="shared" si="1120"/>
        <v/>
      </c>
      <c r="BK944" s="26" t="str">
        <f t="shared" si="1120"/>
        <v/>
      </c>
      <c r="BL944" s="26" t="str">
        <f t="shared" si="1120"/>
        <v/>
      </c>
      <c r="BM944" s="26" t="str">
        <f t="shared" si="1120"/>
        <v/>
      </c>
      <c r="BN944" s="26" t="str">
        <f t="shared" si="1120"/>
        <v/>
      </c>
      <c r="BO944" s="26" t="str">
        <f t="shared" si="1120"/>
        <v/>
      </c>
      <c r="BP944" s="26" t="str">
        <f t="shared" si="1120"/>
        <v/>
      </c>
      <c r="BQ944" s="26" t="str">
        <f t="shared" si="1120"/>
        <v/>
      </c>
      <c r="BR944" s="26" t="str">
        <f t="shared" si="1120"/>
        <v/>
      </c>
      <c r="BS944" s="26" t="str">
        <f t="shared" si="1121" ref="BS944:ED944">IF(AND(BS945="",BS946=""),"",SUM(BS945,BS946))</f>
        <v/>
      </c>
      <c r="BT944" s="26" t="str">
        <f t="shared" si="1121"/>
        <v/>
      </c>
      <c r="BU944" s="26" t="str">
        <f t="shared" si="1121"/>
        <v/>
      </c>
      <c r="BV944" s="26" t="str">
        <f t="shared" si="1121"/>
        <v/>
      </c>
      <c r="BW944" s="26" t="str">
        <f t="shared" si="1121"/>
        <v/>
      </c>
      <c r="BX944" s="26" t="str">
        <f t="shared" si="1121"/>
        <v/>
      </c>
      <c r="BY944" s="26" t="str">
        <f t="shared" si="1121"/>
        <v/>
      </c>
      <c r="BZ944" s="26" t="str">
        <f t="shared" si="1121"/>
        <v/>
      </c>
      <c r="CA944" s="26" t="str">
        <f t="shared" si="1121"/>
        <v/>
      </c>
      <c r="CB944" s="26" t="str">
        <f t="shared" si="1121"/>
        <v/>
      </c>
      <c r="CC944" s="26" t="str">
        <f t="shared" si="1121"/>
        <v/>
      </c>
      <c r="CD944" s="26" t="str">
        <f t="shared" si="1121"/>
        <v/>
      </c>
      <c r="CE944" s="26" t="str">
        <f t="shared" si="1121"/>
        <v/>
      </c>
      <c r="CF944" s="26" t="str">
        <f t="shared" si="1121"/>
        <v/>
      </c>
      <c r="CG944" s="26" t="str">
        <f t="shared" si="1121"/>
        <v/>
      </c>
      <c r="CH944" s="26" t="str">
        <f t="shared" si="1121"/>
        <v/>
      </c>
      <c r="CI944" s="26" t="str">
        <f t="shared" si="1121"/>
        <v/>
      </c>
      <c r="CJ944" s="26" t="str">
        <f t="shared" si="1121"/>
        <v/>
      </c>
      <c r="CK944" s="26" t="str">
        <f t="shared" si="1121"/>
        <v/>
      </c>
      <c r="CL944" s="26" t="str">
        <f t="shared" si="1121"/>
        <v/>
      </c>
      <c r="CM944" s="26" t="str">
        <f t="shared" si="1121"/>
        <v/>
      </c>
      <c r="CN944" s="26" t="str">
        <f t="shared" si="1121"/>
        <v/>
      </c>
      <c r="CO944" s="26" t="str">
        <f t="shared" si="1121"/>
        <v/>
      </c>
      <c r="CP944" s="26" t="str">
        <f t="shared" si="1121"/>
        <v/>
      </c>
      <c r="CQ944" s="26" t="str">
        <f t="shared" si="1121"/>
        <v/>
      </c>
      <c r="CR944" s="26" t="str">
        <f t="shared" si="1121"/>
        <v/>
      </c>
      <c r="CS944" s="26" t="str">
        <f t="shared" si="1121"/>
        <v/>
      </c>
      <c r="CT944" s="26" t="str">
        <f t="shared" si="1121"/>
        <v/>
      </c>
      <c r="CU944" s="26" t="str">
        <f t="shared" si="1121"/>
        <v/>
      </c>
      <c r="CV944" s="26" t="str">
        <f t="shared" si="1121"/>
        <v/>
      </c>
      <c r="CW944" s="26" t="str">
        <f t="shared" si="1121"/>
        <v/>
      </c>
      <c r="CX944" s="26" t="str">
        <f t="shared" si="1121"/>
        <v/>
      </c>
      <c r="CY944" s="26" t="str">
        <f t="shared" si="1121"/>
        <v/>
      </c>
      <c r="CZ944" s="26" t="str">
        <f t="shared" si="1121"/>
        <v/>
      </c>
      <c r="DA944" s="26" t="str">
        <f t="shared" si="1121"/>
        <v/>
      </c>
      <c r="DB944" s="26" t="str">
        <f t="shared" si="1121"/>
        <v/>
      </c>
      <c r="DC944" s="26" t="str">
        <f t="shared" si="1121"/>
        <v/>
      </c>
      <c r="DD944" s="26" t="str">
        <f t="shared" si="1121"/>
        <v/>
      </c>
      <c r="DE944" s="26" t="str">
        <f t="shared" si="1121"/>
        <v/>
      </c>
      <c r="DF944" s="26" t="str">
        <f t="shared" si="1121"/>
        <v/>
      </c>
      <c r="DG944" s="26" t="str">
        <f t="shared" si="1121"/>
        <v/>
      </c>
      <c r="DH944" s="26" t="str">
        <f t="shared" si="1121"/>
        <v/>
      </c>
      <c r="DI944" s="26" t="str">
        <f t="shared" si="1121"/>
        <v/>
      </c>
      <c r="DJ944" s="26" t="str">
        <f t="shared" si="1121"/>
        <v/>
      </c>
      <c r="DK944" s="26" t="str">
        <f t="shared" si="1121"/>
        <v/>
      </c>
      <c r="DL944" s="26" t="str">
        <f t="shared" si="1121"/>
        <v/>
      </c>
      <c r="DM944" s="26" t="str">
        <f t="shared" si="1121"/>
        <v/>
      </c>
      <c r="DN944" s="26" t="str">
        <f t="shared" si="1121"/>
        <v/>
      </c>
      <c r="DO944" s="26" t="str">
        <f t="shared" si="1121"/>
        <v/>
      </c>
      <c r="DP944" s="26" t="str">
        <f t="shared" si="1121"/>
        <v/>
      </c>
      <c r="DQ944" s="26" t="str">
        <f t="shared" si="1121"/>
        <v/>
      </c>
      <c r="DR944" s="26" t="str">
        <f t="shared" si="1121"/>
        <v/>
      </c>
      <c r="DS944" s="26" t="str">
        <f t="shared" si="1121"/>
        <v/>
      </c>
      <c r="DT944" s="26" t="str">
        <f t="shared" si="1121"/>
        <v/>
      </c>
      <c r="DU944" s="26" t="str">
        <f t="shared" si="1121"/>
        <v/>
      </c>
      <c r="DV944" s="26" t="str">
        <f t="shared" si="1121"/>
        <v/>
      </c>
      <c r="DW944" s="26" t="str">
        <f t="shared" si="1121"/>
        <v/>
      </c>
      <c r="DX944" s="26" t="str">
        <f t="shared" si="1121"/>
        <v/>
      </c>
      <c r="DY944" s="26" t="str">
        <f t="shared" si="1121"/>
        <v/>
      </c>
      <c r="DZ944" s="26" t="str">
        <f t="shared" si="1121"/>
        <v/>
      </c>
      <c r="EA944" s="26" t="str">
        <f t="shared" si="1121"/>
        <v/>
      </c>
      <c r="EB944" s="26" t="str">
        <f t="shared" si="1121"/>
        <v/>
      </c>
      <c r="EC944" s="26" t="str">
        <f t="shared" si="1121"/>
        <v/>
      </c>
      <c r="ED944" s="26" t="str">
        <f t="shared" si="1121"/>
        <v/>
      </c>
      <c r="EE944" s="26" t="str">
        <f t="shared" si="1122" ref="EE944:FI944">IF(AND(EE945="",EE946=""),"",SUM(EE945,EE946))</f>
        <v/>
      </c>
      <c r="EF944" s="26" t="str">
        <f t="shared" si="1122"/>
        <v/>
      </c>
      <c r="EG944" s="26" t="str">
        <f t="shared" si="1122"/>
        <v/>
      </c>
      <c r="EH944" s="26" t="str">
        <f t="shared" si="1122"/>
        <v/>
      </c>
      <c r="EI944" s="26" t="str">
        <f t="shared" si="1122"/>
        <v/>
      </c>
      <c r="EJ944" s="26" t="str">
        <f t="shared" si="1122"/>
        <v/>
      </c>
      <c r="EK944" s="26" t="str">
        <f t="shared" si="1122"/>
        <v/>
      </c>
      <c r="EL944" s="26" t="str">
        <f t="shared" si="1122"/>
        <v/>
      </c>
      <c r="EM944" s="26" t="str">
        <f t="shared" si="1122"/>
        <v/>
      </c>
      <c r="EN944" s="26" t="str">
        <f t="shared" si="1122"/>
        <v/>
      </c>
      <c r="EO944" s="26" t="str">
        <f t="shared" si="1122"/>
        <v/>
      </c>
      <c r="EP944" s="26" t="str">
        <f t="shared" si="1122"/>
        <v/>
      </c>
      <c r="EQ944" s="26" t="str">
        <f t="shared" si="1122"/>
        <v/>
      </c>
      <c r="ER944" s="26" t="str">
        <f t="shared" si="1122"/>
        <v/>
      </c>
      <c r="ES944" s="26" t="str">
        <f t="shared" si="1122"/>
        <v/>
      </c>
      <c r="ET944" s="26" t="str">
        <f t="shared" si="1122"/>
        <v/>
      </c>
      <c r="EU944" s="26" t="str">
        <f t="shared" si="1122"/>
        <v/>
      </c>
      <c r="EV944" s="26" t="str">
        <f t="shared" si="1122"/>
        <v/>
      </c>
      <c r="EW944" s="26" t="str">
        <f t="shared" si="1122"/>
        <v/>
      </c>
      <c r="EX944" s="26" t="str">
        <f t="shared" si="1122"/>
        <v/>
      </c>
      <c r="EY944" s="26" t="str">
        <f t="shared" si="1122"/>
        <v/>
      </c>
      <c r="EZ944" s="26" t="str">
        <f t="shared" si="1122"/>
        <v/>
      </c>
      <c r="FA944" s="26" t="str">
        <f t="shared" si="1122"/>
        <v/>
      </c>
      <c r="FB944" s="26" t="str">
        <f t="shared" si="1122"/>
        <v/>
      </c>
      <c r="FC944" s="26" t="str">
        <f t="shared" si="1122"/>
        <v/>
      </c>
      <c r="FD944" s="26" t="str">
        <f t="shared" si="1122"/>
        <v/>
      </c>
      <c r="FE944" s="26" t="str">
        <f t="shared" si="1122"/>
        <v/>
      </c>
      <c r="FF944" s="26" t="str">
        <f t="shared" si="1122"/>
        <v/>
      </c>
      <c r="FG944" s="26" t="str">
        <f t="shared" si="1122"/>
        <v/>
      </c>
      <c r="FH944" s="26" t="str">
        <f t="shared" si="1122"/>
        <v/>
      </c>
      <c r="FI944" s="26" t="str">
        <f t="shared" si="1122"/>
        <v/>
      </c>
    </row>
    <row r="945" spans="1:165" s="8" customFormat="1" ht="15" customHeight="1">
      <c r="A945" s="8" t="str">
        <f t="shared" si="1083"/>
        <v>BEFPDGSAP_BP6_XDC</v>
      </c>
      <c r="B945" s="12" t="s">
        <v>2115</v>
      </c>
      <c r="C945" s="13" t="s">
        <v>2224</v>
      </c>
      <c r="D945" s="13" t="s">
        <v>2225</v>
      </c>
      <c r="E945" s="18" t="str">
        <f>"BEFPDGSAP_BP6_"&amp;C3</f>
        <v>BEFPDGSAP_BP6_XDC</v>
      </c>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row>
    <row r="946" spans="1:165" s="8" customFormat="1" ht="15" customHeight="1">
      <c r="A946" s="8" t="str">
        <f t="shared" si="1083"/>
        <v>BEFPDGSAI_BP6_XDC</v>
      </c>
      <c r="B946" s="12" t="s">
        <v>2118</v>
      </c>
      <c r="C946" s="13" t="s">
        <v>2226</v>
      </c>
      <c r="D946" s="13" t="s">
        <v>2227</v>
      </c>
      <c r="E946" s="18" t="str">
        <f>"BEFPDGSAI_BP6_"&amp;C3</f>
        <v>BEFPDGSAI_BP6_XDC</v>
      </c>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row>
    <row r="947" spans="1:165" s="8" customFormat="1" ht="15" customHeight="1">
      <c r="A947" s="8" t="str">
        <f t="shared" si="1083"/>
        <v>BEFPDGCA_BP6_XDC</v>
      </c>
      <c r="B947" s="12" t="s">
        <v>2146</v>
      </c>
      <c r="C947" s="13" t="s">
        <v>2228</v>
      </c>
      <c r="D947" s="13" t="s">
        <v>2229</v>
      </c>
      <c r="E947" s="14" t="str">
        <f>"BEFPDGCA_BP6_"&amp;C3</f>
        <v>BEFPDGCA_BP6_XDC</v>
      </c>
      <c r="F947" s="26" t="str">
        <f>IF(AND(F948="",F949=""),"",SUM(F948,F949))</f>
        <v/>
      </c>
      <c r="G947" s="26" t="str">
        <f t="shared" si="1123" ref="G947:BR947">IF(AND(G948="",G949=""),"",SUM(G948,G949))</f>
        <v/>
      </c>
      <c r="H947" s="26" t="str">
        <f t="shared" si="1123"/>
        <v/>
      </c>
      <c r="I947" s="26" t="str">
        <f t="shared" si="1123"/>
        <v/>
      </c>
      <c r="J947" s="26" t="str">
        <f t="shared" si="1123"/>
        <v/>
      </c>
      <c r="K947" s="26" t="str">
        <f t="shared" si="1123"/>
        <v/>
      </c>
      <c r="L947" s="26" t="str">
        <f t="shared" si="1123"/>
        <v/>
      </c>
      <c r="M947" s="26" t="str">
        <f t="shared" si="1123"/>
        <v/>
      </c>
      <c r="N947" s="26" t="str">
        <f t="shared" si="1123"/>
        <v/>
      </c>
      <c r="O947" s="26" t="str">
        <f t="shared" si="1123"/>
        <v/>
      </c>
      <c r="P947" s="26" t="str">
        <f t="shared" si="1123"/>
        <v/>
      </c>
      <c r="Q947" s="26" t="str">
        <f t="shared" si="1123"/>
        <v/>
      </c>
      <c r="R947" s="26" t="str">
        <f t="shared" si="1123"/>
        <v/>
      </c>
      <c r="S947" s="26" t="str">
        <f t="shared" si="1123"/>
        <v/>
      </c>
      <c r="T947" s="26" t="str">
        <f t="shared" si="1123"/>
        <v/>
      </c>
      <c r="U947" s="26" t="str">
        <f t="shared" si="1123"/>
        <v/>
      </c>
      <c r="V947" s="26" t="str">
        <f t="shared" si="1123"/>
        <v/>
      </c>
      <c r="W947" s="26" t="str">
        <f t="shared" si="1123"/>
        <v/>
      </c>
      <c r="X947" s="26" t="str">
        <f t="shared" si="1123"/>
        <v/>
      </c>
      <c r="Y947" s="26" t="str">
        <f t="shared" si="1123"/>
        <v/>
      </c>
      <c r="Z947" s="26" t="str">
        <f t="shared" si="1123"/>
        <v/>
      </c>
      <c r="AA947" s="26" t="str">
        <f t="shared" si="1123"/>
        <v/>
      </c>
      <c r="AB947" s="26" t="str">
        <f t="shared" si="1123"/>
        <v/>
      </c>
      <c r="AC947" s="26" t="str">
        <f t="shared" si="1123"/>
        <v/>
      </c>
      <c r="AD947" s="26" t="str">
        <f t="shared" si="1123"/>
        <v/>
      </c>
      <c r="AE947" s="26" t="str">
        <f t="shared" si="1123"/>
        <v/>
      </c>
      <c r="AF947" s="26" t="str">
        <f t="shared" si="1123"/>
        <v/>
      </c>
      <c r="AG947" s="26" t="str">
        <f t="shared" si="1123"/>
        <v/>
      </c>
      <c r="AH947" s="26" t="str">
        <f t="shared" si="1123"/>
        <v/>
      </c>
      <c r="AI947" s="26" t="str">
        <f t="shared" si="1123"/>
        <v/>
      </c>
      <c r="AJ947" s="26" t="str">
        <f t="shared" si="1123"/>
        <v/>
      </c>
      <c r="AK947" s="26" t="str">
        <f t="shared" si="1123"/>
        <v/>
      </c>
      <c r="AL947" s="26" t="str">
        <f t="shared" si="1123"/>
        <v/>
      </c>
      <c r="AM947" s="26" t="str">
        <f t="shared" si="1123"/>
        <v/>
      </c>
      <c r="AN947" s="26" t="str">
        <f t="shared" si="1123"/>
        <v/>
      </c>
      <c r="AO947" s="26" t="str">
        <f t="shared" si="1123"/>
        <v/>
      </c>
      <c r="AP947" s="26" t="str">
        <f t="shared" si="1123"/>
        <v/>
      </c>
      <c r="AQ947" s="26" t="str">
        <f t="shared" si="1123"/>
        <v/>
      </c>
      <c r="AR947" s="26" t="str">
        <f t="shared" si="1123"/>
        <v/>
      </c>
      <c r="AS947" s="26" t="str">
        <f t="shared" si="1123"/>
        <v/>
      </c>
      <c r="AT947" s="26" t="str">
        <f t="shared" si="1123"/>
        <v/>
      </c>
      <c r="AU947" s="26" t="str">
        <f t="shared" si="1123"/>
        <v/>
      </c>
      <c r="AV947" s="26" t="str">
        <f t="shared" si="1123"/>
        <v/>
      </c>
      <c r="AW947" s="26" t="str">
        <f t="shared" si="1123"/>
        <v/>
      </c>
      <c r="AX947" s="26" t="str">
        <f t="shared" si="1123"/>
        <v/>
      </c>
      <c r="AY947" s="26" t="str">
        <f t="shared" si="1123"/>
        <v/>
      </c>
      <c r="AZ947" s="26" t="str">
        <f t="shared" si="1123"/>
        <v/>
      </c>
      <c r="BA947" s="26" t="str">
        <f t="shared" si="1123"/>
        <v/>
      </c>
      <c r="BB947" s="26" t="str">
        <f t="shared" si="1123"/>
        <v/>
      </c>
      <c r="BC947" s="26" t="str">
        <f t="shared" si="1123"/>
        <v/>
      </c>
      <c r="BD947" s="26" t="str">
        <f t="shared" si="1123"/>
        <v/>
      </c>
      <c r="BE947" s="26" t="str">
        <f t="shared" si="1123"/>
        <v/>
      </c>
      <c r="BF947" s="26" t="str">
        <f t="shared" si="1123"/>
        <v/>
      </c>
      <c r="BG947" s="26" t="str">
        <f t="shared" si="1123"/>
        <v/>
      </c>
      <c r="BH947" s="26" t="str">
        <f t="shared" si="1123"/>
        <v/>
      </c>
      <c r="BI947" s="26" t="str">
        <f t="shared" si="1123"/>
        <v/>
      </c>
      <c r="BJ947" s="26" t="str">
        <f t="shared" si="1123"/>
        <v/>
      </c>
      <c r="BK947" s="26" t="str">
        <f t="shared" si="1123"/>
        <v/>
      </c>
      <c r="BL947" s="26" t="str">
        <f t="shared" si="1123"/>
        <v/>
      </c>
      <c r="BM947" s="26" t="str">
        <f t="shared" si="1123"/>
        <v/>
      </c>
      <c r="BN947" s="26" t="str">
        <f t="shared" si="1123"/>
        <v/>
      </c>
      <c r="BO947" s="26" t="str">
        <f t="shared" si="1123"/>
        <v/>
      </c>
      <c r="BP947" s="26" t="str">
        <f t="shared" si="1123"/>
        <v/>
      </c>
      <c r="BQ947" s="26" t="str">
        <f t="shared" si="1123"/>
        <v/>
      </c>
      <c r="BR947" s="26" t="str">
        <f t="shared" si="1123"/>
        <v/>
      </c>
      <c r="BS947" s="26" t="str">
        <f t="shared" si="1124" ref="BS947:ED947">IF(AND(BS948="",BS949=""),"",SUM(BS948,BS949))</f>
        <v/>
      </c>
      <c r="BT947" s="26" t="str">
        <f t="shared" si="1124"/>
        <v/>
      </c>
      <c r="BU947" s="26" t="str">
        <f t="shared" si="1124"/>
        <v/>
      </c>
      <c r="BV947" s="26" t="str">
        <f t="shared" si="1124"/>
        <v/>
      </c>
      <c r="BW947" s="26" t="str">
        <f t="shared" si="1124"/>
        <v/>
      </c>
      <c r="BX947" s="26" t="str">
        <f t="shared" si="1124"/>
        <v/>
      </c>
      <c r="BY947" s="26" t="str">
        <f t="shared" si="1124"/>
        <v/>
      </c>
      <c r="BZ947" s="26" t="str">
        <f t="shared" si="1124"/>
        <v/>
      </c>
      <c r="CA947" s="26" t="str">
        <f t="shared" si="1124"/>
        <v/>
      </c>
      <c r="CB947" s="26" t="str">
        <f t="shared" si="1124"/>
        <v/>
      </c>
      <c r="CC947" s="26" t="str">
        <f t="shared" si="1124"/>
        <v/>
      </c>
      <c r="CD947" s="26" t="str">
        <f t="shared" si="1124"/>
        <v/>
      </c>
      <c r="CE947" s="26" t="str">
        <f t="shared" si="1124"/>
        <v/>
      </c>
      <c r="CF947" s="26" t="str">
        <f t="shared" si="1124"/>
        <v/>
      </c>
      <c r="CG947" s="26" t="str">
        <f t="shared" si="1124"/>
        <v/>
      </c>
      <c r="CH947" s="26" t="str">
        <f t="shared" si="1124"/>
        <v/>
      </c>
      <c r="CI947" s="26" t="str">
        <f t="shared" si="1124"/>
        <v/>
      </c>
      <c r="CJ947" s="26" t="str">
        <f t="shared" si="1124"/>
        <v/>
      </c>
      <c r="CK947" s="26" t="str">
        <f t="shared" si="1124"/>
        <v/>
      </c>
      <c r="CL947" s="26" t="str">
        <f t="shared" si="1124"/>
        <v/>
      </c>
      <c r="CM947" s="26" t="str">
        <f t="shared" si="1124"/>
        <v/>
      </c>
      <c r="CN947" s="26" t="str">
        <f t="shared" si="1124"/>
        <v/>
      </c>
      <c r="CO947" s="26" t="str">
        <f t="shared" si="1124"/>
        <v/>
      </c>
      <c r="CP947" s="26" t="str">
        <f t="shared" si="1124"/>
        <v/>
      </c>
      <c r="CQ947" s="26" t="str">
        <f t="shared" si="1124"/>
        <v/>
      </c>
      <c r="CR947" s="26" t="str">
        <f t="shared" si="1124"/>
        <v/>
      </c>
      <c r="CS947" s="26" t="str">
        <f t="shared" si="1124"/>
        <v/>
      </c>
      <c r="CT947" s="26" t="str">
        <f t="shared" si="1124"/>
        <v/>
      </c>
      <c r="CU947" s="26" t="str">
        <f t="shared" si="1124"/>
        <v/>
      </c>
      <c r="CV947" s="26" t="str">
        <f t="shared" si="1124"/>
        <v/>
      </c>
      <c r="CW947" s="26" t="str">
        <f t="shared" si="1124"/>
        <v/>
      </c>
      <c r="CX947" s="26" t="str">
        <f t="shared" si="1124"/>
        <v/>
      </c>
      <c r="CY947" s="26" t="str">
        <f t="shared" si="1124"/>
        <v/>
      </c>
      <c r="CZ947" s="26" t="str">
        <f t="shared" si="1124"/>
        <v/>
      </c>
      <c r="DA947" s="26" t="str">
        <f t="shared" si="1124"/>
        <v/>
      </c>
      <c r="DB947" s="26" t="str">
        <f t="shared" si="1124"/>
        <v/>
      </c>
      <c r="DC947" s="26" t="str">
        <f t="shared" si="1124"/>
        <v/>
      </c>
      <c r="DD947" s="26" t="str">
        <f t="shared" si="1124"/>
        <v/>
      </c>
      <c r="DE947" s="26" t="str">
        <f t="shared" si="1124"/>
        <v/>
      </c>
      <c r="DF947" s="26" t="str">
        <f t="shared" si="1124"/>
        <v/>
      </c>
      <c r="DG947" s="26" t="str">
        <f t="shared" si="1124"/>
        <v/>
      </c>
      <c r="DH947" s="26" t="str">
        <f t="shared" si="1124"/>
        <v/>
      </c>
      <c r="DI947" s="26" t="str">
        <f t="shared" si="1124"/>
        <v/>
      </c>
      <c r="DJ947" s="26" t="str">
        <f t="shared" si="1124"/>
        <v/>
      </c>
      <c r="DK947" s="26" t="str">
        <f t="shared" si="1124"/>
        <v/>
      </c>
      <c r="DL947" s="26" t="str">
        <f t="shared" si="1124"/>
        <v/>
      </c>
      <c r="DM947" s="26" t="str">
        <f t="shared" si="1124"/>
        <v/>
      </c>
      <c r="DN947" s="26" t="str">
        <f t="shared" si="1124"/>
        <v/>
      </c>
      <c r="DO947" s="26" t="str">
        <f t="shared" si="1124"/>
        <v/>
      </c>
      <c r="DP947" s="26" t="str">
        <f t="shared" si="1124"/>
        <v/>
      </c>
      <c r="DQ947" s="26" t="str">
        <f t="shared" si="1124"/>
        <v/>
      </c>
      <c r="DR947" s="26" t="str">
        <f t="shared" si="1124"/>
        <v/>
      </c>
      <c r="DS947" s="26" t="str">
        <f t="shared" si="1124"/>
        <v/>
      </c>
      <c r="DT947" s="26" t="str">
        <f t="shared" si="1124"/>
        <v/>
      </c>
      <c r="DU947" s="26" t="str">
        <f t="shared" si="1124"/>
        <v/>
      </c>
      <c r="DV947" s="26" t="str">
        <f t="shared" si="1124"/>
        <v/>
      </c>
      <c r="DW947" s="26" t="str">
        <f t="shared" si="1124"/>
        <v/>
      </c>
      <c r="DX947" s="26" t="str">
        <f t="shared" si="1124"/>
        <v/>
      </c>
      <c r="DY947" s="26" t="str">
        <f t="shared" si="1124"/>
        <v/>
      </c>
      <c r="DZ947" s="26" t="str">
        <f t="shared" si="1124"/>
        <v/>
      </c>
      <c r="EA947" s="26" t="str">
        <f t="shared" si="1124"/>
        <v/>
      </c>
      <c r="EB947" s="26" t="str">
        <f t="shared" si="1124"/>
        <v/>
      </c>
      <c r="EC947" s="26" t="str">
        <f t="shared" si="1124"/>
        <v/>
      </c>
      <c r="ED947" s="26" t="str">
        <f t="shared" si="1124"/>
        <v/>
      </c>
      <c r="EE947" s="26" t="str">
        <f t="shared" si="1125" ref="EE947:FI947">IF(AND(EE948="",EE949=""),"",SUM(EE948,EE949))</f>
        <v/>
      </c>
      <c r="EF947" s="26" t="str">
        <f t="shared" si="1125"/>
        <v/>
      </c>
      <c r="EG947" s="26" t="str">
        <f t="shared" si="1125"/>
        <v/>
      </c>
      <c r="EH947" s="26" t="str">
        <f t="shared" si="1125"/>
        <v/>
      </c>
      <c r="EI947" s="26" t="str">
        <f t="shared" si="1125"/>
        <v/>
      </c>
      <c r="EJ947" s="26" t="str">
        <f t="shared" si="1125"/>
        <v/>
      </c>
      <c r="EK947" s="26" t="str">
        <f t="shared" si="1125"/>
        <v/>
      </c>
      <c r="EL947" s="26" t="str">
        <f t="shared" si="1125"/>
        <v/>
      </c>
      <c r="EM947" s="26" t="str">
        <f t="shared" si="1125"/>
        <v/>
      </c>
      <c r="EN947" s="26" t="str">
        <f t="shared" si="1125"/>
        <v/>
      </c>
      <c r="EO947" s="26" t="str">
        <f t="shared" si="1125"/>
        <v/>
      </c>
      <c r="EP947" s="26" t="str">
        <f t="shared" si="1125"/>
        <v/>
      </c>
      <c r="EQ947" s="26" t="str">
        <f t="shared" si="1125"/>
        <v/>
      </c>
      <c r="ER947" s="26" t="str">
        <f t="shared" si="1125"/>
        <v/>
      </c>
      <c r="ES947" s="26" t="str">
        <f t="shared" si="1125"/>
        <v/>
      </c>
      <c r="ET947" s="26" t="str">
        <f t="shared" si="1125"/>
        <v/>
      </c>
      <c r="EU947" s="26" t="str">
        <f t="shared" si="1125"/>
        <v/>
      </c>
      <c r="EV947" s="26" t="str">
        <f t="shared" si="1125"/>
        <v/>
      </c>
      <c r="EW947" s="26" t="str">
        <f t="shared" si="1125"/>
        <v/>
      </c>
      <c r="EX947" s="26" t="str">
        <f t="shared" si="1125"/>
        <v/>
      </c>
      <c r="EY947" s="26" t="str">
        <f t="shared" si="1125"/>
        <v/>
      </c>
      <c r="EZ947" s="26" t="str">
        <f t="shared" si="1125"/>
        <v/>
      </c>
      <c r="FA947" s="26" t="str">
        <f t="shared" si="1125"/>
        <v/>
      </c>
      <c r="FB947" s="26" t="str">
        <f t="shared" si="1125"/>
        <v/>
      </c>
      <c r="FC947" s="26" t="str">
        <f t="shared" si="1125"/>
        <v/>
      </c>
      <c r="FD947" s="26" t="str">
        <f t="shared" si="1125"/>
        <v/>
      </c>
      <c r="FE947" s="26" t="str">
        <f t="shared" si="1125"/>
        <v/>
      </c>
      <c r="FF947" s="26" t="str">
        <f t="shared" si="1125"/>
        <v/>
      </c>
      <c r="FG947" s="26" t="str">
        <f t="shared" si="1125"/>
        <v/>
      </c>
      <c r="FH947" s="26" t="str">
        <f t="shared" si="1125"/>
        <v/>
      </c>
      <c r="FI947" s="26" t="str">
        <f t="shared" si="1125"/>
        <v/>
      </c>
    </row>
    <row r="948" spans="1:165" s="8" customFormat="1" ht="15" customHeight="1">
      <c r="A948" s="8" t="str">
        <f t="shared" si="1083"/>
        <v>BEFPDGCAP_BP6_XDC</v>
      </c>
      <c r="B948" s="12" t="s">
        <v>2149</v>
      </c>
      <c r="C948" s="13" t="s">
        <v>2230</v>
      </c>
      <c r="D948" s="13" t="s">
        <v>2231</v>
      </c>
      <c r="E948" s="14" t="str">
        <f>"BEFPDGCAP_BP6_"&amp;C3</f>
        <v>BEFPDGCAP_BP6_XDC</v>
      </c>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row>
    <row r="949" spans="1:165" s="8" customFormat="1" ht="15" customHeight="1">
      <c r="A949" s="8" t="str">
        <f t="shared" si="1083"/>
        <v>BEFPDGCAI_BP6_XDC</v>
      </c>
      <c r="B949" s="12" t="s">
        <v>2152</v>
      </c>
      <c r="C949" s="13" t="s">
        <v>2232</v>
      </c>
      <c r="D949" s="13" t="s">
        <v>2233</v>
      </c>
      <c r="E949" s="14" t="str">
        <f>"BEFPDGCAI_BP6_"&amp;C3</f>
        <v>BEFPDGCAI_BP6_XDC</v>
      </c>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row>
    <row r="950" spans="1:165" s="8" customFormat="1" ht="15" customHeight="1">
      <c r="A950" s="8" t="str">
        <f t="shared" si="1083"/>
        <v>BEFPDO_BP6_XDC</v>
      </c>
      <c r="B950" s="12" t="s">
        <v>2234</v>
      </c>
      <c r="C950" s="13" t="s">
        <v>2235</v>
      </c>
      <c r="D950" s="13" t="s">
        <v>2236</v>
      </c>
      <c r="E950" s="14" t="str">
        <f>"BEFPDO_BP6_"&amp;C3</f>
        <v>BEFPDO_BP6_XDC</v>
      </c>
      <c r="F950" s="26" t="str">
        <f>IF(AND(F951="",AND(F952="",AND(F953="",AND(F956="",AND(F960="",AND(F963="",F966="")))))),"",SUM(F951,F952,F953,F956,F960,F963,F966))</f>
        <v/>
      </c>
      <c r="G950" s="26" t="str">
        <f t="shared" si="1126" ref="G950:BR950">IF(AND(G951="",AND(G952="",AND(G953="",AND(G956="",AND(G960="",AND(G963="",G966="")))))),"",SUM(G951,G952,G953,G956,G960,G963,G966))</f>
        <v/>
      </c>
      <c r="H950" s="26" t="str">
        <f t="shared" si="1126"/>
        <v/>
      </c>
      <c r="I950" s="26" t="str">
        <f t="shared" si="1126"/>
        <v/>
      </c>
      <c r="J950" s="26" t="str">
        <f t="shared" si="1126"/>
        <v/>
      </c>
      <c r="K950" s="26" t="str">
        <f t="shared" si="1126"/>
        <v/>
      </c>
      <c r="L950" s="26" t="str">
        <f t="shared" si="1126"/>
        <v/>
      </c>
      <c r="M950" s="26" t="str">
        <f t="shared" si="1126"/>
        <v/>
      </c>
      <c r="N950" s="26" t="str">
        <f t="shared" si="1126"/>
        <v/>
      </c>
      <c r="O950" s="26" t="str">
        <f t="shared" si="1126"/>
        <v/>
      </c>
      <c r="P950" s="26" t="str">
        <f t="shared" si="1126"/>
        <v/>
      </c>
      <c r="Q950" s="26" t="str">
        <f t="shared" si="1126"/>
        <v/>
      </c>
      <c r="R950" s="26" t="str">
        <f t="shared" si="1126"/>
        <v/>
      </c>
      <c r="S950" s="26" t="str">
        <f t="shared" si="1126"/>
        <v/>
      </c>
      <c r="T950" s="26" t="str">
        <f t="shared" si="1126"/>
        <v/>
      </c>
      <c r="U950" s="26" t="str">
        <f t="shared" si="1126"/>
        <v/>
      </c>
      <c r="V950" s="26" t="str">
        <f t="shared" si="1126"/>
        <v/>
      </c>
      <c r="W950" s="26" t="str">
        <f t="shared" si="1126"/>
        <v/>
      </c>
      <c r="X950" s="26" t="str">
        <f t="shared" si="1126"/>
        <v/>
      </c>
      <c r="Y950" s="26" t="str">
        <f t="shared" si="1126"/>
        <v/>
      </c>
      <c r="Z950" s="26" t="str">
        <f t="shared" si="1126"/>
        <v/>
      </c>
      <c r="AA950" s="26" t="str">
        <f t="shared" si="1126"/>
        <v/>
      </c>
      <c r="AB950" s="26" t="str">
        <f t="shared" si="1126"/>
        <v/>
      </c>
      <c r="AC950" s="26" t="str">
        <f t="shared" si="1126"/>
        <v/>
      </c>
      <c r="AD950" s="26" t="str">
        <f t="shared" si="1126"/>
        <v/>
      </c>
      <c r="AE950" s="26" t="str">
        <f t="shared" si="1126"/>
        <v/>
      </c>
      <c r="AF950" s="26" t="str">
        <f t="shared" si="1126"/>
        <v/>
      </c>
      <c r="AG950" s="26" t="str">
        <f t="shared" si="1126"/>
        <v/>
      </c>
      <c r="AH950" s="26" t="str">
        <f t="shared" si="1126"/>
        <v/>
      </c>
      <c r="AI950" s="26" t="str">
        <f t="shared" si="1126"/>
        <v/>
      </c>
      <c r="AJ950" s="26" t="str">
        <f t="shared" si="1126"/>
        <v/>
      </c>
      <c r="AK950" s="26" t="str">
        <f t="shared" si="1126"/>
        <v/>
      </c>
      <c r="AL950" s="26" t="str">
        <f t="shared" si="1126"/>
        <v/>
      </c>
      <c r="AM950" s="26" t="str">
        <f t="shared" si="1126"/>
        <v/>
      </c>
      <c r="AN950" s="26" t="str">
        <f t="shared" si="1126"/>
        <v/>
      </c>
      <c r="AO950" s="26" t="str">
        <f t="shared" si="1126"/>
        <v/>
      </c>
      <c r="AP950" s="26" t="str">
        <f t="shared" si="1126"/>
        <v/>
      </c>
      <c r="AQ950" s="26" t="str">
        <f t="shared" si="1126"/>
        <v/>
      </c>
      <c r="AR950" s="26" t="str">
        <f t="shared" si="1126"/>
        <v/>
      </c>
      <c r="AS950" s="26" t="str">
        <f t="shared" si="1126"/>
        <v/>
      </c>
      <c r="AT950" s="26" t="str">
        <f t="shared" si="1126"/>
        <v/>
      </c>
      <c r="AU950" s="26" t="str">
        <f t="shared" si="1126"/>
        <v/>
      </c>
      <c r="AV950" s="26" t="str">
        <f t="shared" si="1126"/>
        <v/>
      </c>
      <c r="AW950" s="26" t="str">
        <f t="shared" si="1126"/>
        <v/>
      </c>
      <c r="AX950" s="26" t="str">
        <f t="shared" si="1126"/>
        <v/>
      </c>
      <c r="AY950" s="26" t="str">
        <f t="shared" si="1126"/>
        <v/>
      </c>
      <c r="AZ950" s="26" t="str">
        <f t="shared" si="1126"/>
        <v/>
      </c>
      <c r="BA950" s="26" t="str">
        <f t="shared" si="1126"/>
        <v/>
      </c>
      <c r="BB950" s="26" t="str">
        <f t="shared" si="1126"/>
        <v/>
      </c>
      <c r="BC950" s="26" t="str">
        <f t="shared" si="1126"/>
        <v/>
      </c>
      <c r="BD950" s="26" t="str">
        <f t="shared" si="1126"/>
        <v/>
      </c>
      <c r="BE950" s="26" t="str">
        <f t="shared" si="1126"/>
        <v/>
      </c>
      <c r="BF950" s="26" t="str">
        <f t="shared" si="1126"/>
        <v/>
      </c>
      <c r="BG950" s="26" t="str">
        <f t="shared" si="1126"/>
        <v/>
      </c>
      <c r="BH950" s="26" t="str">
        <f t="shared" si="1126"/>
        <v/>
      </c>
      <c r="BI950" s="26" t="str">
        <f t="shared" si="1126"/>
        <v/>
      </c>
      <c r="BJ950" s="26" t="str">
        <f t="shared" si="1126"/>
        <v/>
      </c>
      <c r="BK950" s="26" t="str">
        <f t="shared" si="1126"/>
        <v/>
      </c>
      <c r="BL950" s="26" t="str">
        <f t="shared" si="1126"/>
        <v/>
      </c>
      <c r="BM950" s="26" t="str">
        <f t="shared" si="1126"/>
        <v/>
      </c>
      <c r="BN950" s="26" t="str">
        <f t="shared" si="1126"/>
        <v/>
      </c>
      <c r="BO950" s="26" t="str">
        <f t="shared" si="1126"/>
        <v/>
      </c>
      <c r="BP950" s="26" t="str">
        <f t="shared" si="1126"/>
        <v/>
      </c>
      <c r="BQ950" s="26" t="str">
        <f t="shared" si="1126"/>
        <v/>
      </c>
      <c r="BR950" s="26" t="str">
        <f t="shared" si="1126"/>
        <v/>
      </c>
      <c r="BS950" s="26" t="str">
        <f t="shared" si="1127" ref="BS950:ED950">IF(AND(BS951="",AND(BS952="",AND(BS953="",AND(BS956="",AND(BS960="",AND(BS963="",BS966="")))))),"",SUM(BS951,BS952,BS953,BS956,BS960,BS963,BS966))</f>
        <v/>
      </c>
      <c r="BT950" s="26" t="str">
        <f t="shared" si="1127"/>
        <v/>
      </c>
      <c r="BU950" s="26" t="str">
        <f t="shared" si="1127"/>
        <v/>
      </c>
      <c r="BV950" s="26" t="str">
        <f t="shared" si="1127"/>
        <v/>
      </c>
      <c r="BW950" s="26" t="str">
        <f t="shared" si="1127"/>
        <v/>
      </c>
      <c r="BX950" s="26" t="str">
        <f t="shared" si="1127"/>
        <v/>
      </c>
      <c r="BY950" s="26" t="str">
        <f t="shared" si="1127"/>
        <v/>
      </c>
      <c r="BZ950" s="26" t="str">
        <f t="shared" si="1127"/>
        <v/>
      </c>
      <c r="CA950" s="26" t="str">
        <f t="shared" si="1127"/>
        <v/>
      </c>
      <c r="CB950" s="26" t="str">
        <f t="shared" si="1127"/>
        <v/>
      </c>
      <c r="CC950" s="26" t="str">
        <f t="shared" si="1127"/>
        <v/>
      </c>
      <c r="CD950" s="26" t="str">
        <f t="shared" si="1127"/>
        <v/>
      </c>
      <c r="CE950" s="26" t="str">
        <f t="shared" si="1127"/>
        <v/>
      </c>
      <c r="CF950" s="26" t="str">
        <f t="shared" si="1127"/>
        <v/>
      </c>
      <c r="CG950" s="26" t="str">
        <f t="shared" si="1127"/>
        <v/>
      </c>
      <c r="CH950" s="26" t="str">
        <f t="shared" si="1127"/>
        <v/>
      </c>
      <c r="CI950" s="26" t="str">
        <f t="shared" si="1127"/>
        <v/>
      </c>
      <c r="CJ950" s="26" t="str">
        <f t="shared" si="1127"/>
        <v/>
      </c>
      <c r="CK950" s="26" t="str">
        <f t="shared" si="1127"/>
        <v/>
      </c>
      <c r="CL950" s="26" t="str">
        <f t="shared" si="1127"/>
        <v/>
      </c>
      <c r="CM950" s="26" t="str">
        <f t="shared" si="1127"/>
        <v/>
      </c>
      <c r="CN950" s="26" t="str">
        <f t="shared" si="1127"/>
        <v/>
      </c>
      <c r="CO950" s="26" t="str">
        <f t="shared" si="1127"/>
        <v/>
      </c>
      <c r="CP950" s="26" t="str">
        <f t="shared" si="1127"/>
        <v/>
      </c>
      <c r="CQ950" s="26" t="str">
        <f t="shared" si="1127"/>
        <v/>
      </c>
      <c r="CR950" s="26" t="str">
        <f t="shared" si="1127"/>
        <v/>
      </c>
      <c r="CS950" s="26" t="str">
        <f t="shared" si="1127"/>
        <v/>
      </c>
      <c r="CT950" s="26" t="str">
        <f t="shared" si="1127"/>
        <v/>
      </c>
      <c r="CU950" s="26" t="str">
        <f t="shared" si="1127"/>
        <v/>
      </c>
      <c r="CV950" s="26" t="str">
        <f t="shared" si="1127"/>
        <v/>
      </c>
      <c r="CW950" s="26" t="str">
        <f t="shared" si="1127"/>
        <v/>
      </c>
      <c r="CX950" s="26" t="str">
        <f t="shared" si="1127"/>
        <v/>
      </c>
      <c r="CY950" s="26" t="str">
        <f t="shared" si="1127"/>
        <v/>
      </c>
      <c r="CZ950" s="26" t="str">
        <f t="shared" si="1127"/>
        <v/>
      </c>
      <c r="DA950" s="26" t="str">
        <f t="shared" si="1127"/>
        <v/>
      </c>
      <c r="DB950" s="26" t="str">
        <f t="shared" si="1127"/>
        <v/>
      </c>
      <c r="DC950" s="26" t="str">
        <f t="shared" si="1127"/>
        <v/>
      </c>
      <c r="DD950" s="26" t="str">
        <f t="shared" si="1127"/>
        <v/>
      </c>
      <c r="DE950" s="26" t="str">
        <f t="shared" si="1127"/>
        <v/>
      </c>
      <c r="DF950" s="26" t="str">
        <f t="shared" si="1127"/>
        <v/>
      </c>
      <c r="DG950" s="26" t="str">
        <f t="shared" si="1127"/>
        <v/>
      </c>
      <c r="DH950" s="26" t="str">
        <f t="shared" si="1127"/>
        <v/>
      </c>
      <c r="DI950" s="26" t="str">
        <f t="shared" si="1127"/>
        <v/>
      </c>
      <c r="DJ950" s="26" t="str">
        <f t="shared" si="1127"/>
        <v/>
      </c>
      <c r="DK950" s="26" t="str">
        <f t="shared" si="1127"/>
        <v/>
      </c>
      <c r="DL950" s="26" t="str">
        <f t="shared" si="1127"/>
        <v/>
      </c>
      <c r="DM950" s="26" t="str">
        <f t="shared" si="1127"/>
        <v/>
      </c>
      <c r="DN950" s="26" t="str">
        <f t="shared" si="1127"/>
        <v/>
      </c>
      <c r="DO950" s="26" t="str">
        <f t="shared" si="1127"/>
        <v/>
      </c>
      <c r="DP950" s="26" t="str">
        <f t="shared" si="1127"/>
        <v/>
      </c>
      <c r="DQ950" s="26" t="str">
        <f t="shared" si="1127"/>
        <v/>
      </c>
      <c r="DR950" s="26" t="str">
        <f t="shared" si="1127"/>
        <v/>
      </c>
      <c r="DS950" s="26" t="str">
        <f t="shared" si="1127"/>
        <v/>
      </c>
      <c r="DT950" s="26" t="str">
        <f t="shared" si="1127"/>
        <v/>
      </c>
      <c r="DU950" s="26" t="str">
        <f t="shared" si="1127"/>
        <v/>
      </c>
      <c r="DV950" s="26" t="str">
        <f t="shared" si="1127"/>
        <v/>
      </c>
      <c r="DW950" s="26" t="str">
        <f t="shared" si="1127"/>
        <v/>
      </c>
      <c r="DX950" s="26" t="str">
        <f t="shared" si="1127"/>
        <v/>
      </c>
      <c r="DY950" s="26" t="str">
        <f t="shared" si="1127"/>
        <v/>
      </c>
      <c r="DZ950" s="26" t="str">
        <f t="shared" si="1127"/>
        <v/>
      </c>
      <c r="EA950" s="26" t="str">
        <f t="shared" si="1127"/>
        <v/>
      </c>
      <c r="EB950" s="26" t="str">
        <f t="shared" si="1127"/>
        <v/>
      </c>
      <c r="EC950" s="26" t="str">
        <f t="shared" si="1127"/>
        <v/>
      </c>
      <c r="ED950" s="26" t="str">
        <f t="shared" si="1127"/>
        <v/>
      </c>
      <c r="EE950" s="26" t="str">
        <f t="shared" si="1128" ref="EE950:FI950">IF(AND(EE951="",AND(EE952="",AND(EE953="",AND(EE956="",AND(EE960="",AND(EE963="",EE966="")))))),"",SUM(EE951,EE952,EE953,EE956,EE960,EE963,EE966))</f>
        <v/>
      </c>
      <c r="EF950" s="26" t="str">
        <f t="shared" si="1128"/>
        <v/>
      </c>
      <c r="EG950" s="26" t="str">
        <f t="shared" si="1128"/>
        <v/>
      </c>
      <c r="EH950" s="26" t="str">
        <f t="shared" si="1128"/>
        <v/>
      </c>
      <c r="EI950" s="26" t="str">
        <f t="shared" si="1128"/>
        <v/>
      </c>
      <c r="EJ950" s="26" t="str">
        <f t="shared" si="1128"/>
        <v/>
      </c>
      <c r="EK950" s="26" t="str">
        <f t="shared" si="1128"/>
        <v/>
      </c>
      <c r="EL950" s="26" t="str">
        <f t="shared" si="1128"/>
        <v/>
      </c>
      <c r="EM950" s="26" t="str">
        <f t="shared" si="1128"/>
        <v/>
      </c>
      <c r="EN950" s="26" t="str">
        <f t="shared" si="1128"/>
        <v/>
      </c>
      <c r="EO950" s="26" t="str">
        <f t="shared" si="1128"/>
        <v/>
      </c>
      <c r="EP950" s="26" t="str">
        <f t="shared" si="1128"/>
        <v/>
      </c>
      <c r="EQ950" s="26" t="str">
        <f t="shared" si="1128"/>
        <v/>
      </c>
      <c r="ER950" s="26" t="str">
        <f t="shared" si="1128"/>
        <v/>
      </c>
      <c r="ES950" s="26" t="str">
        <f t="shared" si="1128"/>
        <v/>
      </c>
      <c r="ET950" s="26" t="str">
        <f t="shared" si="1128"/>
        <v/>
      </c>
      <c r="EU950" s="26" t="str">
        <f t="shared" si="1128"/>
        <v/>
      </c>
      <c r="EV950" s="26" t="str">
        <f t="shared" si="1128"/>
        <v/>
      </c>
      <c r="EW950" s="26" t="str">
        <f t="shared" si="1128"/>
        <v/>
      </c>
      <c r="EX950" s="26" t="str">
        <f t="shared" si="1128"/>
        <v/>
      </c>
      <c r="EY950" s="26" t="str">
        <f t="shared" si="1128"/>
        <v/>
      </c>
      <c r="EZ950" s="26" t="str">
        <f t="shared" si="1128"/>
        <v/>
      </c>
      <c r="FA950" s="26" t="str">
        <f t="shared" si="1128"/>
        <v/>
      </c>
      <c r="FB950" s="26" t="str">
        <f t="shared" si="1128"/>
        <v/>
      </c>
      <c r="FC950" s="26" t="str">
        <f t="shared" si="1128"/>
        <v/>
      </c>
      <c r="FD950" s="26" t="str">
        <f t="shared" si="1128"/>
        <v/>
      </c>
      <c r="FE950" s="26" t="str">
        <f t="shared" si="1128"/>
        <v/>
      </c>
      <c r="FF950" s="26" t="str">
        <f t="shared" si="1128"/>
        <v/>
      </c>
      <c r="FG950" s="26" t="str">
        <f t="shared" si="1128"/>
        <v/>
      </c>
      <c r="FH950" s="26" t="str">
        <f t="shared" si="1128"/>
        <v/>
      </c>
      <c r="FI950" s="26" t="str">
        <f t="shared" si="1128"/>
        <v/>
      </c>
    </row>
    <row r="951" spans="1:165" s="8" customFormat="1" ht="15" customHeight="1">
      <c r="A951" s="8" t="str">
        <f t="shared" si="1083"/>
        <v>BEFPDONS_BP6_XDC</v>
      </c>
      <c r="B951" s="12" t="s">
        <v>2158</v>
      </c>
      <c r="C951" s="13" t="s">
        <v>2237</v>
      </c>
      <c r="D951" s="13" t="s">
        <v>2238</v>
      </c>
      <c r="E951" s="14" t="str">
        <f>"BEFPDONS_BP6_"&amp;C3</f>
        <v>BEFPDONS_BP6_XDC</v>
      </c>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row>
    <row r="952" spans="1:165" s="8" customFormat="1" ht="15" customHeight="1">
      <c r="A952" s="8" t="str">
        <f t="shared" si="1083"/>
        <v>BEFPDOPB_BP6_XDC</v>
      </c>
      <c r="B952" s="12" t="s">
        <v>2109</v>
      </c>
      <c r="C952" s="13" t="s">
        <v>2239</v>
      </c>
      <c r="D952" s="13" t="s">
        <v>2240</v>
      </c>
      <c r="E952" s="14" t="str">
        <f>"BEFPDOPB_BP6_"&amp;C3</f>
        <v>BEFPDOPB_BP6_XDC</v>
      </c>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row>
    <row r="953" spans="1:165" s="8" customFormat="1" ht="15" customHeight="1">
      <c r="A953" s="8" t="str">
        <f t="shared" si="1083"/>
        <v>BEFPDORP_BP6_XDC</v>
      </c>
      <c r="B953" s="12" t="s">
        <v>2112</v>
      </c>
      <c r="C953" s="13" t="s">
        <v>2241</v>
      </c>
      <c r="D953" s="13" t="s">
        <v>2242</v>
      </c>
      <c r="E953" s="18" t="str">
        <f>"BEFPDORP_BP6_"&amp;C3</f>
        <v>BEFPDORP_BP6_XDC</v>
      </c>
      <c r="F953" s="26" t="str">
        <f>IF(AND(F954="",F955=""),"",SUM(F954,F955))</f>
        <v/>
      </c>
      <c r="G953" s="26" t="str">
        <f t="shared" si="1129" ref="G953:BR953">IF(AND(G954="",G955=""),"",SUM(G954,G955))</f>
        <v/>
      </c>
      <c r="H953" s="26" t="str">
        <f t="shared" si="1129"/>
        <v/>
      </c>
      <c r="I953" s="26" t="str">
        <f t="shared" si="1129"/>
        <v/>
      </c>
      <c r="J953" s="26" t="str">
        <f t="shared" si="1129"/>
        <v/>
      </c>
      <c r="K953" s="26" t="str">
        <f t="shared" si="1129"/>
        <v/>
      </c>
      <c r="L953" s="26" t="str">
        <f t="shared" si="1129"/>
        <v/>
      </c>
      <c r="M953" s="26" t="str">
        <f t="shared" si="1129"/>
        <v/>
      </c>
      <c r="N953" s="26" t="str">
        <f t="shared" si="1129"/>
        <v/>
      </c>
      <c r="O953" s="26" t="str">
        <f t="shared" si="1129"/>
        <v/>
      </c>
      <c r="P953" s="26" t="str">
        <f t="shared" si="1129"/>
        <v/>
      </c>
      <c r="Q953" s="26" t="str">
        <f t="shared" si="1129"/>
        <v/>
      </c>
      <c r="R953" s="26" t="str">
        <f t="shared" si="1129"/>
        <v/>
      </c>
      <c r="S953" s="26" t="str">
        <f t="shared" si="1129"/>
        <v/>
      </c>
      <c r="T953" s="26" t="str">
        <f t="shared" si="1129"/>
        <v/>
      </c>
      <c r="U953" s="26" t="str">
        <f t="shared" si="1129"/>
        <v/>
      </c>
      <c r="V953" s="26" t="str">
        <f t="shared" si="1129"/>
        <v/>
      </c>
      <c r="W953" s="26" t="str">
        <f t="shared" si="1129"/>
        <v/>
      </c>
      <c r="X953" s="26" t="str">
        <f t="shared" si="1129"/>
        <v/>
      </c>
      <c r="Y953" s="26" t="str">
        <f t="shared" si="1129"/>
        <v/>
      </c>
      <c r="Z953" s="26" t="str">
        <f t="shared" si="1129"/>
        <v/>
      </c>
      <c r="AA953" s="26" t="str">
        <f t="shared" si="1129"/>
        <v/>
      </c>
      <c r="AB953" s="26" t="str">
        <f t="shared" si="1129"/>
        <v/>
      </c>
      <c r="AC953" s="26" t="str">
        <f t="shared" si="1129"/>
        <v/>
      </c>
      <c r="AD953" s="26" t="str">
        <f t="shared" si="1129"/>
        <v/>
      </c>
      <c r="AE953" s="26" t="str">
        <f t="shared" si="1129"/>
        <v/>
      </c>
      <c r="AF953" s="26" t="str">
        <f t="shared" si="1129"/>
        <v/>
      </c>
      <c r="AG953" s="26" t="str">
        <f t="shared" si="1129"/>
        <v/>
      </c>
      <c r="AH953" s="26" t="str">
        <f t="shared" si="1129"/>
        <v/>
      </c>
      <c r="AI953" s="26" t="str">
        <f t="shared" si="1129"/>
        <v/>
      </c>
      <c r="AJ953" s="26" t="str">
        <f t="shared" si="1129"/>
        <v/>
      </c>
      <c r="AK953" s="26" t="str">
        <f t="shared" si="1129"/>
        <v/>
      </c>
      <c r="AL953" s="26" t="str">
        <f t="shared" si="1129"/>
        <v/>
      </c>
      <c r="AM953" s="26" t="str">
        <f t="shared" si="1129"/>
        <v/>
      </c>
      <c r="AN953" s="26" t="str">
        <f t="shared" si="1129"/>
        <v/>
      </c>
      <c r="AO953" s="26" t="str">
        <f t="shared" si="1129"/>
        <v/>
      </c>
      <c r="AP953" s="26" t="str">
        <f t="shared" si="1129"/>
        <v/>
      </c>
      <c r="AQ953" s="26" t="str">
        <f t="shared" si="1129"/>
        <v/>
      </c>
      <c r="AR953" s="26" t="str">
        <f t="shared" si="1129"/>
        <v/>
      </c>
      <c r="AS953" s="26" t="str">
        <f t="shared" si="1129"/>
        <v/>
      </c>
      <c r="AT953" s="26" t="str">
        <f t="shared" si="1129"/>
        <v/>
      </c>
      <c r="AU953" s="26" t="str">
        <f t="shared" si="1129"/>
        <v/>
      </c>
      <c r="AV953" s="26" t="str">
        <f t="shared" si="1129"/>
        <v/>
      </c>
      <c r="AW953" s="26" t="str">
        <f t="shared" si="1129"/>
        <v/>
      </c>
      <c r="AX953" s="26" t="str">
        <f t="shared" si="1129"/>
        <v/>
      </c>
      <c r="AY953" s="26" t="str">
        <f t="shared" si="1129"/>
        <v/>
      </c>
      <c r="AZ953" s="26" t="str">
        <f t="shared" si="1129"/>
        <v/>
      </c>
      <c r="BA953" s="26" t="str">
        <f t="shared" si="1129"/>
        <v/>
      </c>
      <c r="BB953" s="26" t="str">
        <f t="shared" si="1129"/>
        <v/>
      </c>
      <c r="BC953" s="26" t="str">
        <f t="shared" si="1129"/>
        <v/>
      </c>
      <c r="BD953" s="26" t="str">
        <f t="shared" si="1129"/>
        <v/>
      </c>
      <c r="BE953" s="26" t="str">
        <f t="shared" si="1129"/>
        <v/>
      </c>
      <c r="BF953" s="26" t="str">
        <f t="shared" si="1129"/>
        <v/>
      </c>
      <c r="BG953" s="26" t="str">
        <f t="shared" si="1129"/>
        <v/>
      </c>
      <c r="BH953" s="26" t="str">
        <f t="shared" si="1129"/>
        <v/>
      </c>
      <c r="BI953" s="26" t="str">
        <f t="shared" si="1129"/>
        <v/>
      </c>
      <c r="BJ953" s="26" t="str">
        <f t="shared" si="1129"/>
        <v/>
      </c>
      <c r="BK953" s="26" t="str">
        <f t="shared" si="1129"/>
        <v/>
      </c>
      <c r="BL953" s="26" t="str">
        <f t="shared" si="1129"/>
        <v/>
      </c>
      <c r="BM953" s="26" t="str">
        <f t="shared" si="1129"/>
        <v/>
      </c>
      <c r="BN953" s="26" t="str">
        <f t="shared" si="1129"/>
        <v/>
      </c>
      <c r="BO953" s="26" t="str">
        <f t="shared" si="1129"/>
        <v/>
      </c>
      <c r="BP953" s="26" t="str">
        <f t="shared" si="1129"/>
        <v/>
      </c>
      <c r="BQ953" s="26" t="str">
        <f t="shared" si="1129"/>
        <v/>
      </c>
      <c r="BR953" s="26" t="str">
        <f t="shared" si="1129"/>
        <v/>
      </c>
      <c r="BS953" s="26" t="str">
        <f t="shared" si="1130" ref="BS953:ED953">IF(AND(BS954="",BS955=""),"",SUM(BS954,BS955))</f>
        <v/>
      </c>
      <c r="BT953" s="26" t="str">
        <f t="shared" si="1130"/>
        <v/>
      </c>
      <c r="BU953" s="26" t="str">
        <f t="shared" si="1130"/>
        <v/>
      </c>
      <c r="BV953" s="26" t="str">
        <f t="shared" si="1130"/>
        <v/>
      </c>
      <c r="BW953" s="26" t="str">
        <f t="shared" si="1130"/>
        <v/>
      </c>
      <c r="BX953" s="26" t="str">
        <f t="shared" si="1130"/>
        <v/>
      </c>
      <c r="BY953" s="26" t="str">
        <f t="shared" si="1130"/>
        <v/>
      </c>
      <c r="BZ953" s="26" t="str">
        <f t="shared" si="1130"/>
        <v/>
      </c>
      <c r="CA953" s="26" t="str">
        <f t="shared" si="1130"/>
        <v/>
      </c>
      <c r="CB953" s="26" t="str">
        <f t="shared" si="1130"/>
        <v/>
      </c>
      <c r="CC953" s="26" t="str">
        <f t="shared" si="1130"/>
        <v/>
      </c>
      <c r="CD953" s="26" t="str">
        <f t="shared" si="1130"/>
        <v/>
      </c>
      <c r="CE953" s="26" t="str">
        <f t="shared" si="1130"/>
        <v/>
      </c>
      <c r="CF953" s="26" t="str">
        <f t="shared" si="1130"/>
        <v/>
      </c>
      <c r="CG953" s="26" t="str">
        <f t="shared" si="1130"/>
        <v/>
      </c>
      <c r="CH953" s="26" t="str">
        <f t="shared" si="1130"/>
        <v/>
      </c>
      <c r="CI953" s="26" t="str">
        <f t="shared" si="1130"/>
        <v/>
      </c>
      <c r="CJ953" s="26" t="str">
        <f t="shared" si="1130"/>
        <v/>
      </c>
      <c r="CK953" s="26" t="str">
        <f t="shared" si="1130"/>
        <v/>
      </c>
      <c r="CL953" s="26" t="str">
        <f t="shared" si="1130"/>
        <v/>
      </c>
      <c r="CM953" s="26" t="str">
        <f t="shared" si="1130"/>
        <v/>
      </c>
      <c r="CN953" s="26" t="str">
        <f t="shared" si="1130"/>
        <v/>
      </c>
      <c r="CO953" s="26" t="str">
        <f t="shared" si="1130"/>
        <v/>
      </c>
      <c r="CP953" s="26" t="str">
        <f t="shared" si="1130"/>
        <v/>
      </c>
      <c r="CQ953" s="26" t="str">
        <f t="shared" si="1130"/>
        <v/>
      </c>
      <c r="CR953" s="26" t="str">
        <f t="shared" si="1130"/>
        <v/>
      </c>
      <c r="CS953" s="26" t="str">
        <f t="shared" si="1130"/>
        <v/>
      </c>
      <c r="CT953" s="26" t="str">
        <f t="shared" si="1130"/>
        <v/>
      </c>
      <c r="CU953" s="26" t="str">
        <f t="shared" si="1130"/>
        <v/>
      </c>
      <c r="CV953" s="26" t="str">
        <f t="shared" si="1130"/>
        <v/>
      </c>
      <c r="CW953" s="26" t="str">
        <f t="shared" si="1130"/>
        <v/>
      </c>
      <c r="CX953" s="26" t="str">
        <f t="shared" si="1130"/>
        <v/>
      </c>
      <c r="CY953" s="26" t="str">
        <f t="shared" si="1130"/>
        <v/>
      </c>
      <c r="CZ953" s="26" t="str">
        <f t="shared" si="1130"/>
        <v/>
      </c>
      <c r="DA953" s="26" t="str">
        <f t="shared" si="1130"/>
        <v/>
      </c>
      <c r="DB953" s="26" t="str">
        <f t="shared" si="1130"/>
        <v/>
      </c>
      <c r="DC953" s="26" t="str">
        <f t="shared" si="1130"/>
        <v/>
      </c>
      <c r="DD953" s="26" t="str">
        <f t="shared" si="1130"/>
        <v/>
      </c>
      <c r="DE953" s="26" t="str">
        <f t="shared" si="1130"/>
        <v/>
      </c>
      <c r="DF953" s="26" t="str">
        <f t="shared" si="1130"/>
        <v/>
      </c>
      <c r="DG953" s="26" t="str">
        <f t="shared" si="1130"/>
        <v/>
      </c>
      <c r="DH953" s="26" t="str">
        <f t="shared" si="1130"/>
        <v/>
      </c>
      <c r="DI953" s="26" t="str">
        <f t="shared" si="1130"/>
        <v/>
      </c>
      <c r="DJ953" s="26" t="str">
        <f t="shared" si="1130"/>
        <v/>
      </c>
      <c r="DK953" s="26" t="str">
        <f t="shared" si="1130"/>
        <v/>
      </c>
      <c r="DL953" s="26" t="str">
        <f t="shared" si="1130"/>
        <v/>
      </c>
      <c r="DM953" s="26" t="str">
        <f t="shared" si="1130"/>
        <v/>
      </c>
      <c r="DN953" s="26" t="str">
        <f t="shared" si="1130"/>
        <v/>
      </c>
      <c r="DO953" s="26" t="str">
        <f t="shared" si="1130"/>
        <v/>
      </c>
      <c r="DP953" s="26" t="str">
        <f t="shared" si="1130"/>
        <v/>
      </c>
      <c r="DQ953" s="26" t="str">
        <f t="shared" si="1130"/>
        <v/>
      </c>
      <c r="DR953" s="26" t="str">
        <f t="shared" si="1130"/>
        <v/>
      </c>
      <c r="DS953" s="26" t="str">
        <f t="shared" si="1130"/>
        <v/>
      </c>
      <c r="DT953" s="26" t="str">
        <f t="shared" si="1130"/>
        <v/>
      </c>
      <c r="DU953" s="26" t="str">
        <f t="shared" si="1130"/>
        <v/>
      </c>
      <c r="DV953" s="26" t="str">
        <f t="shared" si="1130"/>
        <v/>
      </c>
      <c r="DW953" s="26" t="str">
        <f t="shared" si="1130"/>
        <v/>
      </c>
      <c r="DX953" s="26" t="str">
        <f t="shared" si="1130"/>
        <v/>
      </c>
      <c r="DY953" s="26" t="str">
        <f t="shared" si="1130"/>
        <v/>
      </c>
      <c r="DZ953" s="26" t="str">
        <f t="shared" si="1130"/>
        <v/>
      </c>
      <c r="EA953" s="26" t="str">
        <f t="shared" si="1130"/>
        <v/>
      </c>
      <c r="EB953" s="26" t="str">
        <f t="shared" si="1130"/>
        <v/>
      </c>
      <c r="EC953" s="26" t="str">
        <f t="shared" si="1130"/>
        <v/>
      </c>
      <c r="ED953" s="26" t="str">
        <f t="shared" si="1130"/>
        <v/>
      </c>
      <c r="EE953" s="26" t="str">
        <f t="shared" si="1131" ref="EE953:FI953">IF(AND(EE954="",EE955=""),"",SUM(EE954,EE955))</f>
        <v/>
      </c>
      <c r="EF953" s="26" t="str">
        <f t="shared" si="1131"/>
        <v/>
      </c>
      <c r="EG953" s="26" t="str">
        <f t="shared" si="1131"/>
        <v/>
      </c>
      <c r="EH953" s="26" t="str">
        <f t="shared" si="1131"/>
        <v/>
      </c>
      <c r="EI953" s="26" t="str">
        <f t="shared" si="1131"/>
        <v/>
      </c>
      <c r="EJ953" s="26" t="str">
        <f t="shared" si="1131"/>
        <v/>
      </c>
      <c r="EK953" s="26" t="str">
        <f t="shared" si="1131"/>
        <v/>
      </c>
      <c r="EL953" s="26" t="str">
        <f t="shared" si="1131"/>
        <v/>
      </c>
      <c r="EM953" s="26" t="str">
        <f t="shared" si="1131"/>
        <v/>
      </c>
      <c r="EN953" s="26" t="str">
        <f t="shared" si="1131"/>
        <v/>
      </c>
      <c r="EO953" s="26" t="str">
        <f t="shared" si="1131"/>
        <v/>
      </c>
      <c r="EP953" s="26" t="str">
        <f t="shared" si="1131"/>
        <v/>
      </c>
      <c r="EQ953" s="26" t="str">
        <f t="shared" si="1131"/>
        <v/>
      </c>
      <c r="ER953" s="26" t="str">
        <f t="shared" si="1131"/>
        <v/>
      </c>
      <c r="ES953" s="26" t="str">
        <f t="shared" si="1131"/>
        <v/>
      </c>
      <c r="ET953" s="26" t="str">
        <f t="shared" si="1131"/>
        <v/>
      </c>
      <c r="EU953" s="26" t="str">
        <f t="shared" si="1131"/>
        <v/>
      </c>
      <c r="EV953" s="26" t="str">
        <f t="shared" si="1131"/>
        <v/>
      </c>
      <c r="EW953" s="26" t="str">
        <f t="shared" si="1131"/>
        <v/>
      </c>
      <c r="EX953" s="26" t="str">
        <f t="shared" si="1131"/>
        <v/>
      </c>
      <c r="EY953" s="26" t="str">
        <f t="shared" si="1131"/>
        <v/>
      </c>
      <c r="EZ953" s="26" t="str">
        <f t="shared" si="1131"/>
        <v/>
      </c>
      <c r="FA953" s="26" t="str">
        <f t="shared" si="1131"/>
        <v/>
      </c>
      <c r="FB953" s="26" t="str">
        <f t="shared" si="1131"/>
        <v/>
      </c>
      <c r="FC953" s="26" t="str">
        <f t="shared" si="1131"/>
        <v/>
      </c>
      <c r="FD953" s="26" t="str">
        <f t="shared" si="1131"/>
        <v/>
      </c>
      <c r="FE953" s="26" t="str">
        <f t="shared" si="1131"/>
        <v/>
      </c>
      <c r="FF953" s="26" t="str">
        <f t="shared" si="1131"/>
        <v/>
      </c>
      <c r="FG953" s="26" t="str">
        <f t="shared" si="1131"/>
        <v/>
      </c>
      <c r="FH953" s="26" t="str">
        <f t="shared" si="1131"/>
        <v/>
      </c>
      <c r="FI953" s="26" t="str">
        <f t="shared" si="1131"/>
        <v/>
      </c>
    </row>
    <row r="954" spans="1:165" s="8" customFormat="1" ht="15" customHeight="1">
      <c r="A954" s="8" t="str">
        <f t="shared" si="1083"/>
        <v>BEFPDORPP_BP6_XDC</v>
      </c>
      <c r="B954" s="12" t="s">
        <v>2115</v>
      </c>
      <c r="C954" s="13" t="s">
        <v>2243</v>
      </c>
      <c r="D954" s="13" t="s">
        <v>2244</v>
      </c>
      <c r="E954" s="18" t="str">
        <f>"BEFPDORPP_BP6_"&amp;C3</f>
        <v>BEFPDORPP_BP6_XDC</v>
      </c>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row>
    <row r="955" spans="1:165" s="8" customFormat="1" ht="15" customHeight="1">
      <c r="A955" s="8" t="str">
        <f t="shared" si="1083"/>
        <v>BEFPDORPI_BP6_XDC</v>
      </c>
      <c r="B955" s="12" t="s">
        <v>2118</v>
      </c>
      <c r="C955" s="13" t="s">
        <v>2245</v>
      </c>
      <c r="D955" s="13" t="s">
        <v>2246</v>
      </c>
      <c r="E955" s="18" t="str">
        <f>"BEFPDORPI_BP6_"&amp;C3</f>
        <v>BEFPDORPI_BP6_XDC</v>
      </c>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row>
    <row r="956" spans="1:165" s="8" customFormat="1" ht="15" customHeight="1">
      <c r="A956" s="8" t="str">
        <f t="shared" si="1083"/>
        <v>BEFPDOAA_BP6_XDC</v>
      </c>
      <c r="B956" s="12" t="s">
        <v>2247</v>
      </c>
      <c r="C956" s="13" t="s">
        <v>2248</v>
      </c>
      <c r="D956" s="13" t="s">
        <v>2249</v>
      </c>
      <c r="E956" s="14" t="str">
        <f>"BEFPDOAA_BP6_"&amp;C3</f>
        <v>BEFPDOAA_BP6_XDC</v>
      </c>
      <c r="F956" s="26" t="str">
        <f>IF(AND(F957="",AND(F958="",F959="")),"",SUM(F957,F958,F959))</f>
        <v/>
      </c>
      <c r="G956" s="26" t="str">
        <f t="shared" si="1132" ref="G956:BR956">IF(AND(G957="",AND(G958="",G959="")),"",SUM(G957,G958,G959))</f>
        <v/>
      </c>
      <c r="H956" s="26" t="str">
        <f t="shared" si="1132"/>
        <v/>
      </c>
      <c r="I956" s="26" t="str">
        <f t="shared" si="1132"/>
        <v/>
      </c>
      <c r="J956" s="26" t="str">
        <f t="shared" si="1132"/>
        <v/>
      </c>
      <c r="K956" s="26" t="str">
        <f t="shared" si="1132"/>
        <v/>
      </c>
      <c r="L956" s="26" t="str">
        <f t="shared" si="1132"/>
        <v/>
      </c>
      <c r="M956" s="26" t="str">
        <f t="shared" si="1132"/>
        <v/>
      </c>
      <c r="N956" s="26" t="str">
        <f t="shared" si="1132"/>
        <v/>
      </c>
      <c r="O956" s="26" t="str">
        <f t="shared" si="1132"/>
        <v/>
      </c>
      <c r="P956" s="26" t="str">
        <f t="shared" si="1132"/>
        <v/>
      </c>
      <c r="Q956" s="26" t="str">
        <f t="shared" si="1132"/>
        <v/>
      </c>
      <c r="R956" s="26" t="str">
        <f t="shared" si="1132"/>
        <v/>
      </c>
      <c r="S956" s="26" t="str">
        <f t="shared" si="1132"/>
        <v/>
      </c>
      <c r="T956" s="26" t="str">
        <f t="shared" si="1132"/>
        <v/>
      </c>
      <c r="U956" s="26" t="str">
        <f t="shared" si="1132"/>
        <v/>
      </c>
      <c r="V956" s="26" t="str">
        <f t="shared" si="1132"/>
        <v/>
      </c>
      <c r="W956" s="26" t="str">
        <f t="shared" si="1132"/>
        <v/>
      </c>
      <c r="X956" s="26" t="str">
        <f t="shared" si="1132"/>
        <v/>
      </c>
      <c r="Y956" s="26" t="str">
        <f t="shared" si="1132"/>
        <v/>
      </c>
      <c r="Z956" s="26" t="str">
        <f t="shared" si="1132"/>
        <v/>
      </c>
      <c r="AA956" s="26" t="str">
        <f t="shared" si="1132"/>
        <v/>
      </c>
      <c r="AB956" s="26" t="str">
        <f t="shared" si="1132"/>
        <v/>
      </c>
      <c r="AC956" s="26" t="str">
        <f t="shared" si="1132"/>
        <v/>
      </c>
      <c r="AD956" s="26" t="str">
        <f t="shared" si="1132"/>
        <v/>
      </c>
      <c r="AE956" s="26" t="str">
        <f t="shared" si="1132"/>
        <v/>
      </c>
      <c r="AF956" s="26" t="str">
        <f t="shared" si="1132"/>
        <v/>
      </c>
      <c r="AG956" s="26" t="str">
        <f t="shared" si="1132"/>
        <v/>
      </c>
      <c r="AH956" s="26" t="str">
        <f t="shared" si="1132"/>
        <v/>
      </c>
      <c r="AI956" s="26" t="str">
        <f t="shared" si="1132"/>
        <v/>
      </c>
      <c r="AJ956" s="26" t="str">
        <f t="shared" si="1132"/>
        <v/>
      </c>
      <c r="AK956" s="26" t="str">
        <f t="shared" si="1132"/>
        <v/>
      </c>
      <c r="AL956" s="26" t="str">
        <f t="shared" si="1132"/>
        <v/>
      </c>
      <c r="AM956" s="26" t="str">
        <f t="shared" si="1132"/>
        <v/>
      </c>
      <c r="AN956" s="26" t="str">
        <f t="shared" si="1132"/>
        <v/>
      </c>
      <c r="AO956" s="26" t="str">
        <f t="shared" si="1132"/>
        <v/>
      </c>
      <c r="AP956" s="26" t="str">
        <f t="shared" si="1132"/>
        <v/>
      </c>
      <c r="AQ956" s="26" t="str">
        <f t="shared" si="1132"/>
        <v/>
      </c>
      <c r="AR956" s="26" t="str">
        <f t="shared" si="1132"/>
        <v/>
      </c>
      <c r="AS956" s="26" t="str">
        <f t="shared" si="1132"/>
        <v/>
      </c>
      <c r="AT956" s="26" t="str">
        <f t="shared" si="1132"/>
        <v/>
      </c>
      <c r="AU956" s="26" t="str">
        <f t="shared" si="1132"/>
        <v/>
      </c>
      <c r="AV956" s="26" t="str">
        <f t="shared" si="1132"/>
        <v/>
      </c>
      <c r="AW956" s="26" t="str">
        <f t="shared" si="1132"/>
        <v/>
      </c>
      <c r="AX956" s="26" t="str">
        <f t="shared" si="1132"/>
        <v/>
      </c>
      <c r="AY956" s="26" t="str">
        <f t="shared" si="1132"/>
        <v/>
      </c>
      <c r="AZ956" s="26" t="str">
        <f t="shared" si="1132"/>
        <v/>
      </c>
      <c r="BA956" s="26" t="str">
        <f t="shared" si="1132"/>
        <v/>
      </c>
      <c r="BB956" s="26" t="str">
        <f t="shared" si="1132"/>
        <v/>
      </c>
      <c r="BC956" s="26" t="str">
        <f t="shared" si="1132"/>
        <v/>
      </c>
      <c r="BD956" s="26" t="str">
        <f t="shared" si="1132"/>
        <v/>
      </c>
      <c r="BE956" s="26" t="str">
        <f t="shared" si="1132"/>
        <v/>
      </c>
      <c r="BF956" s="26" t="str">
        <f t="shared" si="1132"/>
        <v/>
      </c>
      <c r="BG956" s="26" t="str">
        <f t="shared" si="1132"/>
        <v/>
      </c>
      <c r="BH956" s="26" t="str">
        <f t="shared" si="1132"/>
        <v/>
      </c>
      <c r="BI956" s="26" t="str">
        <f t="shared" si="1132"/>
        <v/>
      </c>
      <c r="BJ956" s="26" t="str">
        <f t="shared" si="1132"/>
        <v/>
      </c>
      <c r="BK956" s="26" t="str">
        <f t="shared" si="1132"/>
        <v/>
      </c>
      <c r="BL956" s="26" t="str">
        <f t="shared" si="1132"/>
        <v/>
      </c>
      <c r="BM956" s="26" t="str">
        <f t="shared" si="1132"/>
        <v/>
      </c>
      <c r="BN956" s="26" t="str">
        <f t="shared" si="1132"/>
        <v/>
      </c>
      <c r="BO956" s="26" t="str">
        <f t="shared" si="1132"/>
        <v/>
      </c>
      <c r="BP956" s="26" t="str">
        <f t="shared" si="1132"/>
        <v/>
      </c>
      <c r="BQ956" s="26" t="str">
        <f t="shared" si="1132"/>
        <v/>
      </c>
      <c r="BR956" s="26" t="str">
        <f t="shared" si="1132"/>
        <v/>
      </c>
      <c r="BS956" s="26" t="str">
        <f t="shared" si="1133" ref="BS956:ED956">IF(AND(BS957="",AND(BS958="",BS959="")),"",SUM(BS957,BS958,BS959))</f>
        <v/>
      </c>
      <c r="BT956" s="26" t="str">
        <f t="shared" si="1133"/>
        <v/>
      </c>
      <c r="BU956" s="26" t="str">
        <f t="shared" si="1133"/>
        <v/>
      </c>
      <c r="BV956" s="26" t="str">
        <f t="shared" si="1133"/>
        <v/>
      </c>
      <c r="BW956" s="26" t="str">
        <f t="shared" si="1133"/>
        <v/>
      </c>
      <c r="BX956" s="26" t="str">
        <f t="shared" si="1133"/>
        <v/>
      </c>
      <c r="BY956" s="26" t="str">
        <f t="shared" si="1133"/>
        <v/>
      </c>
      <c r="BZ956" s="26" t="str">
        <f t="shared" si="1133"/>
        <v/>
      </c>
      <c r="CA956" s="26" t="str">
        <f t="shared" si="1133"/>
        <v/>
      </c>
      <c r="CB956" s="26" t="str">
        <f t="shared" si="1133"/>
        <v/>
      </c>
      <c r="CC956" s="26" t="str">
        <f t="shared" si="1133"/>
        <v/>
      </c>
      <c r="CD956" s="26" t="str">
        <f t="shared" si="1133"/>
        <v/>
      </c>
      <c r="CE956" s="26" t="str">
        <f t="shared" si="1133"/>
        <v/>
      </c>
      <c r="CF956" s="26" t="str">
        <f t="shared" si="1133"/>
        <v/>
      </c>
      <c r="CG956" s="26" t="str">
        <f t="shared" si="1133"/>
        <v/>
      </c>
      <c r="CH956" s="26" t="str">
        <f t="shared" si="1133"/>
        <v/>
      </c>
      <c r="CI956" s="26" t="str">
        <f t="shared" si="1133"/>
        <v/>
      </c>
      <c r="CJ956" s="26" t="str">
        <f t="shared" si="1133"/>
        <v/>
      </c>
      <c r="CK956" s="26" t="str">
        <f t="shared" si="1133"/>
        <v/>
      </c>
      <c r="CL956" s="26" t="str">
        <f t="shared" si="1133"/>
        <v/>
      </c>
      <c r="CM956" s="26" t="str">
        <f t="shared" si="1133"/>
        <v/>
      </c>
      <c r="CN956" s="26" t="str">
        <f t="shared" si="1133"/>
        <v/>
      </c>
      <c r="CO956" s="26" t="str">
        <f t="shared" si="1133"/>
        <v/>
      </c>
      <c r="CP956" s="26" t="str">
        <f t="shared" si="1133"/>
        <v/>
      </c>
      <c r="CQ956" s="26" t="str">
        <f t="shared" si="1133"/>
        <v/>
      </c>
      <c r="CR956" s="26" t="str">
        <f t="shared" si="1133"/>
        <v/>
      </c>
      <c r="CS956" s="26" t="str">
        <f t="shared" si="1133"/>
        <v/>
      </c>
      <c r="CT956" s="26" t="str">
        <f t="shared" si="1133"/>
        <v/>
      </c>
      <c r="CU956" s="26" t="str">
        <f t="shared" si="1133"/>
        <v/>
      </c>
      <c r="CV956" s="26" t="str">
        <f t="shared" si="1133"/>
        <v/>
      </c>
      <c r="CW956" s="26" t="str">
        <f t="shared" si="1133"/>
        <v/>
      </c>
      <c r="CX956" s="26" t="str">
        <f t="shared" si="1133"/>
        <v/>
      </c>
      <c r="CY956" s="26" t="str">
        <f t="shared" si="1133"/>
        <v/>
      </c>
      <c r="CZ956" s="26" t="str">
        <f t="shared" si="1133"/>
        <v/>
      </c>
      <c r="DA956" s="26" t="str">
        <f t="shared" si="1133"/>
        <v/>
      </c>
      <c r="DB956" s="26" t="str">
        <f t="shared" si="1133"/>
        <v/>
      </c>
      <c r="DC956" s="26" t="str">
        <f t="shared" si="1133"/>
        <v/>
      </c>
      <c r="DD956" s="26" t="str">
        <f t="shared" si="1133"/>
        <v/>
      </c>
      <c r="DE956" s="26" t="str">
        <f t="shared" si="1133"/>
        <v/>
      </c>
      <c r="DF956" s="26" t="str">
        <f t="shared" si="1133"/>
        <v/>
      </c>
      <c r="DG956" s="26" t="str">
        <f t="shared" si="1133"/>
        <v/>
      </c>
      <c r="DH956" s="26" t="str">
        <f t="shared" si="1133"/>
        <v/>
      </c>
      <c r="DI956" s="26" t="str">
        <f t="shared" si="1133"/>
        <v/>
      </c>
      <c r="DJ956" s="26" t="str">
        <f t="shared" si="1133"/>
        <v/>
      </c>
      <c r="DK956" s="26" t="str">
        <f t="shared" si="1133"/>
        <v/>
      </c>
      <c r="DL956" s="26" t="str">
        <f t="shared" si="1133"/>
        <v/>
      </c>
      <c r="DM956" s="26" t="str">
        <f t="shared" si="1133"/>
        <v/>
      </c>
      <c r="DN956" s="26" t="str">
        <f t="shared" si="1133"/>
        <v/>
      </c>
      <c r="DO956" s="26" t="str">
        <f t="shared" si="1133"/>
        <v/>
      </c>
      <c r="DP956" s="26" t="str">
        <f t="shared" si="1133"/>
        <v/>
      </c>
      <c r="DQ956" s="26" t="str">
        <f t="shared" si="1133"/>
        <v/>
      </c>
      <c r="DR956" s="26" t="str">
        <f t="shared" si="1133"/>
        <v/>
      </c>
      <c r="DS956" s="26" t="str">
        <f t="shared" si="1133"/>
        <v/>
      </c>
      <c r="DT956" s="26" t="str">
        <f t="shared" si="1133"/>
        <v/>
      </c>
      <c r="DU956" s="26" t="str">
        <f t="shared" si="1133"/>
        <v/>
      </c>
      <c r="DV956" s="26" t="str">
        <f t="shared" si="1133"/>
        <v/>
      </c>
      <c r="DW956" s="26" t="str">
        <f t="shared" si="1133"/>
        <v/>
      </c>
      <c r="DX956" s="26" t="str">
        <f t="shared" si="1133"/>
        <v/>
      </c>
      <c r="DY956" s="26" t="str">
        <f t="shared" si="1133"/>
        <v/>
      </c>
      <c r="DZ956" s="26" t="str">
        <f t="shared" si="1133"/>
        <v/>
      </c>
      <c r="EA956" s="26" t="str">
        <f t="shared" si="1133"/>
        <v/>
      </c>
      <c r="EB956" s="26" t="str">
        <f t="shared" si="1133"/>
        <v/>
      </c>
      <c r="EC956" s="26" t="str">
        <f t="shared" si="1133"/>
        <v/>
      </c>
      <c r="ED956" s="26" t="str">
        <f t="shared" si="1133"/>
        <v/>
      </c>
      <c r="EE956" s="26" t="str">
        <f t="shared" si="1134" ref="EE956:FI956">IF(AND(EE957="",AND(EE958="",EE959="")),"",SUM(EE957,EE958,EE959))</f>
        <v/>
      </c>
      <c r="EF956" s="26" t="str">
        <f t="shared" si="1134"/>
        <v/>
      </c>
      <c r="EG956" s="26" t="str">
        <f t="shared" si="1134"/>
        <v/>
      </c>
      <c r="EH956" s="26" t="str">
        <f t="shared" si="1134"/>
        <v/>
      </c>
      <c r="EI956" s="26" t="str">
        <f t="shared" si="1134"/>
        <v/>
      </c>
      <c r="EJ956" s="26" t="str">
        <f t="shared" si="1134"/>
        <v/>
      </c>
      <c r="EK956" s="26" t="str">
        <f t="shared" si="1134"/>
        <v/>
      </c>
      <c r="EL956" s="26" t="str">
        <f t="shared" si="1134"/>
        <v/>
      </c>
      <c r="EM956" s="26" t="str">
        <f t="shared" si="1134"/>
        <v/>
      </c>
      <c r="EN956" s="26" t="str">
        <f t="shared" si="1134"/>
        <v/>
      </c>
      <c r="EO956" s="26" t="str">
        <f t="shared" si="1134"/>
        <v/>
      </c>
      <c r="EP956" s="26" t="str">
        <f t="shared" si="1134"/>
        <v/>
      </c>
      <c r="EQ956" s="26" t="str">
        <f t="shared" si="1134"/>
        <v/>
      </c>
      <c r="ER956" s="26" t="str">
        <f t="shared" si="1134"/>
        <v/>
      </c>
      <c r="ES956" s="26" t="str">
        <f t="shared" si="1134"/>
        <v/>
      </c>
      <c r="ET956" s="26" t="str">
        <f t="shared" si="1134"/>
        <v/>
      </c>
      <c r="EU956" s="26" t="str">
        <f t="shared" si="1134"/>
        <v/>
      </c>
      <c r="EV956" s="26" t="str">
        <f t="shared" si="1134"/>
        <v/>
      </c>
      <c r="EW956" s="26" t="str">
        <f t="shared" si="1134"/>
        <v/>
      </c>
      <c r="EX956" s="26" t="str">
        <f t="shared" si="1134"/>
        <v/>
      </c>
      <c r="EY956" s="26" t="str">
        <f t="shared" si="1134"/>
        <v/>
      </c>
      <c r="EZ956" s="26" t="str">
        <f t="shared" si="1134"/>
        <v/>
      </c>
      <c r="FA956" s="26" t="str">
        <f t="shared" si="1134"/>
        <v/>
      </c>
      <c r="FB956" s="26" t="str">
        <f t="shared" si="1134"/>
        <v/>
      </c>
      <c r="FC956" s="26" t="str">
        <f t="shared" si="1134"/>
        <v/>
      </c>
      <c r="FD956" s="26" t="str">
        <f t="shared" si="1134"/>
        <v/>
      </c>
      <c r="FE956" s="26" t="str">
        <f t="shared" si="1134"/>
        <v/>
      </c>
      <c r="FF956" s="26" t="str">
        <f t="shared" si="1134"/>
        <v/>
      </c>
      <c r="FG956" s="26" t="str">
        <f t="shared" si="1134"/>
        <v/>
      </c>
      <c r="FH956" s="26" t="str">
        <f t="shared" si="1134"/>
        <v/>
      </c>
      <c r="FI956" s="26" t="str">
        <f t="shared" si="1134"/>
        <v/>
      </c>
    </row>
    <row r="957" spans="1:165" s="8" customFormat="1" ht="15" customHeight="1">
      <c r="A957" s="8" t="str">
        <f t="shared" si="1083"/>
        <v>BEFPDOAAP_BP6_XDC</v>
      </c>
      <c r="B957" s="12" t="s">
        <v>2115</v>
      </c>
      <c r="C957" s="13" t="s">
        <v>2250</v>
      </c>
      <c r="D957" s="13" t="s">
        <v>2251</v>
      </c>
      <c r="E957" s="14" t="str">
        <f>"BEFPDOAAP_BP6_"&amp;C3</f>
        <v>BEFPDOAAP_BP6_XDC</v>
      </c>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row>
    <row r="958" spans="1:165" s="8" customFormat="1" ht="15" customHeight="1">
      <c r="A958" s="8" t="str">
        <f t="shared" si="1083"/>
        <v>BEFPDOAAI_BP6_XDC</v>
      </c>
      <c r="B958" s="12" t="s">
        <v>2252</v>
      </c>
      <c r="C958" s="13" t="s">
        <v>2253</v>
      </c>
      <c r="D958" s="13" t="s">
        <v>2254</v>
      </c>
      <c r="E958" s="14" t="str">
        <f>"BEFPDOAAI_BP6_"&amp;C3</f>
        <v>BEFPDOAAI_BP6_XDC</v>
      </c>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row>
    <row r="959" spans="1:165" s="8" customFormat="1" ht="15" customHeight="1">
      <c r="A959" s="8" t="str">
        <f t="shared" si="1083"/>
        <v>BEFPDOAAPI_BP6_XDC</v>
      </c>
      <c r="B959" s="12" t="s">
        <v>2128</v>
      </c>
      <c r="C959" s="13" t="s">
        <v>2255</v>
      </c>
      <c r="D959" s="13" t="s">
        <v>2256</v>
      </c>
      <c r="E959" s="14" t="str">
        <f>"BEFPDOAAPI_BP6_"&amp;C3</f>
        <v>BEFPDOAAPI_BP6_XDC</v>
      </c>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row>
    <row r="960" spans="1:165" s="8" customFormat="1" ht="15" customHeight="1">
      <c r="A960" s="8" t="str">
        <f t="shared" si="1083"/>
        <v>BEFPDORA_BP6_XDC</v>
      </c>
      <c r="B960" s="12" t="s">
        <v>2257</v>
      </c>
      <c r="C960" s="13" t="s">
        <v>2258</v>
      </c>
      <c r="D960" s="13" t="s">
        <v>2259</v>
      </c>
      <c r="E960" s="14" t="str">
        <f>"BEFPDORA_BP6_"&amp;C3</f>
        <v>BEFPDORA_BP6_XDC</v>
      </c>
      <c r="F960" s="26" t="str">
        <f>IF(AND(F961="",F962=""),"",SUM(F961,F962))</f>
        <v/>
      </c>
      <c r="G960" s="26" t="str">
        <f t="shared" si="1135" ref="G960:BR960">IF(AND(G961="",G962=""),"",SUM(G961,G962))</f>
        <v/>
      </c>
      <c r="H960" s="26" t="str">
        <f t="shared" si="1135"/>
        <v/>
      </c>
      <c r="I960" s="26" t="str">
        <f t="shared" si="1135"/>
        <v/>
      </c>
      <c r="J960" s="26" t="str">
        <f t="shared" si="1135"/>
        <v/>
      </c>
      <c r="K960" s="26" t="str">
        <f t="shared" si="1135"/>
        <v/>
      </c>
      <c r="L960" s="26" t="str">
        <f t="shared" si="1135"/>
        <v/>
      </c>
      <c r="M960" s="26" t="str">
        <f t="shared" si="1135"/>
        <v/>
      </c>
      <c r="N960" s="26" t="str">
        <f t="shared" si="1135"/>
        <v/>
      </c>
      <c r="O960" s="26" t="str">
        <f t="shared" si="1135"/>
        <v/>
      </c>
      <c r="P960" s="26" t="str">
        <f t="shared" si="1135"/>
        <v/>
      </c>
      <c r="Q960" s="26" t="str">
        <f t="shared" si="1135"/>
        <v/>
      </c>
      <c r="R960" s="26" t="str">
        <f t="shared" si="1135"/>
        <v/>
      </c>
      <c r="S960" s="26" t="str">
        <f t="shared" si="1135"/>
        <v/>
      </c>
      <c r="T960" s="26" t="str">
        <f t="shared" si="1135"/>
        <v/>
      </c>
      <c r="U960" s="26" t="str">
        <f t="shared" si="1135"/>
        <v/>
      </c>
      <c r="V960" s="26" t="str">
        <f t="shared" si="1135"/>
        <v/>
      </c>
      <c r="W960" s="26" t="str">
        <f t="shared" si="1135"/>
        <v/>
      </c>
      <c r="X960" s="26" t="str">
        <f t="shared" si="1135"/>
        <v/>
      </c>
      <c r="Y960" s="26" t="str">
        <f t="shared" si="1135"/>
        <v/>
      </c>
      <c r="Z960" s="26" t="str">
        <f t="shared" si="1135"/>
        <v/>
      </c>
      <c r="AA960" s="26" t="str">
        <f t="shared" si="1135"/>
        <v/>
      </c>
      <c r="AB960" s="26" t="str">
        <f t="shared" si="1135"/>
        <v/>
      </c>
      <c r="AC960" s="26" t="str">
        <f t="shared" si="1135"/>
        <v/>
      </c>
      <c r="AD960" s="26" t="str">
        <f t="shared" si="1135"/>
        <v/>
      </c>
      <c r="AE960" s="26" t="str">
        <f t="shared" si="1135"/>
        <v/>
      </c>
      <c r="AF960" s="26" t="str">
        <f t="shared" si="1135"/>
        <v/>
      </c>
      <c r="AG960" s="26" t="str">
        <f t="shared" si="1135"/>
        <v/>
      </c>
      <c r="AH960" s="26" t="str">
        <f t="shared" si="1135"/>
        <v/>
      </c>
      <c r="AI960" s="26" t="str">
        <f t="shared" si="1135"/>
        <v/>
      </c>
      <c r="AJ960" s="26" t="str">
        <f t="shared" si="1135"/>
        <v/>
      </c>
      <c r="AK960" s="26" t="str">
        <f t="shared" si="1135"/>
        <v/>
      </c>
      <c r="AL960" s="26" t="str">
        <f t="shared" si="1135"/>
        <v/>
      </c>
      <c r="AM960" s="26" t="str">
        <f t="shared" si="1135"/>
        <v/>
      </c>
      <c r="AN960" s="26" t="str">
        <f t="shared" si="1135"/>
        <v/>
      </c>
      <c r="AO960" s="26" t="str">
        <f t="shared" si="1135"/>
        <v/>
      </c>
      <c r="AP960" s="26" t="str">
        <f t="shared" si="1135"/>
        <v/>
      </c>
      <c r="AQ960" s="26" t="str">
        <f t="shared" si="1135"/>
        <v/>
      </c>
      <c r="AR960" s="26" t="str">
        <f t="shared" si="1135"/>
        <v/>
      </c>
      <c r="AS960" s="26" t="str">
        <f t="shared" si="1135"/>
        <v/>
      </c>
      <c r="AT960" s="26" t="str">
        <f t="shared" si="1135"/>
        <v/>
      </c>
      <c r="AU960" s="26" t="str">
        <f t="shared" si="1135"/>
        <v/>
      </c>
      <c r="AV960" s="26" t="str">
        <f t="shared" si="1135"/>
        <v/>
      </c>
      <c r="AW960" s="26" t="str">
        <f t="shared" si="1135"/>
        <v/>
      </c>
      <c r="AX960" s="26" t="str">
        <f t="shared" si="1135"/>
        <v/>
      </c>
      <c r="AY960" s="26" t="str">
        <f t="shared" si="1135"/>
        <v/>
      </c>
      <c r="AZ960" s="26" t="str">
        <f t="shared" si="1135"/>
        <v/>
      </c>
      <c r="BA960" s="26" t="str">
        <f t="shared" si="1135"/>
        <v/>
      </c>
      <c r="BB960" s="26" t="str">
        <f t="shared" si="1135"/>
        <v/>
      </c>
      <c r="BC960" s="26" t="str">
        <f t="shared" si="1135"/>
        <v/>
      </c>
      <c r="BD960" s="26" t="str">
        <f t="shared" si="1135"/>
        <v/>
      </c>
      <c r="BE960" s="26" t="str">
        <f t="shared" si="1135"/>
        <v/>
      </c>
      <c r="BF960" s="26" t="str">
        <f t="shared" si="1135"/>
        <v/>
      </c>
      <c r="BG960" s="26" t="str">
        <f t="shared" si="1135"/>
        <v/>
      </c>
      <c r="BH960" s="26" t="str">
        <f t="shared" si="1135"/>
        <v/>
      </c>
      <c r="BI960" s="26" t="str">
        <f t="shared" si="1135"/>
        <v/>
      </c>
      <c r="BJ960" s="26" t="str">
        <f t="shared" si="1135"/>
        <v/>
      </c>
      <c r="BK960" s="26" t="str">
        <f t="shared" si="1135"/>
        <v/>
      </c>
      <c r="BL960" s="26" t="str">
        <f t="shared" si="1135"/>
        <v/>
      </c>
      <c r="BM960" s="26" t="str">
        <f t="shared" si="1135"/>
        <v/>
      </c>
      <c r="BN960" s="26" t="str">
        <f t="shared" si="1135"/>
        <v/>
      </c>
      <c r="BO960" s="26" t="str">
        <f t="shared" si="1135"/>
        <v/>
      </c>
      <c r="BP960" s="26" t="str">
        <f t="shared" si="1135"/>
        <v/>
      </c>
      <c r="BQ960" s="26" t="str">
        <f t="shared" si="1135"/>
        <v/>
      </c>
      <c r="BR960" s="26" t="str">
        <f t="shared" si="1135"/>
        <v/>
      </c>
      <c r="BS960" s="26" t="str">
        <f t="shared" si="1136" ref="BS960:ED960">IF(AND(BS961="",BS962=""),"",SUM(BS961,BS962))</f>
        <v/>
      </c>
      <c r="BT960" s="26" t="str">
        <f t="shared" si="1136"/>
        <v/>
      </c>
      <c r="BU960" s="26" t="str">
        <f t="shared" si="1136"/>
        <v/>
      </c>
      <c r="BV960" s="26" t="str">
        <f t="shared" si="1136"/>
        <v/>
      </c>
      <c r="BW960" s="26" t="str">
        <f t="shared" si="1136"/>
        <v/>
      </c>
      <c r="BX960" s="26" t="str">
        <f t="shared" si="1136"/>
        <v/>
      </c>
      <c r="BY960" s="26" t="str">
        <f t="shared" si="1136"/>
        <v/>
      </c>
      <c r="BZ960" s="26" t="str">
        <f t="shared" si="1136"/>
        <v/>
      </c>
      <c r="CA960" s="26" t="str">
        <f t="shared" si="1136"/>
        <v/>
      </c>
      <c r="CB960" s="26" t="str">
        <f t="shared" si="1136"/>
        <v/>
      </c>
      <c r="CC960" s="26" t="str">
        <f t="shared" si="1136"/>
        <v/>
      </c>
      <c r="CD960" s="26" t="str">
        <f t="shared" si="1136"/>
        <v/>
      </c>
      <c r="CE960" s="26" t="str">
        <f t="shared" si="1136"/>
        <v/>
      </c>
      <c r="CF960" s="26" t="str">
        <f t="shared" si="1136"/>
        <v/>
      </c>
      <c r="CG960" s="26" t="str">
        <f t="shared" si="1136"/>
        <v/>
      </c>
      <c r="CH960" s="26" t="str">
        <f t="shared" si="1136"/>
        <v/>
      </c>
      <c r="CI960" s="26" t="str">
        <f t="shared" si="1136"/>
        <v/>
      </c>
      <c r="CJ960" s="26" t="str">
        <f t="shared" si="1136"/>
        <v/>
      </c>
      <c r="CK960" s="26" t="str">
        <f t="shared" si="1136"/>
        <v/>
      </c>
      <c r="CL960" s="26" t="str">
        <f t="shared" si="1136"/>
        <v/>
      </c>
      <c r="CM960" s="26" t="str">
        <f t="shared" si="1136"/>
        <v/>
      </c>
      <c r="CN960" s="26" t="str">
        <f t="shared" si="1136"/>
        <v/>
      </c>
      <c r="CO960" s="26" t="str">
        <f t="shared" si="1136"/>
        <v/>
      </c>
      <c r="CP960" s="26" t="str">
        <f t="shared" si="1136"/>
        <v/>
      </c>
      <c r="CQ960" s="26" t="str">
        <f t="shared" si="1136"/>
        <v/>
      </c>
      <c r="CR960" s="26" t="str">
        <f t="shared" si="1136"/>
        <v/>
      </c>
      <c r="CS960" s="26" t="str">
        <f t="shared" si="1136"/>
        <v/>
      </c>
      <c r="CT960" s="26" t="str">
        <f t="shared" si="1136"/>
        <v/>
      </c>
      <c r="CU960" s="26" t="str">
        <f t="shared" si="1136"/>
        <v/>
      </c>
      <c r="CV960" s="26" t="str">
        <f t="shared" si="1136"/>
        <v/>
      </c>
      <c r="CW960" s="26" t="str">
        <f t="shared" si="1136"/>
        <v/>
      </c>
      <c r="CX960" s="26" t="str">
        <f t="shared" si="1136"/>
        <v/>
      </c>
      <c r="CY960" s="26" t="str">
        <f t="shared" si="1136"/>
        <v/>
      </c>
      <c r="CZ960" s="26" t="str">
        <f t="shared" si="1136"/>
        <v/>
      </c>
      <c r="DA960" s="26" t="str">
        <f t="shared" si="1136"/>
        <v/>
      </c>
      <c r="DB960" s="26" t="str">
        <f t="shared" si="1136"/>
        <v/>
      </c>
      <c r="DC960" s="26" t="str">
        <f t="shared" si="1136"/>
        <v/>
      </c>
      <c r="DD960" s="26" t="str">
        <f t="shared" si="1136"/>
        <v/>
      </c>
      <c r="DE960" s="26" t="str">
        <f t="shared" si="1136"/>
        <v/>
      </c>
      <c r="DF960" s="26" t="str">
        <f t="shared" si="1136"/>
        <v/>
      </c>
      <c r="DG960" s="26" t="str">
        <f t="shared" si="1136"/>
        <v/>
      </c>
      <c r="DH960" s="26" t="str">
        <f t="shared" si="1136"/>
        <v/>
      </c>
      <c r="DI960" s="26" t="str">
        <f t="shared" si="1136"/>
        <v/>
      </c>
      <c r="DJ960" s="26" t="str">
        <f t="shared" si="1136"/>
        <v/>
      </c>
      <c r="DK960" s="26" t="str">
        <f t="shared" si="1136"/>
        <v/>
      </c>
      <c r="DL960" s="26" t="str">
        <f t="shared" si="1136"/>
        <v/>
      </c>
      <c r="DM960" s="26" t="str">
        <f t="shared" si="1136"/>
        <v/>
      </c>
      <c r="DN960" s="26" t="str">
        <f t="shared" si="1136"/>
        <v/>
      </c>
      <c r="DO960" s="26" t="str">
        <f t="shared" si="1136"/>
        <v/>
      </c>
      <c r="DP960" s="26" t="str">
        <f t="shared" si="1136"/>
        <v/>
      </c>
      <c r="DQ960" s="26" t="str">
        <f t="shared" si="1136"/>
        <v/>
      </c>
      <c r="DR960" s="26" t="str">
        <f t="shared" si="1136"/>
        <v/>
      </c>
      <c r="DS960" s="26" t="str">
        <f t="shared" si="1136"/>
        <v/>
      </c>
      <c r="DT960" s="26" t="str">
        <f t="shared" si="1136"/>
        <v/>
      </c>
      <c r="DU960" s="26" t="str">
        <f t="shared" si="1136"/>
        <v/>
      </c>
      <c r="DV960" s="26" t="str">
        <f t="shared" si="1136"/>
        <v/>
      </c>
      <c r="DW960" s="26" t="str">
        <f t="shared" si="1136"/>
        <v/>
      </c>
      <c r="DX960" s="26" t="str">
        <f t="shared" si="1136"/>
        <v/>
      </c>
      <c r="DY960" s="26" t="str">
        <f t="shared" si="1136"/>
        <v/>
      </c>
      <c r="DZ960" s="26" t="str">
        <f t="shared" si="1136"/>
        <v/>
      </c>
      <c r="EA960" s="26" t="str">
        <f t="shared" si="1136"/>
        <v/>
      </c>
      <c r="EB960" s="26" t="str">
        <f t="shared" si="1136"/>
        <v/>
      </c>
      <c r="EC960" s="26" t="str">
        <f t="shared" si="1136"/>
        <v/>
      </c>
      <c r="ED960" s="26" t="str">
        <f t="shared" si="1136"/>
        <v/>
      </c>
      <c r="EE960" s="26" t="str">
        <f t="shared" si="1137" ref="EE960:FI960">IF(AND(EE961="",EE962=""),"",SUM(EE961,EE962))</f>
        <v/>
      </c>
      <c r="EF960" s="26" t="str">
        <f t="shared" si="1137"/>
        <v/>
      </c>
      <c r="EG960" s="26" t="str">
        <f t="shared" si="1137"/>
        <v/>
      </c>
      <c r="EH960" s="26" t="str">
        <f t="shared" si="1137"/>
        <v/>
      </c>
      <c r="EI960" s="26" t="str">
        <f t="shared" si="1137"/>
        <v/>
      </c>
      <c r="EJ960" s="26" t="str">
        <f t="shared" si="1137"/>
        <v/>
      </c>
      <c r="EK960" s="26" t="str">
        <f t="shared" si="1137"/>
        <v/>
      </c>
      <c r="EL960" s="26" t="str">
        <f t="shared" si="1137"/>
        <v/>
      </c>
      <c r="EM960" s="26" t="str">
        <f t="shared" si="1137"/>
        <v/>
      </c>
      <c r="EN960" s="26" t="str">
        <f t="shared" si="1137"/>
        <v/>
      </c>
      <c r="EO960" s="26" t="str">
        <f t="shared" si="1137"/>
        <v/>
      </c>
      <c r="EP960" s="26" t="str">
        <f t="shared" si="1137"/>
        <v/>
      </c>
      <c r="EQ960" s="26" t="str">
        <f t="shared" si="1137"/>
        <v/>
      </c>
      <c r="ER960" s="26" t="str">
        <f t="shared" si="1137"/>
        <v/>
      </c>
      <c r="ES960" s="26" t="str">
        <f t="shared" si="1137"/>
        <v/>
      </c>
      <c r="ET960" s="26" t="str">
        <f t="shared" si="1137"/>
        <v/>
      </c>
      <c r="EU960" s="26" t="str">
        <f t="shared" si="1137"/>
        <v/>
      </c>
      <c r="EV960" s="26" t="str">
        <f t="shared" si="1137"/>
        <v/>
      </c>
      <c r="EW960" s="26" t="str">
        <f t="shared" si="1137"/>
        <v/>
      </c>
      <c r="EX960" s="26" t="str">
        <f t="shared" si="1137"/>
        <v/>
      </c>
      <c r="EY960" s="26" t="str">
        <f t="shared" si="1137"/>
        <v/>
      </c>
      <c r="EZ960" s="26" t="str">
        <f t="shared" si="1137"/>
        <v/>
      </c>
      <c r="FA960" s="26" t="str">
        <f t="shared" si="1137"/>
        <v/>
      </c>
      <c r="FB960" s="26" t="str">
        <f t="shared" si="1137"/>
        <v/>
      </c>
      <c r="FC960" s="26" t="str">
        <f t="shared" si="1137"/>
        <v/>
      </c>
      <c r="FD960" s="26" t="str">
        <f t="shared" si="1137"/>
        <v/>
      </c>
      <c r="FE960" s="26" t="str">
        <f t="shared" si="1137"/>
        <v/>
      </c>
      <c r="FF960" s="26" t="str">
        <f t="shared" si="1137"/>
        <v/>
      </c>
      <c r="FG960" s="26" t="str">
        <f t="shared" si="1137"/>
        <v/>
      </c>
      <c r="FH960" s="26" t="str">
        <f t="shared" si="1137"/>
        <v/>
      </c>
      <c r="FI960" s="26" t="str">
        <f t="shared" si="1137"/>
        <v/>
      </c>
    </row>
    <row r="961" spans="1:165" s="8" customFormat="1" ht="15" customHeight="1">
      <c r="A961" s="8" t="str">
        <f t="shared" si="1083"/>
        <v>BEFPDORAP_BP6_XDC</v>
      </c>
      <c r="B961" s="12" t="s">
        <v>2134</v>
      </c>
      <c r="C961" s="13" t="s">
        <v>2260</v>
      </c>
      <c r="D961" s="13" t="s">
        <v>2261</v>
      </c>
      <c r="E961" s="14" t="str">
        <f>"BEFPDORAP_BP6_"&amp;C3</f>
        <v>BEFPDORAP_BP6_XDC</v>
      </c>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row>
    <row r="962" spans="1:165" s="8" customFormat="1" ht="15" customHeight="1">
      <c r="A962" s="8" t="str">
        <f t="shared" si="1083"/>
        <v>BEFPDORAI_BP6_XDC</v>
      </c>
      <c r="B962" s="12" t="s">
        <v>2118</v>
      </c>
      <c r="C962" s="13" t="s">
        <v>2262</v>
      </c>
      <c r="D962" s="13" t="s">
        <v>2263</v>
      </c>
      <c r="E962" s="14" t="str">
        <f>"BEFPDORAI_BP6_"&amp;C3</f>
        <v>BEFPDORAI_BP6_XDC</v>
      </c>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row>
    <row r="963" spans="1:165" s="8" customFormat="1" ht="15" customHeight="1">
      <c r="A963" s="8" t="str">
        <f t="shared" si="1083"/>
        <v>BEFPDOSA_BP6_XDC</v>
      </c>
      <c r="B963" s="12" t="s">
        <v>2264</v>
      </c>
      <c r="C963" s="13" t="s">
        <v>2265</v>
      </c>
      <c r="D963" s="13" t="s">
        <v>2266</v>
      </c>
      <c r="E963" s="14" t="str">
        <f>"BEFPDOSA_BP6_"&amp;C3</f>
        <v>BEFPDOSA_BP6_XDC</v>
      </c>
      <c r="F963" s="26" t="str">
        <f>IF(AND(F964="",F965=""),"",SUM(F964,F965))</f>
        <v/>
      </c>
      <c r="G963" s="26" t="str">
        <f t="shared" si="1138" ref="G963:BR963">IF(AND(G964="",G965=""),"",SUM(G964,G965))</f>
        <v/>
      </c>
      <c r="H963" s="26" t="str">
        <f t="shared" si="1138"/>
        <v/>
      </c>
      <c r="I963" s="26" t="str">
        <f t="shared" si="1138"/>
        <v/>
      </c>
      <c r="J963" s="26" t="str">
        <f t="shared" si="1138"/>
        <v/>
      </c>
      <c r="K963" s="26" t="str">
        <f t="shared" si="1138"/>
        <v/>
      </c>
      <c r="L963" s="26" t="str">
        <f t="shared" si="1138"/>
        <v/>
      </c>
      <c r="M963" s="26" t="str">
        <f t="shared" si="1138"/>
        <v/>
      </c>
      <c r="N963" s="26" t="str">
        <f t="shared" si="1138"/>
        <v/>
      </c>
      <c r="O963" s="26" t="str">
        <f t="shared" si="1138"/>
        <v/>
      </c>
      <c r="P963" s="26" t="str">
        <f t="shared" si="1138"/>
        <v/>
      </c>
      <c r="Q963" s="26" t="str">
        <f t="shared" si="1138"/>
        <v/>
      </c>
      <c r="R963" s="26" t="str">
        <f t="shared" si="1138"/>
        <v/>
      </c>
      <c r="S963" s="26" t="str">
        <f t="shared" si="1138"/>
        <v/>
      </c>
      <c r="T963" s="26" t="str">
        <f t="shared" si="1138"/>
        <v/>
      </c>
      <c r="U963" s="26" t="str">
        <f t="shared" si="1138"/>
        <v/>
      </c>
      <c r="V963" s="26" t="str">
        <f t="shared" si="1138"/>
        <v/>
      </c>
      <c r="W963" s="26" t="str">
        <f t="shared" si="1138"/>
        <v/>
      </c>
      <c r="X963" s="26" t="str">
        <f t="shared" si="1138"/>
        <v/>
      </c>
      <c r="Y963" s="26" t="str">
        <f t="shared" si="1138"/>
        <v/>
      </c>
      <c r="Z963" s="26" t="str">
        <f t="shared" si="1138"/>
        <v/>
      </c>
      <c r="AA963" s="26" t="str">
        <f t="shared" si="1138"/>
        <v/>
      </c>
      <c r="AB963" s="26" t="str">
        <f t="shared" si="1138"/>
        <v/>
      </c>
      <c r="AC963" s="26" t="str">
        <f t="shared" si="1138"/>
        <v/>
      </c>
      <c r="AD963" s="26" t="str">
        <f t="shared" si="1138"/>
        <v/>
      </c>
      <c r="AE963" s="26" t="str">
        <f t="shared" si="1138"/>
        <v/>
      </c>
      <c r="AF963" s="26" t="str">
        <f t="shared" si="1138"/>
        <v/>
      </c>
      <c r="AG963" s="26" t="str">
        <f t="shared" si="1138"/>
        <v/>
      </c>
      <c r="AH963" s="26" t="str">
        <f t="shared" si="1138"/>
        <v/>
      </c>
      <c r="AI963" s="26" t="str">
        <f t="shared" si="1138"/>
        <v/>
      </c>
      <c r="AJ963" s="26" t="str">
        <f t="shared" si="1138"/>
        <v/>
      </c>
      <c r="AK963" s="26" t="str">
        <f t="shared" si="1138"/>
        <v/>
      </c>
      <c r="AL963" s="26" t="str">
        <f t="shared" si="1138"/>
        <v/>
      </c>
      <c r="AM963" s="26" t="str">
        <f t="shared" si="1138"/>
        <v/>
      </c>
      <c r="AN963" s="26" t="str">
        <f t="shared" si="1138"/>
        <v/>
      </c>
      <c r="AO963" s="26" t="str">
        <f t="shared" si="1138"/>
        <v/>
      </c>
      <c r="AP963" s="26" t="str">
        <f t="shared" si="1138"/>
        <v/>
      </c>
      <c r="AQ963" s="26" t="str">
        <f t="shared" si="1138"/>
        <v/>
      </c>
      <c r="AR963" s="26" t="str">
        <f t="shared" si="1138"/>
        <v/>
      </c>
      <c r="AS963" s="26" t="str">
        <f t="shared" si="1138"/>
        <v/>
      </c>
      <c r="AT963" s="26" t="str">
        <f t="shared" si="1138"/>
        <v/>
      </c>
      <c r="AU963" s="26" t="str">
        <f t="shared" si="1138"/>
        <v/>
      </c>
      <c r="AV963" s="26" t="str">
        <f t="shared" si="1138"/>
        <v/>
      </c>
      <c r="AW963" s="26" t="str">
        <f t="shared" si="1138"/>
        <v/>
      </c>
      <c r="AX963" s="26" t="str">
        <f t="shared" si="1138"/>
        <v/>
      </c>
      <c r="AY963" s="26" t="str">
        <f t="shared" si="1138"/>
        <v/>
      </c>
      <c r="AZ963" s="26" t="str">
        <f t="shared" si="1138"/>
        <v/>
      </c>
      <c r="BA963" s="26" t="str">
        <f t="shared" si="1138"/>
        <v/>
      </c>
      <c r="BB963" s="26" t="str">
        <f t="shared" si="1138"/>
        <v/>
      </c>
      <c r="BC963" s="26" t="str">
        <f t="shared" si="1138"/>
        <v/>
      </c>
      <c r="BD963" s="26" t="str">
        <f t="shared" si="1138"/>
        <v/>
      </c>
      <c r="BE963" s="26" t="str">
        <f t="shared" si="1138"/>
        <v/>
      </c>
      <c r="BF963" s="26" t="str">
        <f t="shared" si="1138"/>
        <v/>
      </c>
      <c r="BG963" s="26" t="str">
        <f t="shared" si="1138"/>
        <v/>
      </c>
      <c r="BH963" s="26" t="str">
        <f t="shared" si="1138"/>
        <v/>
      </c>
      <c r="BI963" s="26" t="str">
        <f t="shared" si="1138"/>
        <v/>
      </c>
      <c r="BJ963" s="26" t="str">
        <f t="shared" si="1138"/>
        <v/>
      </c>
      <c r="BK963" s="26" t="str">
        <f t="shared" si="1138"/>
        <v/>
      </c>
      <c r="BL963" s="26" t="str">
        <f t="shared" si="1138"/>
        <v/>
      </c>
      <c r="BM963" s="26" t="str">
        <f t="shared" si="1138"/>
        <v/>
      </c>
      <c r="BN963" s="26" t="str">
        <f t="shared" si="1138"/>
        <v/>
      </c>
      <c r="BO963" s="26" t="str">
        <f t="shared" si="1138"/>
        <v/>
      </c>
      <c r="BP963" s="26" t="str">
        <f t="shared" si="1138"/>
        <v/>
      </c>
      <c r="BQ963" s="26" t="str">
        <f t="shared" si="1138"/>
        <v/>
      </c>
      <c r="BR963" s="26" t="str">
        <f t="shared" si="1138"/>
        <v/>
      </c>
      <c r="BS963" s="26" t="str">
        <f t="shared" si="1139" ref="BS963:ED963">IF(AND(BS964="",BS965=""),"",SUM(BS964,BS965))</f>
        <v/>
      </c>
      <c r="BT963" s="26" t="str">
        <f t="shared" si="1139"/>
        <v/>
      </c>
      <c r="BU963" s="26" t="str">
        <f t="shared" si="1139"/>
        <v/>
      </c>
      <c r="BV963" s="26" t="str">
        <f t="shared" si="1139"/>
        <v/>
      </c>
      <c r="BW963" s="26" t="str">
        <f t="shared" si="1139"/>
        <v/>
      </c>
      <c r="BX963" s="26" t="str">
        <f t="shared" si="1139"/>
        <v/>
      </c>
      <c r="BY963" s="26" t="str">
        <f t="shared" si="1139"/>
        <v/>
      </c>
      <c r="BZ963" s="26" t="str">
        <f t="shared" si="1139"/>
        <v/>
      </c>
      <c r="CA963" s="26" t="str">
        <f t="shared" si="1139"/>
        <v/>
      </c>
      <c r="CB963" s="26" t="str">
        <f t="shared" si="1139"/>
        <v/>
      </c>
      <c r="CC963" s="26" t="str">
        <f t="shared" si="1139"/>
        <v/>
      </c>
      <c r="CD963" s="26" t="str">
        <f t="shared" si="1139"/>
        <v/>
      </c>
      <c r="CE963" s="26" t="str">
        <f t="shared" si="1139"/>
        <v/>
      </c>
      <c r="CF963" s="26" t="str">
        <f t="shared" si="1139"/>
        <v/>
      </c>
      <c r="CG963" s="26" t="str">
        <f t="shared" si="1139"/>
        <v/>
      </c>
      <c r="CH963" s="26" t="str">
        <f t="shared" si="1139"/>
        <v/>
      </c>
      <c r="CI963" s="26" t="str">
        <f t="shared" si="1139"/>
        <v/>
      </c>
      <c r="CJ963" s="26" t="str">
        <f t="shared" si="1139"/>
        <v/>
      </c>
      <c r="CK963" s="26" t="str">
        <f t="shared" si="1139"/>
        <v/>
      </c>
      <c r="CL963" s="26" t="str">
        <f t="shared" si="1139"/>
        <v/>
      </c>
      <c r="CM963" s="26" t="str">
        <f t="shared" si="1139"/>
        <v/>
      </c>
      <c r="CN963" s="26" t="str">
        <f t="shared" si="1139"/>
        <v/>
      </c>
      <c r="CO963" s="26" t="str">
        <f t="shared" si="1139"/>
        <v/>
      </c>
      <c r="CP963" s="26" t="str">
        <f t="shared" si="1139"/>
        <v/>
      </c>
      <c r="CQ963" s="26" t="str">
        <f t="shared" si="1139"/>
        <v/>
      </c>
      <c r="CR963" s="26" t="str">
        <f t="shared" si="1139"/>
        <v/>
      </c>
      <c r="CS963" s="26" t="str">
        <f t="shared" si="1139"/>
        <v/>
      </c>
      <c r="CT963" s="26" t="str">
        <f t="shared" si="1139"/>
        <v/>
      </c>
      <c r="CU963" s="26" t="str">
        <f t="shared" si="1139"/>
        <v/>
      </c>
      <c r="CV963" s="26" t="str">
        <f t="shared" si="1139"/>
        <v/>
      </c>
      <c r="CW963" s="26" t="str">
        <f t="shared" si="1139"/>
        <v/>
      </c>
      <c r="CX963" s="26" t="str">
        <f t="shared" si="1139"/>
        <v/>
      </c>
      <c r="CY963" s="26" t="str">
        <f t="shared" si="1139"/>
        <v/>
      </c>
      <c r="CZ963" s="26" t="str">
        <f t="shared" si="1139"/>
        <v/>
      </c>
      <c r="DA963" s="26" t="str">
        <f t="shared" si="1139"/>
        <v/>
      </c>
      <c r="DB963" s="26" t="str">
        <f t="shared" si="1139"/>
        <v/>
      </c>
      <c r="DC963" s="26" t="str">
        <f t="shared" si="1139"/>
        <v/>
      </c>
      <c r="DD963" s="26" t="str">
        <f t="shared" si="1139"/>
        <v/>
      </c>
      <c r="DE963" s="26" t="str">
        <f t="shared" si="1139"/>
        <v/>
      </c>
      <c r="DF963" s="26" t="str">
        <f t="shared" si="1139"/>
        <v/>
      </c>
      <c r="DG963" s="26" t="str">
        <f t="shared" si="1139"/>
        <v/>
      </c>
      <c r="DH963" s="26" t="str">
        <f t="shared" si="1139"/>
        <v/>
      </c>
      <c r="DI963" s="26" t="str">
        <f t="shared" si="1139"/>
        <v/>
      </c>
      <c r="DJ963" s="26" t="str">
        <f t="shared" si="1139"/>
        <v/>
      </c>
      <c r="DK963" s="26" t="str">
        <f t="shared" si="1139"/>
        <v/>
      </c>
      <c r="DL963" s="26" t="str">
        <f t="shared" si="1139"/>
        <v/>
      </c>
      <c r="DM963" s="26" t="str">
        <f t="shared" si="1139"/>
        <v/>
      </c>
      <c r="DN963" s="26" t="str">
        <f t="shared" si="1139"/>
        <v/>
      </c>
      <c r="DO963" s="26" t="str">
        <f t="shared" si="1139"/>
        <v/>
      </c>
      <c r="DP963" s="26" t="str">
        <f t="shared" si="1139"/>
        <v/>
      </c>
      <c r="DQ963" s="26" t="str">
        <f t="shared" si="1139"/>
        <v/>
      </c>
      <c r="DR963" s="26" t="str">
        <f t="shared" si="1139"/>
        <v/>
      </c>
      <c r="DS963" s="26" t="str">
        <f t="shared" si="1139"/>
        <v/>
      </c>
      <c r="DT963" s="26" t="str">
        <f t="shared" si="1139"/>
        <v/>
      </c>
      <c r="DU963" s="26" t="str">
        <f t="shared" si="1139"/>
        <v/>
      </c>
      <c r="DV963" s="26" t="str">
        <f t="shared" si="1139"/>
        <v/>
      </c>
      <c r="DW963" s="26" t="str">
        <f t="shared" si="1139"/>
        <v/>
      </c>
      <c r="DX963" s="26" t="str">
        <f t="shared" si="1139"/>
        <v/>
      </c>
      <c r="DY963" s="26" t="str">
        <f t="shared" si="1139"/>
        <v/>
      </c>
      <c r="DZ963" s="26" t="str">
        <f t="shared" si="1139"/>
        <v/>
      </c>
      <c r="EA963" s="26" t="str">
        <f t="shared" si="1139"/>
        <v/>
      </c>
      <c r="EB963" s="26" t="str">
        <f t="shared" si="1139"/>
        <v/>
      </c>
      <c r="EC963" s="26" t="str">
        <f t="shared" si="1139"/>
        <v/>
      </c>
      <c r="ED963" s="26" t="str">
        <f t="shared" si="1139"/>
        <v/>
      </c>
      <c r="EE963" s="26" t="str">
        <f t="shared" si="1140" ref="EE963:FI963">IF(AND(EE964="",EE965=""),"",SUM(EE964,EE965))</f>
        <v/>
      </c>
      <c r="EF963" s="26" t="str">
        <f t="shared" si="1140"/>
        <v/>
      </c>
      <c r="EG963" s="26" t="str">
        <f t="shared" si="1140"/>
        <v/>
      </c>
      <c r="EH963" s="26" t="str">
        <f t="shared" si="1140"/>
        <v/>
      </c>
      <c r="EI963" s="26" t="str">
        <f t="shared" si="1140"/>
        <v/>
      </c>
      <c r="EJ963" s="26" t="str">
        <f t="shared" si="1140"/>
        <v/>
      </c>
      <c r="EK963" s="26" t="str">
        <f t="shared" si="1140"/>
        <v/>
      </c>
      <c r="EL963" s="26" t="str">
        <f t="shared" si="1140"/>
        <v/>
      </c>
      <c r="EM963" s="26" t="str">
        <f t="shared" si="1140"/>
        <v/>
      </c>
      <c r="EN963" s="26" t="str">
        <f t="shared" si="1140"/>
        <v/>
      </c>
      <c r="EO963" s="26" t="str">
        <f t="shared" si="1140"/>
        <v/>
      </c>
      <c r="EP963" s="26" t="str">
        <f t="shared" si="1140"/>
        <v/>
      </c>
      <c r="EQ963" s="26" t="str">
        <f t="shared" si="1140"/>
        <v/>
      </c>
      <c r="ER963" s="26" t="str">
        <f t="shared" si="1140"/>
        <v/>
      </c>
      <c r="ES963" s="26" t="str">
        <f t="shared" si="1140"/>
        <v/>
      </c>
      <c r="ET963" s="26" t="str">
        <f t="shared" si="1140"/>
        <v/>
      </c>
      <c r="EU963" s="26" t="str">
        <f t="shared" si="1140"/>
        <v/>
      </c>
      <c r="EV963" s="26" t="str">
        <f t="shared" si="1140"/>
        <v/>
      </c>
      <c r="EW963" s="26" t="str">
        <f t="shared" si="1140"/>
        <v/>
      </c>
      <c r="EX963" s="26" t="str">
        <f t="shared" si="1140"/>
        <v/>
      </c>
      <c r="EY963" s="26" t="str">
        <f t="shared" si="1140"/>
        <v/>
      </c>
      <c r="EZ963" s="26" t="str">
        <f t="shared" si="1140"/>
        <v/>
      </c>
      <c r="FA963" s="26" t="str">
        <f t="shared" si="1140"/>
        <v/>
      </c>
      <c r="FB963" s="26" t="str">
        <f t="shared" si="1140"/>
        <v/>
      </c>
      <c r="FC963" s="26" t="str">
        <f t="shared" si="1140"/>
        <v/>
      </c>
      <c r="FD963" s="26" t="str">
        <f t="shared" si="1140"/>
        <v/>
      </c>
      <c r="FE963" s="26" t="str">
        <f t="shared" si="1140"/>
        <v/>
      </c>
      <c r="FF963" s="26" t="str">
        <f t="shared" si="1140"/>
        <v/>
      </c>
      <c r="FG963" s="26" t="str">
        <f t="shared" si="1140"/>
        <v/>
      </c>
      <c r="FH963" s="26" t="str">
        <f t="shared" si="1140"/>
        <v/>
      </c>
      <c r="FI963" s="26" t="str">
        <f t="shared" si="1140"/>
        <v/>
      </c>
    </row>
    <row r="964" spans="1:165" s="8" customFormat="1" ht="15" customHeight="1">
      <c r="A964" s="8" t="str">
        <f t="shared" si="1083"/>
        <v>BEFPDOSAP_BP6_XDC</v>
      </c>
      <c r="B964" s="12" t="s">
        <v>2115</v>
      </c>
      <c r="C964" s="13" t="s">
        <v>2267</v>
      </c>
      <c r="D964" s="13" t="s">
        <v>2268</v>
      </c>
      <c r="E964" s="18" t="str">
        <f>"BEFPDOSAP_BP6_"&amp;C3</f>
        <v>BEFPDOSAP_BP6_XDC</v>
      </c>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row>
    <row r="965" spans="1:165" s="8" customFormat="1" ht="15" customHeight="1">
      <c r="A965" s="8" t="str">
        <f t="shared" si="1083"/>
        <v>BEFPDOSAI_BP6_XDC</v>
      </c>
      <c r="B965" s="12" t="s">
        <v>2252</v>
      </c>
      <c r="C965" s="13" t="s">
        <v>2269</v>
      </c>
      <c r="D965" s="13" t="s">
        <v>2270</v>
      </c>
      <c r="E965" s="18" t="str">
        <f>"BEFPDOSAI_BP6_"&amp;C3</f>
        <v>BEFPDOSAI_BP6_XDC</v>
      </c>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row>
    <row r="966" spans="1:165" s="8" customFormat="1" ht="15" customHeight="1">
      <c r="A966" s="8" t="str">
        <f t="shared" si="1083"/>
        <v>BEFPDOCA_BP6_XDC</v>
      </c>
      <c r="B966" s="12" t="s">
        <v>2271</v>
      </c>
      <c r="C966" s="13" t="s">
        <v>2272</v>
      </c>
      <c r="D966" s="13" t="s">
        <v>2273</v>
      </c>
      <c r="E966" s="18" t="str">
        <f>"BEFPDOCA_BP6_"&amp;C3</f>
        <v>BEFPDOCA_BP6_XDC</v>
      </c>
      <c r="F966" s="26" t="str">
        <f>IF(AND(F967="",F968=""),"",SUM(F967,F968))</f>
        <v/>
      </c>
      <c r="G966" s="26" t="str">
        <f t="shared" si="1141" ref="G966:BR966">IF(AND(G967="",G968=""),"",SUM(G967,G968))</f>
        <v/>
      </c>
      <c r="H966" s="26" t="str">
        <f t="shared" si="1141"/>
        <v/>
      </c>
      <c r="I966" s="26" t="str">
        <f t="shared" si="1141"/>
        <v/>
      </c>
      <c r="J966" s="26" t="str">
        <f t="shared" si="1141"/>
        <v/>
      </c>
      <c r="K966" s="26" t="str">
        <f t="shared" si="1141"/>
        <v/>
      </c>
      <c r="L966" s="26" t="str">
        <f t="shared" si="1141"/>
        <v/>
      </c>
      <c r="M966" s="26" t="str">
        <f t="shared" si="1141"/>
        <v/>
      </c>
      <c r="N966" s="26" t="str">
        <f t="shared" si="1141"/>
        <v/>
      </c>
      <c r="O966" s="26" t="str">
        <f t="shared" si="1141"/>
        <v/>
      </c>
      <c r="P966" s="26" t="str">
        <f t="shared" si="1141"/>
        <v/>
      </c>
      <c r="Q966" s="26" t="str">
        <f t="shared" si="1141"/>
        <v/>
      </c>
      <c r="R966" s="26" t="str">
        <f t="shared" si="1141"/>
        <v/>
      </c>
      <c r="S966" s="26" t="str">
        <f t="shared" si="1141"/>
        <v/>
      </c>
      <c r="T966" s="26" t="str">
        <f t="shared" si="1141"/>
        <v/>
      </c>
      <c r="U966" s="26" t="str">
        <f t="shared" si="1141"/>
        <v/>
      </c>
      <c r="V966" s="26" t="str">
        <f t="shared" si="1141"/>
        <v/>
      </c>
      <c r="W966" s="26" t="str">
        <f t="shared" si="1141"/>
        <v/>
      </c>
      <c r="X966" s="26" t="str">
        <f t="shared" si="1141"/>
        <v/>
      </c>
      <c r="Y966" s="26" t="str">
        <f t="shared" si="1141"/>
        <v/>
      </c>
      <c r="Z966" s="26" t="str">
        <f t="shared" si="1141"/>
        <v/>
      </c>
      <c r="AA966" s="26" t="str">
        <f t="shared" si="1141"/>
        <v/>
      </c>
      <c r="AB966" s="26" t="str">
        <f t="shared" si="1141"/>
        <v/>
      </c>
      <c r="AC966" s="26" t="str">
        <f t="shared" si="1141"/>
        <v/>
      </c>
      <c r="AD966" s="26" t="str">
        <f t="shared" si="1141"/>
        <v/>
      </c>
      <c r="AE966" s="26" t="str">
        <f t="shared" si="1141"/>
        <v/>
      </c>
      <c r="AF966" s="26" t="str">
        <f t="shared" si="1141"/>
        <v/>
      </c>
      <c r="AG966" s="26" t="str">
        <f t="shared" si="1141"/>
        <v/>
      </c>
      <c r="AH966" s="26" t="str">
        <f t="shared" si="1141"/>
        <v/>
      </c>
      <c r="AI966" s="26" t="str">
        <f t="shared" si="1141"/>
        <v/>
      </c>
      <c r="AJ966" s="26" t="str">
        <f t="shared" si="1141"/>
        <v/>
      </c>
      <c r="AK966" s="26" t="str">
        <f t="shared" si="1141"/>
        <v/>
      </c>
      <c r="AL966" s="26" t="str">
        <f t="shared" si="1141"/>
        <v/>
      </c>
      <c r="AM966" s="26" t="str">
        <f t="shared" si="1141"/>
        <v/>
      </c>
      <c r="AN966" s="26" t="str">
        <f t="shared" si="1141"/>
        <v/>
      </c>
      <c r="AO966" s="26" t="str">
        <f t="shared" si="1141"/>
        <v/>
      </c>
      <c r="AP966" s="26" t="str">
        <f t="shared" si="1141"/>
        <v/>
      </c>
      <c r="AQ966" s="26" t="str">
        <f t="shared" si="1141"/>
        <v/>
      </c>
      <c r="AR966" s="26" t="str">
        <f t="shared" si="1141"/>
        <v/>
      </c>
      <c r="AS966" s="26" t="str">
        <f t="shared" si="1141"/>
        <v/>
      </c>
      <c r="AT966" s="26" t="str">
        <f t="shared" si="1141"/>
        <v/>
      </c>
      <c r="AU966" s="26" t="str">
        <f t="shared" si="1141"/>
        <v/>
      </c>
      <c r="AV966" s="26" t="str">
        <f t="shared" si="1141"/>
        <v/>
      </c>
      <c r="AW966" s="26" t="str">
        <f t="shared" si="1141"/>
        <v/>
      </c>
      <c r="AX966" s="26" t="str">
        <f t="shared" si="1141"/>
        <v/>
      </c>
      <c r="AY966" s="26" t="str">
        <f t="shared" si="1141"/>
        <v/>
      </c>
      <c r="AZ966" s="26" t="str">
        <f t="shared" si="1141"/>
        <v/>
      </c>
      <c r="BA966" s="26" t="str">
        <f t="shared" si="1141"/>
        <v/>
      </c>
      <c r="BB966" s="26" t="str">
        <f t="shared" si="1141"/>
        <v/>
      </c>
      <c r="BC966" s="26" t="str">
        <f t="shared" si="1141"/>
        <v/>
      </c>
      <c r="BD966" s="26" t="str">
        <f t="shared" si="1141"/>
        <v/>
      </c>
      <c r="BE966" s="26" t="str">
        <f t="shared" si="1141"/>
        <v/>
      </c>
      <c r="BF966" s="26" t="str">
        <f t="shared" si="1141"/>
        <v/>
      </c>
      <c r="BG966" s="26" t="str">
        <f t="shared" si="1141"/>
        <v/>
      </c>
      <c r="BH966" s="26" t="str">
        <f t="shared" si="1141"/>
        <v/>
      </c>
      <c r="BI966" s="26" t="str">
        <f t="shared" si="1141"/>
        <v/>
      </c>
      <c r="BJ966" s="26" t="str">
        <f t="shared" si="1141"/>
        <v/>
      </c>
      <c r="BK966" s="26" t="str">
        <f t="shared" si="1141"/>
        <v/>
      </c>
      <c r="BL966" s="26" t="str">
        <f t="shared" si="1141"/>
        <v/>
      </c>
      <c r="BM966" s="26" t="str">
        <f t="shared" si="1141"/>
        <v/>
      </c>
      <c r="BN966" s="26" t="str">
        <f t="shared" si="1141"/>
        <v/>
      </c>
      <c r="BO966" s="26" t="str">
        <f t="shared" si="1141"/>
        <v/>
      </c>
      <c r="BP966" s="26" t="str">
        <f t="shared" si="1141"/>
        <v/>
      </c>
      <c r="BQ966" s="26" t="str">
        <f t="shared" si="1141"/>
        <v/>
      </c>
      <c r="BR966" s="26" t="str">
        <f t="shared" si="1141"/>
        <v/>
      </c>
      <c r="BS966" s="26" t="str">
        <f t="shared" si="1142" ref="BS966:ED966">IF(AND(BS967="",BS968=""),"",SUM(BS967,BS968))</f>
        <v/>
      </c>
      <c r="BT966" s="26" t="str">
        <f t="shared" si="1142"/>
        <v/>
      </c>
      <c r="BU966" s="26" t="str">
        <f t="shared" si="1142"/>
        <v/>
      </c>
      <c r="BV966" s="26" t="str">
        <f t="shared" si="1142"/>
        <v/>
      </c>
      <c r="BW966" s="26" t="str">
        <f t="shared" si="1142"/>
        <v/>
      </c>
      <c r="BX966" s="26" t="str">
        <f t="shared" si="1142"/>
        <v/>
      </c>
      <c r="BY966" s="26" t="str">
        <f t="shared" si="1142"/>
        <v/>
      </c>
      <c r="BZ966" s="26" t="str">
        <f t="shared" si="1142"/>
        <v/>
      </c>
      <c r="CA966" s="26" t="str">
        <f t="shared" si="1142"/>
        <v/>
      </c>
      <c r="CB966" s="26" t="str">
        <f t="shared" si="1142"/>
        <v/>
      </c>
      <c r="CC966" s="26" t="str">
        <f t="shared" si="1142"/>
        <v/>
      </c>
      <c r="CD966" s="26" t="str">
        <f t="shared" si="1142"/>
        <v/>
      </c>
      <c r="CE966" s="26" t="str">
        <f t="shared" si="1142"/>
        <v/>
      </c>
      <c r="CF966" s="26" t="str">
        <f t="shared" si="1142"/>
        <v/>
      </c>
      <c r="CG966" s="26" t="str">
        <f t="shared" si="1142"/>
        <v/>
      </c>
      <c r="CH966" s="26" t="str">
        <f t="shared" si="1142"/>
        <v/>
      </c>
      <c r="CI966" s="26" t="str">
        <f t="shared" si="1142"/>
        <v/>
      </c>
      <c r="CJ966" s="26" t="str">
        <f t="shared" si="1142"/>
        <v/>
      </c>
      <c r="CK966" s="26" t="str">
        <f t="shared" si="1142"/>
        <v/>
      </c>
      <c r="CL966" s="26" t="str">
        <f t="shared" si="1142"/>
        <v/>
      </c>
      <c r="CM966" s="26" t="str">
        <f t="shared" si="1142"/>
        <v/>
      </c>
      <c r="CN966" s="26" t="str">
        <f t="shared" si="1142"/>
        <v/>
      </c>
      <c r="CO966" s="26" t="str">
        <f t="shared" si="1142"/>
        <v/>
      </c>
      <c r="CP966" s="26" t="str">
        <f t="shared" si="1142"/>
        <v/>
      </c>
      <c r="CQ966" s="26" t="str">
        <f t="shared" si="1142"/>
        <v/>
      </c>
      <c r="CR966" s="26" t="str">
        <f t="shared" si="1142"/>
        <v/>
      </c>
      <c r="CS966" s="26" t="str">
        <f t="shared" si="1142"/>
        <v/>
      </c>
      <c r="CT966" s="26" t="str">
        <f t="shared" si="1142"/>
        <v/>
      </c>
      <c r="CU966" s="26" t="str">
        <f t="shared" si="1142"/>
        <v/>
      </c>
      <c r="CV966" s="26" t="str">
        <f t="shared" si="1142"/>
        <v/>
      </c>
      <c r="CW966" s="26" t="str">
        <f t="shared" si="1142"/>
        <v/>
      </c>
      <c r="CX966" s="26" t="str">
        <f t="shared" si="1142"/>
        <v/>
      </c>
      <c r="CY966" s="26" t="str">
        <f t="shared" si="1142"/>
        <v/>
      </c>
      <c r="CZ966" s="26" t="str">
        <f t="shared" si="1142"/>
        <v/>
      </c>
      <c r="DA966" s="26" t="str">
        <f t="shared" si="1142"/>
        <v/>
      </c>
      <c r="DB966" s="26" t="str">
        <f t="shared" si="1142"/>
        <v/>
      </c>
      <c r="DC966" s="26" t="str">
        <f t="shared" si="1142"/>
        <v/>
      </c>
      <c r="DD966" s="26" t="str">
        <f t="shared" si="1142"/>
        <v/>
      </c>
      <c r="DE966" s="26" t="str">
        <f t="shared" si="1142"/>
        <v/>
      </c>
      <c r="DF966" s="26" t="str">
        <f t="shared" si="1142"/>
        <v/>
      </c>
      <c r="DG966" s="26" t="str">
        <f t="shared" si="1142"/>
        <v/>
      </c>
      <c r="DH966" s="26" t="str">
        <f t="shared" si="1142"/>
        <v/>
      </c>
      <c r="DI966" s="26" t="str">
        <f t="shared" si="1142"/>
        <v/>
      </c>
      <c r="DJ966" s="26" t="str">
        <f t="shared" si="1142"/>
        <v/>
      </c>
      <c r="DK966" s="26" t="str">
        <f t="shared" si="1142"/>
        <v/>
      </c>
      <c r="DL966" s="26" t="str">
        <f t="shared" si="1142"/>
        <v/>
      </c>
      <c r="DM966" s="26" t="str">
        <f t="shared" si="1142"/>
        <v/>
      </c>
      <c r="DN966" s="26" t="str">
        <f t="shared" si="1142"/>
        <v/>
      </c>
      <c r="DO966" s="26" t="str">
        <f t="shared" si="1142"/>
        <v/>
      </c>
      <c r="DP966" s="26" t="str">
        <f t="shared" si="1142"/>
        <v/>
      </c>
      <c r="DQ966" s="26" t="str">
        <f t="shared" si="1142"/>
        <v/>
      </c>
      <c r="DR966" s="26" t="str">
        <f t="shared" si="1142"/>
        <v/>
      </c>
      <c r="DS966" s="26" t="str">
        <f t="shared" si="1142"/>
        <v/>
      </c>
      <c r="DT966" s="26" t="str">
        <f t="shared" si="1142"/>
        <v/>
      </c>
      <c r="DU966" s="26" t="str">
        <f t="shared" si="1142"/>
        <v/>
      </c>
      <c r="DV966" s="26" t="str">
        <f t="shared" si="1142"/>
        <v/>
      </c>
      <c r="DW966" s="26" t="str">
        <f t="shared" si="1142"/>
        <v/>
      </c>
      <c r="DX966" s="26" t="str">
        <f t="shared" si="1142"/>
        <v/>
      </c>
      <c r="DY966" s="26" t="str">
        <f t="shared" si="1142"/>
        <v/>
      </c>
      <c r="DZ966" s="26" t="str">
        <f t="shared" si="1142"/>
        <v/>
      </c>
      <c r="EA966" s="26" t="str">
        <f t="shared" si="1142"/>
        <v/>
      </c>
      <c r="EB966" s="26" t="str">
        <f t="shared" si="1142"/>
        <v/>
      </c>
      <c r="EC966" s="26" t="str">
        <f t="shared" si="1142"/>
        <v/>
      </c>
      <c r="ED966" s="26" t="str">
        <f t="shared" si="1142"/>
        <v/>
      </c>
      <c r="EE966" s="26" t="str">
        <f t="shared" si="1143" ref="EE966:FI966">IF(AND(EE967="",EE968=""),"",SUM(EE967,EE968))</f>
        <v/>
      </c>
      <c r="EF966" s="26" t="str">
        <f t="shared" si="1143"/>
        <v/>
      </c>
      <c r="EG966" s="26" t="str">
        <f t="shared" si="1143"/>
        <v/>
      </c>
      <c r="EH966" s="26" t="str">
        <f t="shared" si="1143"/>
        <v/>
      </c>
      <c r="EI966" s="26" t="str">
        <f t="shared" si="1143"/>
        <v/>
      </c>
      <c r="EJ966" s="26" t="str">
        <f t="shared" si="1143"/>
        <v/>
      </c>
      <c r="EK966" s="26" t="str">
        <f t="shared" si="1143"/>
        <v/>
      </c>
      <c r="EL966" s="26" t="str">
        <f t="shared" si="1143"/>
        <v/>
      </c>
      <c r="EM966" s="26" t="str">
        <f t="shared" si="1143"/>
        <v/>
      </c>
      <c r="EN966" s="26" t="str">
        <f t="shared" si="1143"/>
        <v/>
      </c>
      <c r="EO966" s="26" t="str">
        <f t="shared" si="1143"/>
        <v/>
      </c>
      <c r="EP966" s="26" t="str">
        <f t="shared" si="1143"/>
        <v/>
      </c>
      <c r="EQ966" s="26" t="str">
        <f t="shared" si="1143"/>
        <v/>
      </c>
      <c r="ER966" s="26" t="str">
        <f t="shared" si="1143"/>
        <v/>
      </c>
      <c r="ES966" s="26" t="str">
        <f t="shared" si="1143"/>
        <v/>
      </c>
      <c r="ET966" s="26" t="str">
        <f t="shared" si="1143"/>
        <v/>
      </c>
      <c r="EU966" s="26" t="str">
        <f t="shared" si="1143"/>
        <v/>
      </c>
      <c r="EV966" s="26" t="str">
        <f t="shared" si="1143"/>
        <v/>
      </c>
      <c r="EW966" s="26" t="str">
        <f t="shared" si="1143"/>
        <v/>
      </c>
      <c r="EX966" s="26" t="str">
        <f t="shared" si="1143"/>
        <v/>
      </c>
      <c r="EY966" s="26" t="str">
        <f t="shared" si="1143"/>
        <v/>
      </c>
      <c r="EZ966" s="26" t="str">
        <f t="shared" si="1143"/>
        <v/>
      </c>
      <c r="FA966" s="26" t="str">
        <f t="shared" si="1143"/>
        <v/>
      </c>
      <c r="FB966" s="26" t="str">
        <f t="shared" si="1143"/>
        <v/>
      </c>
      <c r="FC966" s="26" t="str">
        <f t="shared" si="1143"/>
        <v/>
      </c>
      <c r="FD966" s="26" t="str">
        <f t="shared" si="1143"/>
        <v/>
      </c>
      <c r="FE966" s="26" t="str">
        <f t="shared" si="1143"/>
        <v/>
      </c>
      <c r="FF966" s="26" t="str">
        <f t="shared" si="1143"/>
        <v/>
      </c>
      <c r="FG966" s="26" t="str">
        <f t="shared" si="1143"/>
        <v/>
      </c>
      <c r="FH966" s="26" t="str">
        <f t="shared" si="1143"/>
        <v/>
      </c>
      <c r="FI966" s="26" t="str">
        <f t="shared" si="1143"/>
        <v/>
      </c>
    </row>
    <row r="967" spans="1:165" s="8" customFormat="1" ht="15" customHeight="1">
      <c r="A967" s="8" t="str">
        <f t="shared" si="1083"/>
        <v>BEFPDOCAP_BP6_XDC</v>
      </c>
      <c r="B967" s="12" t="s">
        <v>2149</v>
      </c>
      <c r="C967" s="13" t="s">
        <v>2274</v>
      </c>
      <c r="D967" s="13" t="s">
        <v>2275</v>
      </c>
      <c r="E967" s="18" t="str">
        <f>"BEFPDOCAP_BP6_"&amp;C3</f>
        <v>BEFPDOCAP_BP6_XDC</v>
      </c>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row>
    <row r="968" spans="1:165" s="8" customFormat="1" ht="15" customHeight="1">
      <c r="A968" s="8" t="str">
        <f t="shared" si="1083"/>
        <v>BEFPDOCAI_BP6_XDC</v>
      </c>
      <c r="B968" s="12" t="s">
        <v>2152</v>
      </c>
      <c r="C968" s="13" t="s">
        <v>2276</v>
      </c>
      <c r="D968" s="13" t="s">
        <v>2277</v>
      </c>
      <c r="E968" s="18" t="str">
        <f>"BEFPDOCAI_BP6_"&amp;C3</f>
        <v>BEFPDOCAI_BP6_XDC</v>
      </c>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row>
    <row r="969" spans="1:165" s="8" customFormat="1" ht="15" customHeight="1">
      <c r="A969" s="8" t="str">
        <f t="shared" si="1083"/>
        <v>BEFPDOF_BP6_XDC</v>
      </c>
      <c r="B969" s="12" t="s">
        <v>2095</v>
      </c>
      <c r="C969" s="13" t="s">
        <v>2278</v>
      </c>
      <c r="D969" s="13" t="s">
        <v>2279</v>
      </c>
      <c r="E969" s="18" t="str">
        <f>"BEFPDOF_BP6_"&amp;C3</f>
        <v>BEFPDOF_BP6_XDC</v>
      </c>
      <c r="F969" s="26" t="str">
        <f>IF(AND(F970="",AND(F971="",AND(F972="",AND(F975="",AND(F979="",AND(F982="",F985="")))))),"",SUM(F970,F971,F972,F975,F979,F982,F985))</f>
        <v/>
      </c>
      <c r="G969" s="26" t="str">
        <f t="shared" si="1144" ref="G969:BR969">IF(AND(G970="",AND(G971="",AND(G972="",AND(G975="",AND(G979="",AND(G982="",G985="")))))),"",SUM(G970,G971,G972,G975,G979,G982,G985))</f>
        <v/>
      </c>
      <c r="H969" s="26" t="str">
        <f t="shared" si="1144"/>
        <v/>
      </c>
      <c r="I969" s="26" t="str">
        <f t="shared" si="1144"/>
        <v/>
      </c>
      <c r="J969" s="26" t="str">
        <f t="shared" si="1144"/>
        <v/>
      </c>
      <c r="K969" s="26" t="str">
        <f t="shared" si="1144"/>
        <v/>
      </c>
      <c r="L969" s="26" t="str">
        <f t="shared" si="1144"/>
        <v/>
      </c>
      <c r="M969" s="26" t="str">
        <f t="shared" si="1144"/>
        <v/>
      </c>
      <c r="N969" s="26" t="str">
        <f t="shared" si="1144"/>
        <v/>
      </c>
      <c r="O969" s="26" t="str">
        <f t="shared" si="1144"/>
        <v/>
      </c>
      <c r="P969" s="26" t="str">
        <f t="shared" si="1144"/>
        <v/>
      </c>
      <c r="Q969" s="26" t="str">
        <f t="shared" si="1144"/>
        <v/>
      </c>
      <c r="R969" s="26" t="str">
        <f t="shared" si="1144"/>
        <v/>
      </c>
      <c r="S969" s="26" t="str">
        <f t="shared" si="1144"/>
        <v/>
      </c>
      <c r="T969" s="26" t="str">
        <f t="shared" si="1144"/>
        <v/>
      </c>
      <c r="U969" s="26" t="str">
        <f t="shared" si="1144"/>
        <v/>
      </c>
      <c r="V969" s="26" t="str">
        <f t="shared" si="1144"/>
        <v/>
      </c>
      <c r="W969" s="26" t="str">
        <f t="shared" si="1144"/>
        <v/>
      </c>
      <c r="X969" s="26" t="str">
        <f t="shared" si="1144"/>
        <v/>
      </c>
      <c r="Y969" s="26" t="str">
        <f t="shared" si="1144"/>
        <v/>
      </c>
      <c r="Z969" s="26" t="str">
        <f t="shared" si="1144"/>
        <v/>
      </c>
      <c r="AA969" s="26" t="str">
        <f t="shared" si="1144"/>
        <v/>
      </c>
      <c r="AB969" s="26" t="str">
        <f t="shared" si="1144"/>
        <v/>
      </c>
      <c r="AC969" s="26" t="str">
        <f t="shared" si="1144"/>
        <v/>
      </c>
      <c r="AD969" s="26" t="str">
        <f t="shared" si="1144"/>
        <v/>
      </c>
      <c r="AE969" s="26" t="str">
        <f t="shared" si="1144"/>
        <v/>
      </c>
      <c r="AF969" s="26" t="str">
        <f t="shared" si="1144"/>
        <v/>
      </c>
      <c r="AG969" s="26" t="str">
        <f t="shared" si="1144"/>
        <v/>
      </c>
      <c r="AH969" s="26" t="str">
        <f t="shared" si="1144"/>
        <v/>
      </c>
      <c r="AI969" s="26" t="str">
        <f t="shared" si="1144"/>
        <v/>
      </c>
      <c r="AJ969" s="26" t="str">
        <f t="shared" si="1144"/>
        <v/>
      </c>
      <c r="AK969" s="26" t="str">
        <f t="shared" si="1144"/>
        <v/>
      </c>
      <c r="AL969" s="26" t="str">
        <f t="shared" si="1144"/>
        <v/>
      </c>
      <c r="AM969" s="26" t="str">
        <f t="shared" si="1144"/>
        <v/>
      </c>
      <c r="AN969" s="26" t="str">
        <f t="shared" si="1144"/>
        <v/>
      </c>
      <c r="AO969" s="26" t="str">
        <f t="shared" si="1144"/>
        <v/>
      </c>
      <c r="AP969" s="26" t="str">
        <f t="shared" si="1144"/>
        <v/>
      </c>
      <c r="AQ969" s="26" t="str">
        <f t="shared" si="1144"/>
        <v/>
      </c>
      <c r="AR969" s="26" t="str">
        <f t="shared" si="1144"/>
        <v/>
      </c>
      <c r="AS969" s="26" t="str">
        <f t="shared" si="1144"/>
        <v/>
      </c>
      <c r="AT969" s="26" t="str">
        <f t="shared" si="1144"/>
        <v/>
      </c>
      <c r="AU969" s="26" t="str">
        <f t="shared" si="1144"/>
        <v/>
      </c>
      <c r="AV969" s="26" t="str">
        <f t="shared" si="1144"/>
        <v/>
      </c>
      <c r="AW969" s="26" t="str">
        <f t="shared" si="1144"/>
        <v/>
      </c>
      <c r="AX969" s="26" t="str">
        <f t="shared" si="1144"/>
        <v/>
      </c>
      <c r="AY969" s="26" t="str">
        <f t="shared" si="1144"/>
        <v/>
      </c>
      <c r="AZ969" s="26" t="str">
        <f t="shared" si="1144"/>
        <v/>
      </c>
      <c r="BA969" s="26" t="str">
        <f t="shared" si="1144"/>
        <v/>
      </c>
      <c r="BB969" s="26" t="str">
        <f t="shared" si="1144"/>
        <v/>
      </c>
      <c r="BC969" s="26" t="str">
        <f t="shared" si="1144"/>
        <v/>
      </c>
      <c r="BD969" s="26" t="str">
        <f t="shared" si="1144"/>
        <v/>
      </c>
      <c r="BE969" s="26" t="str">
        <f t="shared" si="1144"/>
        <v/>
      </c>
      <c r="BF969" s="26" t="str">
        <f t="shared" si="1144"/>
        <v/>
      </c>
      <c r="BG969" s="26" t="str">
        <f t="shared" si="1144"/>
        <v/>
      </c>
      <c r="BH969" s="26" t="str">
        <f t="shared" si="1144"/>
        <v/>
      </c>
      <c r="BI969" s="26" t="str">
        <f t="shared" si="1144"/>
        <v/>
      </c>
      <c r="BJ969" s="26" t="str">
        <f t="shared" si="1144"/>
        <v/>
      </c>
      <c r="BK969" s="26" t="str">
        <f t="shared" si="1144"/>
        <v/>
      </c>
      <c r="BL969" s="26" t="str">
        <f t="shared" si="1144"/>
        <v/>
      </c>
      <c r="BM969" s="26" t="str">
        <f t="shared" si="1144"/>
        <v/>
      </c>
      <c r="BN969" s="26" t="str">
        <f t="shared" si="1144"/>
        <v/>
      </c>
      <c r="BO969" s="26" t="str">
        <f t="shared" si="1144"/>
        <v/>
      </c>
      <c r="BP969" s="26" t="str">
        <f t="shared" si="1144"/>
        <v/>
      </c>
      <c r="BQ969" s="26" t="str">
        <f t="shared" si="1144"/>
        <v/>
      </c>
      <c r="BR969" s="26" t="str">
        <f t="shared" si="1144"/>
        <v/>
      </c>
      <c r="BS969" s="26" t="str">
        <f t="shared" si="1145" ref="BS969:ED969">IF(AND(BS970="",AND(BS971="",AND(BS972="",AND(BS975="",AND(BS979="",AND(BS982="",BS985="")))))),"",SUM(BS970,BS971,BS972,BS975,BS979,BS982,BS985))</f>
        <v/>
      </c>
      <c r="BT969" s="26" t="str">
        <f t="shared" si="1145"/>
        <v/>
      </c>
      <c r="BU969" s="26" t="str">
        <f t="shared" si="1145"/>
        <v/>
      </c>
      <c r="BV969" s="26" t="str">
        <f t="shared" si="1145"/>
        <v/>
      </c>
      <c r="BW969" s="26" t="str">
        <f t="shared" si="1145"/>
        <v/>
      </c>
      <c r="BX969" s="26" t="str">
        <f t="shared" si="1145"/>
        <v/>
      </c>
      <c r="BY969" s="26" t="str">
        <f t="shared" si="1145"/>
        <v/>
      </c>
      <c r="BZ969" s="26" t="str">
        <f t="shared" si="1145"/>
        <v/>
      </c>
      <c r="CA969" s="26" t="str">
        <f t="shared" si="1145"/>
        <v/>
      </c>
      <c r="CB969" s="26" t="str">
        <f t="shared" si="1145"/>
        <v/>
      </c>
      <c r="CC969" s="26" t="str">
        <f t="shared" si="1145"/>
        <v/>
      </c>
      <c r="CD969" s="26" t="str">
        <f t="shared" si="1145"/>
        <v/>
      </c>
      <c r="CE969" s="26" t="str">
        <f t="shared" si="1145"/>
        <v/>
      </c>
      <c r="CF969" s="26" t="str">
        <f t="shared" si="1145"/>
        <v/>
      </c>
      <c r="CG969" s="26" t="str">
        <f t="shared" si="1145"/>
        <v/>
      </c>
      <c r="CH969" s="26" t="str">
        <f t="shared" si="1145"/>
        <v/>
      </c>
      <c r="CI969" s="26" t="str">
        <f t="shared" si="1145"/>
        <v/>
      </c>
      <c r="CJ969" s="26" t="str">
        <f t="shared" si="1145"/>
        <v/>
      </c>
      <c r="CK969" s="26" t="str">
        <f t="shared" si="1145"/>
        <v/>
      </c>
      <c r="CL969" s="26" t="str">
        <f t="shared" si="1145"/>
        <v/>
      </c>
      <c r="CM969" s="26" t="str">
        <f t="shared" si="1145"/>
        <v/>
      </c>
      <c r="CN969" s="26" t="str">
        <f t="shared" si="1145"/>
        <v/>
      </c>
      <c r="CO969" s="26" t="str">
        <f t="shared" si="1145"/>
        <v/>
      </c>
      <c r="CP969" s="26" t="str">
        <f t="shared" si="1145"/>
        <v/>
      </c>
      <c r="CQ969" s="26" t="str">
        <f t="shared" si="1145"/>
        <v/>
      </c>
      <c r="CR969" s="26" t="str">
        <f t="shared" si="1145"/>
        <v/>
      </c>
      <c r="CS969" s="26" t="str">
        <f t="shared" si="1145"/>
        <v/>
      </c>
      <c r="CT969" s="26" t="str">
        <f t="shared" si="1145"/>
        <v/>
      </c>
      <c r="CU969" s="26" t="str">
        <f t="shared" si="1145"/>
        <v/>
      </c>
      <c r="CV969" s="26" t="str">
        <f t="shared" si="1145"/>
        <v/>
      </c>
      <c r="CW969" s="26" t="str">
        <f t="shared" si="1145"/>
        <v/>
      </c>
      <c r="CX969" s="26" t="str">
        <f t="shared" si="1145"/>
        <v/>
      </c>
      <c r="CY969" s="26" t="str">
        <f t="shared" si="1145"/>
        <v/>
      </c>
      <c r="CZ969" s="26" t="str">
        <f t="shared" si="1145"/>
        <v/>
      </c>
      <c r="DA969" s="26" t="str">
        <f t="shared" si="1145"/>
        <v/>
      </c>
      <c r="DB969" s="26" t="str">
        <f t="shared" si="1145"/>
        <v/>
      </c>
      <c r="DC969" s="26" t="str">
        <f t="shared" si="1145"/>
        <v/>
      </c>
      <c r="DD969" s="26" t="str">
        <f t="shared" si="1145"/>
        <v/>
      </c>
      <c r="DE969" s="26" t="str">
        <f t="shared" si="1145"/>
        <v/>
      </c>
      <c r="DF969" s="26" t="str">
        <f t="shared" si="1145"/>
        <v/>
      </c>
      <c r="DG969" s="26" t="str">
        <f t="shared" si="1145"/>
        <v/>
      </c>
      <c r="DH969" s="26" t="str">
        <f t="shared" si="1145"/>
        <v/>
      </c>
      <c r="DI969" s="26" t="str">
        <f t="shared" si="1145"/>
        <v/>
      </c>
      <c r="DJ969" s="26" t="str">
        <f t="shared" si="1145"/>
        <v/>
      </c>
      <c r="DK969" s="26" t="str">
        <f t="shared" si="1145"/>
        <v/>
      </c>
      <c r="DL969" s="26" t="str">
        <f t="shared" si="1145"/>
        <v/>
      </c>
      <c r="DM969" s="26" t="str">
        <f t="shared" si="1145"/>
        <v/>
      </c>
      <c r="DN969" s="26" t="str">
        <f t="shared" si="1145"/>
        <v/>
      </c>
      <c r="DO969" s="26" t="str">
        <f t="shared" si="1145"/>
        <v/>
      </c>
      <c r="DP969" s="26" t="str">
        <f t="shared" si="1145"/>
        <v/>
      </c>
      <c r="DQ969" s="26" t="str">
        <f t="shared" si="1145"/>
        <v/>
      </c>
      <c r="DR969" s="26" t="str">
        <f t="shared" si="1145"/>
        <v/>
      </c>
      <c r="DS969" s="26" t="str">
        <f t="shared" si="1145"/>
        <v/>
      </c>
      <c r="DT969" s="26" t="str">
        <f t="shared" si="1145"/>
        <v/>
      </c>
      <c r="DU969" s="26" t="str">
        <f t="shared" si="1145"/>
        <v/>
      </c>
      <c r="DV969" s="26" t="str">
        <f t="shared" si="1145"/>
        <v/>
      </c>
      <c r="DW969" s="26" t="str">
        <f t="shared" si="1145"/>
        <v/>
      </c>
      <c r="DX969" s="26" t="str">
        <f t="shared" si="1145"/>
        <v/>
      </c>
      <c r="DY969" s="26" t="str">
        <f t="shared" si="1145"/>
        <v/>
      </c>
      <c r="DZ969" s="26" t="str">
        <f t="shared" si="1145"/>
        <v/>
      </c>
      <c r="EA969" s="26" t="str">
        <f t="shared" si="1145"/>
        <v/>
      </c>
      <c r="EB969" s="26" t="str">
        <f t="shared" si="1145"/>
        <v/>
      </c>
      <c r="EC969" s="26" t="str">
        <f t="shared" si="1145"/>
        <v/>
      </c>
      <c r="ED969" s="26" t="str">
        <f t="shared" si="1145"/>
        <v/>
      </c>
      <c r="EE969" s="26" t="str">
        <f t="shared" si="1146" ref="EE969:FI969">IF(AND(EE970="",AND(EE971="",AND(EE972="",AND(EE975="",AND(EE979="",AND(EE982="",EE985="")))))),"",SUM(EE970,EE971,EE972,EE975,EE979,EE982,EE985))</f>
        <v/>
      </c>
      <c r="EF969" s="26" t="str">
        <f t="shared" si="1146"/>
        <v/>
      </c>
      <c r="EG969" s="26" t="str">
        <f t="shared" si="1146"/>
        <v/>
      </c>
      <c r="EH969" s="26" t="str">
        <f t="shared" si="1146"/>
        <v/>
      </c>
      <c r="EI969" s="26" t="str">
        <f t="shared" si="1146"/>
        <v/>
      </c>
      <c r="EJ969" s="26" t="str">
        <f t="shared" si="1146"/>
        <v/>
      </c>
      <c r="EK969" s="26" t="str">
        <f t="shared" si="1146"/>
        <v/>
      </c>
      <c r="EL969" s="26" t="str">
        <f t="shared" si="1146"/>
        <v/>
      </c>
      <c r="EM969" s="26" t="str">
        <f t="shared" si="1146"/>
        <v/>
      </c>
      <c r="EN969" s="26" t="str">
        <f t="shared" si="1146"/>
        <v/>
      </c>
      <c r="EO969" s="26" t="str">
        <f t="shared" si="1146"/>
        <v/>
      </c>
      <c r="EP969" s="26" t="str">
        <f t="shared" si="1146"/>
        <v/>
      </c>
      <c r="EQ969" s="26" t="str">
        <f t="shared" si="1146"/>
        <v/>
      </c>
      <c r="ER969" s="26" t="str">
        <f t="shared" si="1146"/>
        <v/>
      </c>
      <c r="ES969" s="26" t="str">
        <f t="shared" si="1146"/>
        <v/>
      </c>
      <c r="ET969" s="26" t="str">
        <f t="shared" si="1146"/>
        <v/>
      </c>
      <c r="EU969" s="26" t="str">
        <f t="shared" si="1146"/>
        <v/>
      </c>
      <c r="EV969" s="26" t="str">
        <f t="shared" si="1146"/>
        <v/>
      </c>
      <c r="EW969" s="26" t="str">
        <f t="shared" si="1146"/>
        <v/>
      </c>
      <c r="EX969" s="26" t="str">
        <f t="shared" si="1146"/>
        <v/>
      </c>
      <c r="EY969" s="26" t="str">
        <f t="shared" si="1146"/>
        <v/>
      </c>
      <c r="EZ969" s="26" t="str">
        <f t="shared" si="1146"/>
        <v/>
      </c>
      <c r="FA969" s="26" t="str">
        <f t="shared" si="1146"/>
        <v/>
      </c>
      <c r="FB969" s="26" t="str">
        <f t="shared" si="1146"/>
        <v/>
      </c>
      <c r="FC969" s="26" t="str">
        <f t="shared" si="1146"/>
        <v/>
      </c>
      <c r="FD969" s="26" t="str">
        <f t="shared" si="1146"/>
        <v/>
      </c>
      <c r="FE969" s="26" t="str">
        <f t="shared" si="1146"/>
        <v/>
      </c>
      <c r="FF969" s="26" t="str">
        <f t="shared" si="1146"/>
        <v/>
      </c>
      <c r="FG969" s="26" t="str">
        <f t="shared" si="1146"/>
        <v/>
      </c>
      <c r="FH969" s="26" t="str">
        <f t="shared" si="1146"/>
        <v/>
      </c>
      <c r="FI969" s="26" t="str">
        <f t="shared" si="1146"/>
        <v/>
      </c>
    </row>
    <row r="970" spans="1:165" s="8" customFormat="1" ht="15" customHeight="1">
      <c r="A970" s="8" t="str">
        <f t="shared" si="1147" ref="A970:A1033">E970</f>
        <v>BEFPDOFNS_BP6_XDC</v>
      </c>
      <c r="B970" s="12" t="s">
        <v>2158</v>
      </c>
      <c r="C970" s="13" t="s">
        <v>2280</v>
      </c>
      <c r="D970" s="13" t="s">
        <v>2281</v>
      </c>
      <c r="E970" s="18" t="str">
        <f>"BEFPDOFNS_BP6_"&amp;C3</f>
        <v>BEFPDOFNS_BP6_XDC</v>
      </c>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row>
    <row r="971" spans="1:165" s="8" customFormat="1" ht="15" customHeight="1">
      <c r="A971" s="8" t="str">
        <f t="shared" si="1147"/>
        <v>BEFPDOFPB_BP6_XDC</v>
      </c>
      <c r="B971" s="12" t="s">
        <v>2109</v>
      </c>
      <c r="C971" s="13" t="s">
        <v>2282</v>
      </c>
      <c r="D971" s="13" t="s">
        <v>2283</v>
      </c>
      <c r="E971" s="18" t="str">
        <f>"BEFPDOFPB_BP6_"&amp;C3</f>
        <v>BEFPDOFPB_BP6_XDC</v>
      </c>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row>
    <row r="972" spans="1:165" s="8" customFormat="1" ht="15" customHeight="1">
      <c r="A972" s="8" t="str">
        <f t="shared" si="1147"/>
        <v>BEFPDOFRP_BP6_XDC</v>
      </c>
      <c r="B972" s="12" t="s">
        <v>2112</v>
      </c>
      <c r="C972" s="13" t="s">
        <v>2284</v>
      </c>
      <c r="D972" s="13" t="s">
        <v>2285</v>
      </c>
      <c r="E972" s="18" t="str">
        <f>"BEFPDOFRP_BP6_"&amp;C3</f>
        <v>BEFPDOFRP_BP6_XDC</v>
      </c>
      <c r="F972" s="26" t="str">
        <f>IF(AND(F973="",F974=""),"",SUM(F973,F974))</f>
        <v/>
      </c>
      <c r="G972" s="26" t="str">
        <f t="shared" si="1148" ref="G972:BR972">IF(AND(G973="",G974=""),"",SUM(G973,G974))</f>
        <v/>
      </c>
      <c r="H972" s="26" t="str">
        <f t="shared" si="1148"/>
        <v/>
      </c>
      <c r="I972" s="26" t="str">
        <f t="shared" si="1148"/>
        <v/>
      </c>
      <c r="J972" s="26" t="str">
        <f t="shared" si="1148"/>
        <v/>
      </c>
      <c r="K972" s="26" t="str">
        <f t="shared" si="1148"/>
        <v/>
      </c>
      <c r="L972" s="26" t="str">
        <f t="shared" si="1148"/>
        <v/>
      </c>
      <c r="M972" s="26" t="str">
        <f t="shared" si="1148"/>
        <v/>
      </c>
      <c r="N972" s="26" t="str">
        <f t="shared" si="1148"/>
        <v/>
      </c>
      <c r="O972" s="26" t="str">
        <f t="shared" si="1148"/>
        <v/>
      </c>
      <c r="P972" s="26" t="str">
        <f t="shared" si="1148"/>
        <v/>
      </c>
      <c r="Q972" s="26" t="str">
        <f t="shared" si="1148"/>
        <v/>
      </c>
      <c r="R972" s="26" t="str">
        <f t="shared" si="1148"/>
        <v/>
      </c>
      <c r="S972" s="26" t="str">
        <f t="shared" si="1148"/>
        <v/>
      </c>
      <c r="T972" s="26" t="str">
        <f t="shared" si="1148"/>
        <v/>
      </c>
      <c r="U972" s="26" t="str">
        <f t="shared" si="1148"/>
        <v/>
      </c>
      <c r="V972" s="26" t="str">
        <f t="shared" si="1148"/>
        <v/>
      </c>
      <c r="W972" s="26" t="str">
        <f t="shared" si="1148"/>
        <v/>
      </c>
      <c r="X972" s="26" t="str">
        <f t="shared" si="1148"/>
        <v/>
      </c>
      <c r="Y972" s="26" t="str">
        <f t="shared" si="1148"/>
        <v/>
      </c>
      <c r="Z972" s="26" t="str">
        <f t="shared" si="1148"/>
        <v/>
      </c>
      <c r="AA972" s="26" t="str">
        <f t="shared" si="1148"/>
        <v/>
      </c>
      <c r="AB972" s="26" t="str">
        <f t="shared" si="1148"/>
        <v/>
      </c>
      <c r="AC972" s="26" t="str">
        <f t="shared" si="1148"/>
        <v/>
      </c>
      <c r="AD972" s="26" t="str">
        <f t="shared" si="1148"/>
        <v/>
      </c>
      <c r="AE972" s="26" t="str">
        <f t="shared" si="1148"/>
        <v/>
      </c>
      <c r="AF972" s="26" t="str">
        <f t="shared" si="1148"/>
        <v/>
      </c>
      <c r="AG972" s="26" t="str">
        <f t="shared" si="1148"/>
        <v/>
      </c>
      <c r="AH972" s="26" t="str">
        <f t="shared" si="1148"/>
        <v/>
      </c>
      <c r="AI972" s="26" t="str">
        <f t="shared" si="1148"/>
        <v/>
      </c>
      <c r="AJ972" s="26" t="str">
        <f t="shared" si="1148"/>
        <v/>
      </c>
      <c r="AK972" s="26" t="str">
        <f t="shared" si="1148"/>
        <v/>
      </c>
      <c r="AL972" s="26" t="str">
        <f t="shared" si="1148"/>
        <v/>
      </c>
      <c r="AM972" s="26" t="str">
        <f t="shared" si="1148"/>
        <v/>
      </c>
      <c r="AN972" s="26" t="str">
        <f t="shared" si="1148"/>
        <v/>
      </c>
      <c r="AO972" s="26" t="str">
        <f t="shared" si="1148"/>
        <v/>
      </c>
      <c r="AP972" s="26" t="str">
        <f t="shared" si="1148"/>
        <v/>
      </c>
      <c r="AQ972" s="26" t="str">
        <f t="shared" si="1148"/>
        <v/>
      </c>
      <c r="AR972" s="26" t="str">
        <f t="shared" si="1148"/>
        <v/>
      </c>
      <c r="AS972" s="26" t="str">
        <f t="shared" si="1148"/>
        <v/>
      </c>
      <c r="AT972" s="26" t="str">
        <f t="shared" si="1148"/>
        <v/>
      </c>
      <c r="AU972" s="26" t="str">
        <f t="shared" si="1148"/>
        <v/>
      </c>
      <c r="AV972" s="26" t="str">
        <f t="shared" si="1148"/>
        <v/>
      </c>
      <c r="AW972" s="26" t="str">
        <f t="shared" si="1148"/>
        <v/>
      </c>
      <c r="AX972" s="26" t="str">
        <f t="shared" si="1148"/>
        <v/>
      </c>
      <c r="AY972" s="26" t="str">
        <f t="shared" si="1148"/>
        <v/>
      </c>
      <c r="AZ972" s="26" t="str">
        <f t="shared" si="1148"/>
        <v/>
      </c>
      <c r="BA972" s="26" t="str">
        <f t="shared" si="1148"/>
        <v/>
      </c>
      <c r="BB972" s="26" t="str">
        <f t="shared" si="1148"/>
        <v/>
      </c>
      <c r="BC972" s="26" t="str">
        <f t="shared" si="1148"/>
        <v/>
      </c>
      <c r="BD972" s="26" t="str">
        <f t="shared" si="1148"/>
        <v/>
      </c>
      <c r="BE972" s="26" t="str">
        <f t="shared" si="1148"/>
        <v/>
      </c>
      <c r="BF972" s="26" t="str">
        <f t="shared" si="1148"/>
        <v/>
      </c>
      <c r="BG972" s="26" t="str">
        <f t="shared" si="1148"/>
        <v/>
      </c>
      <c r="BH972" s="26" t="str">
        <f t="shared" si="1148"/>
        <v/>
      </c>
      <c r="BI972" s="26" t="str">
        <f t="shared" si="1148"/>
        <v/>
      </c>
      <c r="BJ972" s="26" t="str">
        <f t="shared" si="1148"/>
        <v/>
      </c>
      <c r="BK972" s="26" t="str">
        <f t="shared" si="1148"/>
        <v/>
      </c>
      <c r="BL972" s="26" t="str">
        <f t="shared" si="1148"/>
        <v/>
      </c>
      <c r="BM972" s="26" t="str">
        <f t="shared" si="1148"/>
        <v/>
      </c>
      <c r="BN972" s="26" t="str">
        <f t="shared" si="1148"/>
        <v/>
      </c>
      <c r="BO972" s="26" t="str">
        <f t="shared" si="1148"/>
        <v/>
      </c>
      <c r="BP972" s="26" t="str">
        <f t="shared" si="1148"/>
        <v/>
      </c>
      <c r="BQ972" s="26" t="str">
        <f t="shared" si="1148"/>
        <v/>
      </c>
      <c r="BR972" s="26" t="str">
        <f t="shared" si="1148"/>
        <v/>
      </c>
      <c r="BS972" s="26" t="str">
        <f t="shared" si="1149" ref="BS972:ED972">IF(AND(BS973="",BS974=""),"",SUM(BS973,BS974))</f>
        <v/>
      </c>
      <c r="BT972" s="26" t="str">
        <f t="shared" si="1149"/>
        <v/>
      </c>
      <c r="BU972" s="26" t="str">
        <f t="shared" si="1149"/>
        <v/>
      </c>
      <c r="BV972" s="26" t="str">
        <f t="shared" si="1149"/>
        <v/>
      </c>
      <c r="BW972" s="26" t="str">
        <f t="shared" si="1149"/>
        <v/>
      </c>
      <c r="BX972" s="26" t="str">
        <f t="shared" si="1149"/>
        <v/>
      </c>
      <c r="BY972" s="26" t="str">
        <f t="shared" si="1149"/>
        <v/>
      </c>
      <c r="BZ972" s="26" t="str">
        <f t="shared" si="1149"/>
        <v/>
      </c>
      <c r="CA972" s="26" t="str">
        <f t="shared" si="1149"/>
        <v/>
      </c>
      <c r="CB972" s="26" t="str">
        <f t="shared" si="1149"/>
        <v/>
      </c>
      <c r="CC972" s="26" t="str">
        <f t="shared" si="1149"/>
        <v/>
      </c>
      <c r="CD972" s="26" t="str">
        <f t="shared" si="1149"/>
        <v/>
      </c>
      <c r="CE972" s="26" t="str">
        <f t="shared" si="1149"/>
        <v/>
      </c>
      <c r="CF972" s="26" t="str">
        <f t="shared" si="1149"/>
        <v/>
      </c>
      <c r="CG972" s="26" t="str">
        <f t="shared" si="1149"/>
        <v/>
      </c>
      <c r="CH972" s="26" t="str">
        <f t="shared" si="1149"/>
        <v/>
      </c>
      <c r="CI972" s="26" t="str">
        <f t="shared" si="1149"/>
        <v/>
      </c>
      <c r="CJ972" s="26" t="str">
        <f t="shared" si="1149"/>
        <v/>
      </c>
      <c r="CK972" s="26" t="str">
        <f t="shared" si="1149"/>
        <v/>
      </c>
      <c r="CL972" s="26" t="str">
        <f t="shared" si="1149"/>
        <v/>
      </c>
      <c r="CM972" s="26" t="str">
        <f t="shared" si="1149"/>
        <v/>
      </c>
      <c r="CN972" s="26" t="str">
        <f t="shared" si="1149"/>
        <v/>
      </c>
      <c r="CO972" s="26" t="str">
        <f t="shared" si="1149"/>
        <v/>
      </c>
      <c r="CP972" s="26" t="str">
        <f t="shared" si="1149"/>
        <v/>
      </c>
      <c r="CQ972" s="26" t="str">
        <f t="shared" si="1149"/>
        <v/>
      </c>
      <c r="CR972" s="26" t="str">
        <f t="shared" si="1149"/>
        <v/>
      </c>
      <c r="CS972" s="26" t="str">
        <f t="shared" si="1149"/>
        <v/>
      </c>
      <c r="CT972" s="26" t="str">
        <f t="shared" si="1149"/>
        <v/>
      </c>
      <c r="CU972" s="26" t="str">
        <f t="shared" si="1149"/>
        <v/>
      </c>
      <c r="CV972" s="26" t="str">
        <f t="shared" si="1149"/>
        <v/>
      </c>
      <c r="CW972" s="26" t="str">
        <f t="shared" si="1149"/>
        <v/>
      </c>
      <c r="CX972" s="26" t="str">
        <f t="shared" si="1149"/>
        <v/>
      </c>
      <c r="CY972" s="26" t="str">
        <f t="shared" si="1149"/>
        <v/>
      </c>
      <c r="CZ972" s="26" t="str">
        <f t="shared" si="1149"/>
        <v/>
      </c>
      <c r="DA972" s="26" t="str">
        <f t="shared" si="1149"/>
        <v/>
      </c>
      <c r="DB972" s="26" t="str">
        <f t="shared" si="1149"/>
        <v/>
      </c>
      <c r="DC972" s="26" t="str">
        <f t="shared" si="1149"/>
        <v/>
      </c>
      <c r="DD972" s="26" t="str">
        <f t="shared" si="1149"/>
        <v/>
      </c>
      <c r="DE972" s="26" t="str">
        <f t="shared" si="1149"/>
        <v/>
      </c>
      <c r="DF972" s="26" t="str">
        <f t="shared" si="1149"/>
        <v/>
      </c>
      <c r="DG972" s="26" t="str">
        <f t="shared" si="1149"/>
        <v/>
      </c>
      <c r="DH972" s="26" t="str">
        <f t="shared" si="1149"/>
        <v/>
      </c>
      <c r="DI972" s="26" t="str">
        <f t="shared" si="1149"/>
        <v/>
      </c>
      <c r="DJ972" s="26" t="str">
        <f t="shared" si="1149"/>
        <v/>
      </c>
      <c r="DK972" s="26" t="str">
        <f t="shared" si="1149"/>
        <v/>
      </c>
      <c r="DL972" s="26" t="str">
        <f t="shared" si="1149"/>
        <v/>
      </c>
      <c r="DM972" s="26" t="str">
        <f t="shared" si="1149"/>
        <v/>
      </c>
      <c r="DN972" s="26" t="str">
        <f t="shared" si="1149"/>
        <v/>
      </c>
      <c r="DO972" s="26" t="str">
        <f t="shared" si="1149"/>
        <v/>
      </c>
      <c r="DP972" s="26" t="str">
        <f t="shared" si="1149"/>
        <v/>
      </c>
      <c r="DQ972" s="26" t="str">
        <f t="shared" si="1149"/>
        <v/>
      </c>
      <c r="DR972" s="26" t="str">
        <f t="shared" si="1149"/>
        <v/>
      </c>
      <c r="DS972" s="26" t="str">
        <f t="shared" si="1149"/>
        <v/>
      </c>
      <c r="DT972" s="26" t="str">
        <f t="shared" si="1149"/>
        <v/>
      </c>
      <c r="DU972" s="26" t="str">
        <f t="shared" si="1149"/>
        <v/>
      </c>
      <c r="DV972" s="26" t="str">
        <f t="shared" si="1149"/>
        <v/>
      </c>
      <c r="DW972" s="26" t="str">
        <f t="shared" si="1149"/>
        <v/>
      </c>
      <c r="DX972" s="26" t="str">
        <f t="shared" si="1149"/>
        <v/>
      </c>
      <c r="DY972" s="26" t="str">
        <f t="shared" si="1149"/>
        <v/>
      </c>
      <c r="DZ972" s="26" t="str">
        <f t="shared" si="1149"/>
        <v/>
      </c>
      <c r="EA972" s="26" t="str">
        <f t="shared" si="1149"/>
        <v/>
      </c>
      <c r="EB972" s="26" t="str">
        <f t="shared" si="1149"/>
        <v/>
      </c>
      <c r="EC972" s="26" t="str">
        <f t="shared" si="1149"/>
        <v/>
      </c>
      <c r="ED972" s="26" t="str">
        <f t="shared" si="1149"/>
        <v/>
      </c>
      <c r="EE972" s="26" t="str">
        <f t="shared" si="1150" ref="EE972:FI972">IF(AND(EE973="",EE974=""),"",SUM(EE973,EE974))</f>
        <v/>
      </c>
      <c r="EF972" s="26" t="str">
        <f t="shared" si="1150"/>
        <v/>
      </c>
      <c r="EG972" s="26" t="str">
        <f t="shared" si="1150"/>
        <v/>
      </c>
      <c r="EH972" s="26" t="str">
        <f t="shared" si="1150"/>
        <v/>
      </c>
      <c r="EI972" s="26" t="str">
        <f t="shared" si="1150"/>
        <v/>
      </c>
      <c r="EJ972" s="26" t="str">
        <f t="shared" si="1150"/>
        <v/>
      </c>
      <c r="EK972" s="26" t="str">
        <f t="shared" si="1150"/>
        <v/>
      </c>
      <c r="EL972" s="26" t="str">
        <f t="shared" si="1150"/>
        <v/>
      </c>
      <c r="EM972" s="26" t="str">
        <f t="shared" si="1150"/>
        <v/>
      </c>
      <c r="EN972" s="26" t="str">
        <f t="shared" si="1150"/>
        <v/>
      </c>
      <c r="EO972" s="26" t="str">
        <f t="shared" si="1150"/>
        <v/>
      </c>
      <c r="EP972" s="26" t="str">
        <f t="shared" si="1150"/>
        <v/>
      </c>
      <c r="EQ972" s="26" t="str">
        <f t="shared" si="1150"/>
        <v/>
      </c>
      <c r="ER972" s="26" t="str">
        <f t="shared" si="1150"/>
        <v/>
      </c>
      <c r="ES972" s="26" t="str">
        <f t="shared" si="1150"/>
        <v/>
      </c>
      <c r="ET972" s="26" t="str">
        <f t="shared" si="1150"/>
        <v/>
      </c>
      <c r="EU972" s="26" t="str">
        <f t="shared" si="1150"/>
        <v/>
      </c>
      <c r="EV972" s="26" t="str">
        <f t="shared" si="1150"/>
        <v/>
      </c>
      <c r="EW972" s="26" t="str">
        <f t="shared" si="1150"/>
        <v/>
      </c>
      <c r="EX972" s="26" t="str">
        <f t="shared" si="1150"/>
        <v/>
      </c>
      <c r="EY972" s="26" t="str">
        <f t="shared" si="1150"/>
        <v/>
      </c>
      <c r="EZ972" s="26" t="str">
        <f t="shared" si="1150"/>
        <v/>
      </c>
      <c r="FA972" s="26" t="str">
        <f t="shared" si="1150"/>
        <v/>
      </c>
      <c r="FB972" s="26" t="str">
        <f t="shared" si="1150"/>
        <v/>
      </c>
      <c r="FC972" s="26" t="str">
        <f t="shared" si="1150"/>
        <v/>
      </c>
      <c r="FD972" s="26" t="str">
        <f t="shared" si="1150"/>
        <v/>
      </c>
      <c r="FE972" s="26" t="str">
        <f t="shared" si="1150"/>
        <v/>
      </c>
      <c r="FF972" s="26" t="str">
        <f t="shared" si="1150"/>
        <v/>
      </c>
      <c r="FG972" s="26" t="str">
        <f t="shared" si="1150"/>
        <v/>
      </c>
      <c r="FH972" s="26" t="str">
        <f t="shared" si="1150"/>
        <v/>
      </c>
      <c r="FI972" s="26" t="str">
        <f t="shared" si="1150"/>
        <v/>
      </c>
    </row>
    <row r="973" spans="1:165" s="8" customFormat="1" ht="15" customHeight="1">
      <c r="A973" s="8" t="str">
        <f t="shared" si="1147"/>
        <v>BEFPDOFRPP_BP6_XDC</v>
      </c>
      <c r="B973" s="12" t="s">
        <v>2115</v>
      </c>
      <c r="C973" s="13" t="s">
        <v>2286</v>
      </c>
      <c r="D973" s="13" t="s">
        <v>2287</v>
      </c>
      <c r="E973" s="18" t="str">
        <f>"BEFPDOFRPP_BP6_"&amp;C3</f>
        <v>BEFPDOFRPP_BP6_XDC</v>
      </c>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row>
    <row r="974" spans="1:165" s="8" customFormat="1" ht="15" customHeight="1">
      <c r="A974" s="8" t="str">
        <f t="shared" si="1147"/>
        <v>BEFPDOFRPI_BP6_XDC</v>
      </c>
      <c r="B974" s="12" t="s">
        <v>2118</v>
      </c>
      <c r="C974" s="13" t="s">
        <v>2288</v>
      </c>
      <c r="D974" s="13" t="s">
        <v>2289</v>
      </c>
      <c r="E974" s="18" t="str">
        <f>"BEFPDOFRPI_BP6_"&amp;C3</f>
        <v>BEFPDOFRPI_BP6_XDC</v>
      </c>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row>
    <row r="975" spans="1:165" s="8" customFormat="1" ht="15" customHeight="1">
      <c r="A975" s="8" t="str">
        <f t="shared" si="1147"/>
        <v>BEFPDOFAA_BP6_XDC</v>
      </c>
      <c r="B975" s="12" t="s">
        <v>2247</v>
      </c>
      <c r="C975" s="13" t="s">
        <v>2290</v>
      </c>
      <c r="D975" s="13" t="s">
        <v>2291</v>
      </c>
      <c r="E975" s="18" t="str">
        <f>"BEFPDOFAA_BP6_"&amp;C3</f>
        <v>BEFPDOFAA_BP6_XDC</v>
      </c>
      <c r="F975" s="26" t="str">
        <f>IF(AND(F976="",AND(F977="",F978="")),"",SUM(F976,F977,F978))</f>
        <v/>
      </c>
      <c r="G975" s="26" t="str">
        <f t="shared" si="1151" ref="G975:BR975">IF(AND(G976="",AND(G977="",G978="")),"",SUM(G976,G977,G978))</f>
        <v/>
      </c>
      <c r="H975" s="26" t="str">
        <f t="shared" si="1151"/>
        <v/>
      </c>
      <c r="I975" s="26" t="str">
        <f t="shared" si="1151"/>
        <v/>
      </c>
      <c r="J975" s="26" t="str">
        <f t="shared" si="1151"/>
        <v/>
      </c>
      <c r="K975" s="26" t="str">
        <f t="shared" si="1151"/>
        <v/>
      </c>
      <c r="L975" s="26" t="str">
        <f t="shared" si="1151"/>
        <v/>
      </c>
      <c r="M975" s="26" t="str">
        <f t="shared" si="1151"/>
        <v/>
      </c>
      <c r="N975" s="26" t="str">
        <f t="shared" si="1151"/>
        <v/>
      </c>
      <c r="O975" s="26" t="str">
        <f t="shared" si="1151"/>
        <v/>
      </c>
      <c r="P975" s="26" t="str">
        <f t="shared" si="1151"/>
        <v/>
      </c>
      <c r="Q975" s="26" t="str">
        <f t="shared" si="1151"/>
        <v/>
      </c>
      <c r="R975" s="26" t="str">
        <f t="shared" si="1151"/>
        <v/>
      </c>
      <c r="S975" s="26" t="str">
        <f t="shared" si="1151"/>
        <v/>
      </c>
      <c r="T975" s="26" t="str">
        <f t="shared" si="1151"/>
        <v/>
      </c>
      <c r="U975" s="26" t="str">
        <f t="shared" si="1151"/>
        <v/>
      </c>
      <c r="V975" s="26" t="str">
        <f t="shared" si="1151"/>
        <v/>
      </c>
      <c r="W975" s="26" t="str">
        <f t="shared" si="1151"/>
        <v/>
      </c>
      <c r="X975" s="26" t="str">
        <f t="shared" si="1151"/>
        <v/>
      </c>
      <c r="Y975" s="26" t="str">
        <f t="shared" si="1151"/>
        <v/>
      </c>
      <c r="Z975" s="26" t="str">
        <f t="shared" si="1151"/>
        <v/>
      </c>
      <c r="AA975" s="26" t="str">
        <f t="shared" si="1151"/>
        <v/>
      </c>
      <c r="AB975" s="26" t="str">
        <f t="shared" si="1151"/>
        <v/>
      </c>
      <c r="AC975" s="26" t="str">
        <f t="shared" si="1151"/>
        <v/>
      </c>
      <c r="AD975" s="26" t="str">
        <f t="shared" si="1151"/>
        <v/>
      </c>
      <c r="AE975" s="26" t="str">
        <f t="shared" si="1151"/>
        <v/>
      </c>
      <c r="AF975" s="26" t="str">
        <f t="shared" si="1151"/>
        <v/>
      </c>
      <c r="AG975" s="26" t="str">
        <f t="shared" si="1151"/>
        <v/>
      </c>
      <c r="AH975" s="26" t="str">
        <f t="shared" si="1151"/>
        <v/>
      </c>
      <c r="AI975" s="26" t="str">
        <f t="shared" si="1151"/>
        <v/>
      </c>
      <c r="AJ975" s="26" t="str">
        <f t="shared" si="1151"/>
        <v/>
      </c>
      <c r="AK975" s="26" t="str">
        <f t="shared" si="1151"/>
        <v/>
      </c>
      <c r="AL975" s="26" t="str">
        <f t="shared" si="1151"/>
        <v/>
      </c>
      <c r="AM975" s="26" t="str">
        <f t="shared" si="1151"/>
        <v/>
      </c>
      <c r="AN975" s="26" t="str">
        <f t="shared" si="1151"/>
        <v/>
      </c>
      <c r="AO975" s="26" t="str">
        <f t="shared" si="1151"/>
        <v/>
      </c>
      <c r="AP975" s="26" t="str">
        <f t="shared" si="1151"/>
        <v/>
      </c>
      <c r="AQ975" s="26" t="str">
        <f t="shared" si="1151"/>
        <v/>
      </c>
      <c r="AR975" s="26" t="str">
        <f t="shared" si="1151"/>
        <v/>
      </c>
      <c r="AS975" s="26" t="str">
        <f t="shared" si="1151"/>
        <v/>
      </c>
      <c r="AT975" s="26" t="str">
        <f t="shared" si="1151"/>
        <v/>
      </c>
      <c r="AU975" s="26" t="str">
        <f t="shared" si="1151"/>
        <v/>
      </c>
      <c r="AV975" s="26" t="str">
        <f t="shared" si="1151"/>
        <v/>
      </c>
      <c r="AW975" s="26" t="str">
        <f t="shared" si="1151"/>
        <v/>
      </c>
      <c r="AX975" s="26" t="str">
        <f t="shared" si="1151"/>
        <v/>
      </c>
      <c r="AY975" s="26" t="str">
        <f t="shared" si="1151"/>
        <v/>
      </c>
      <c r="AZ975" s="26" t="str">
        <f t="shared" si="1151"/>
        <v/>
      </c>
      <c r="BA975" s="26" t="str">
        <f t="shared" si="1151"/>
        <v/>
      </c>
      <c r="BB975" s="26" t="str">
        <f t="shared" si="1151"/>
        <v/>
      </c>
      <c r="BC975" s="26" t="str">
        <f t="shared" si="1151"/>
        <v/>
      </c>
      <c r="BD975" s="26" t="str">
        <f t="shared" si="1151"/>
        <v/>
      </c>
      <c r="BE975" s="26" t="str">
        <f t="shared" si="1151"/>
        <v/>
      </c>
      <c r="BF975" s="26" t="str">
        <f t="shared" si="1151"/>
        <v/>
      </c>
      <c r="BG975" s="26" t="str">
        <f t="shared" si="1151"/>
        <v/>
      </c>
      <c r="BH975" s="26" t="str">
        <f t="shared" si="1151"/>
        <v/>
      </c>
      <c r="BI975" s="26" t="str">
        <f t="shared" si="1151"/>
        <v/>
      </c>
      <c r="BJ975" s="26" t="str">
        <f t="shared" si="1151"/>
        <v/>
      </c>
      <c r="BK975" s="26" t="str">
        <f t="shared" si="1151"/>
        <v/>
      </c>
      <c r="BL975" s="26" t="str">
        <f t="shared" si="1151"/>
        <v/>
      </c>
      <c r="BM975" s="26" t="str">
        <f t="shared" si="1151"/>
        <v/>
      </c>
      <c r="BN975" s="26" t="str">
        <f t="shared" si="1151"/>
        <v/>
      </c>
      <c r="BO975" s="26" t="str">
        <f t="shared" si="1151"/>
        <v/>
      </c>
      <c r="BP975" s="26" t="str">
        <f t="shared" si="1151"/>
        <v/>
      </c>
      <c r="BQ975" s="26" t="str">
        <f t="shared" si="1151"/>
        <v/>
      </c>
      <c r="BR975" s="26" t="str">
        <f t="shared" si="1151"/>
        <v/>
      </c>
      <c r="BS975" s="26" t="str">
        <f t="shared" si="1152" ref="BS975:ED975">IF(AND(BS976="",AND(BS977="",BS978="")),"",SUM(BS976,BS977,BS978))</f>
        <v/>
      </c>
      <c r="BT975" s="26" t="str">
        <f t="shared" si="1152"/>
        <v/>
      </c>
      <c r="BU975" s="26" t="str">
        <f t="shared" si="1152"/>
        <v/>
      </c>
      <c r="BV975" s="26" t="str">
        <f t="shared" si="1152"/>
        <v/>
      </c>
      <c r="BW975" s="26" t="str">
        <f t="shared" si="1152"/>
        <v/>
      </c>
      <c r="BX975" s="26" t="str">
        <f t="shared" si="1152"/>
        <v/>
      </c>
      <c r="BY975" s="26" t="str">
        <f t="shared" si="1152"/>
        <v/>
      </c>
      <c r="BZ975" s="26" t="str">
        <f t="shared" si="1152"/>
        <v/>
      </c>
      <c r="CA975" s="26" t="str">
        <f t="shared" si="1152"/>
        <v/>
      </c>
      <c r="CB975" s="26" t="str">
        <f t="shared" si="1152"/>
        <v/>
      </c>
      <c r="CC975" s="26" t="str">
        <f t="shared" si="1152"/>
        <v/>
      </c>
      <c r="CD975" s="26" t="str">
        <f t="shared" si="1152"/>
        <v/>
      </c>
      <c r="CE975" s="26" t="str">
        <f t="shared" si="1152"/>
        <v/>
      </c>
      <c r="CF975" s="26" t="str">
        <f t="shared" si="1152"/>
        <v/>
      </c>
      <c r="CG975" s="26" t="str">
        <f t="shared" si="1152"/>
        <v/>
      </c>
      <c r="CH975" s="26" t="str">
        <f t="shared" si="1152"/>
        <v/>
      </c>
      <c r="CI975" s="26" t="str">
        <f t="shared" si="1152"/>
        <v/>
      </c>
      <c r="CJ975" s="26" t="str">
        <f t="shared" si="1152"/>
        <v/>
      </c>
      <c r="CK975" s="26" t="str">
        <f t="shared" si="1152"/>
        <v/>
      </c>
      <c r="CL975" s="26" t="str">
        <f t="shared" si="1152"/>
        <v/>
      </c>
      <c r="CM975" s="26" t="str">
        <f t="shared" si="1152"/>
        <v/>
      </c>
      <c r="CN975" s="26" t="str">
        <f t="shared" si="1152"/>
        <v/>
      </c>
      <c r="CO975" s="26" t="str">
        <f t="shared" si="1152"/>
        <v/>
      </c>
      <c r="CP975" s="26" t="str">
        <f t="shared" si="1152"/>
        <v/>
      </c>
      <c r="CQ975" s="26" t="str">
        <f t="shared" si="1152"/>
        <v/>
      </c>
      <c r="CR975" s="26" t="str">
        <f t="shared" si="1152"/>
        <v/>
      </c>
      <c r="CS975" s="26" t="str">
        <f t="shared" si="1152"/>
        <v/>
      </c>
      <c r="CT975" s="26" t="str">
        <f t="shared" si="1152"/>
        <v/>
      </c>
      <c r="CU975" s="26" t="str">
        <f t="shared" si="1152"/>
        <v/>
      </c>
      <c r="CV975" s="26" t="str">
        <f t="shared" si="1152"/>
        <v/>
      </c>
      <c r="CW975" s="26" t="str">
        <f t="shared" si="1152"/>
        <v/>
      </c>
      <c r="CX975" s="26" t="str">
        <f t="shared" si="1152"/>
        <v/>
      </c>
      <c r="CY975" s="26" t="str">
        <f t="shared" si="1152"/>
        <v/>
      </c>
      <c r="CZ975" s="26" t="str">
        <f t="shared" si="1152"/>
        <v/>
      </c>
      <c r="DA975" s="26" t="str">
        <f t="shared" si="1152"/>
        <v/>
      </c>
      <c r="DB975" s="26" t="str">
        <f t="shared" si="1152"/>
        <v/>
      </c>
      <c r="DC975" s="26" t="str">
        <f t="shared" si="1152"/>
        <v/>
      </c>
      <c r="DD975" s="26" t="str">
        <f t="shared" si="1152"/>
        <v/>
      </c>
      <c r="DE975" s="26" t="str">
        <f t="shared" si="1152"/>
        <v/>
      </c>
      <c r="DF975" s="26" t="str">
        <f t="shared" si="1152"/>
        <v/>
      </c>
      <c r="DG975" s="26" t="str">
        <f t="shared" si="1152"/>
        <v/>
      </c>
      <c r="DH975" s="26" t="str">
        <f t="shared" si="1152"/>
        <v/>
      </c>
      <c r="DI975" s="26" t="str">
        <f t="shared" si="1152"/>
        <v/>
      </c>
      <c r="DJ975" s="26" t="str">
        <f t="shared" si="1152"/>
        <v/>
      </c>
      <c r="DK975" s="26" t="str">
        <f t="shared" si="1152"/>
        <v/>
      </c>
      <c r="DL975" s="26" t="str">
        <f t="shared" si="1152"/>
        <v/>
      </c>
      <c r="DM975" s="26" t="str">
        <f t="shared" si="1152"/>
        <v/>
      </c>
      <c r="DN975" s="26" t="str">
        <f t="shared" si="1152"/>
        <v/>
      </c>
      <c r="DO975" s="26" t="str">
        <f t="shared" si="1152"/>
        <v/>
      </c>
      <c r="DP975" s="26" t="str">
        <f t="shared" si="1152"/>
        <v/>
      </c>
      <c r="DQ975" s="26" t="str">
        <f t="shared" si="1152"/>
        <v/>
      </c>
      <c r="DR975" s="26" t="str">
        <f t="shared" si="1152"/>
        <v/>
      </c>
      <c r="DS975" s="26" t="str">
        <f t="shared" si="1152"/>
        <v/>
      </c>
      <c r="DT975" s="26" t="str">
        <f t="shared" si="1152"/>
        <v/>
      </c>
      <c r="DU975" s="26" t="str">
        <f t="shared" si="1152"/>
        <v/>
      </c>
      <c r="DV975" s="26" t="str">
        <f t="shared" si="1152"/>
        <v/>
      </c>
      <c r="DW975" s="26" t="str">
        <f t="shared" si="1152"/>
        <v/>
      </c>
      <c r="DX975" s="26" t="str">
        <f t="shared" si="1152"/>
        <v/>
      </c>
      <c r="DY975" s="26" t="str">
        <f t="shared" si="1152"/>
        <v/>
      </c>
      <c r="DZ975" s="26" t="str">
        <f t="shared" si="1152"/>
        <v/>
      </c>
      <c r="EA975" s="26" t="str">
        <f t="shared" si="1152"/>
        <v/>
      </c>
      <c r="EB975" s="26" t="str">
        <f t="shared" si="1152"/>
        <v/>
      </c>
      <c r="EC975" s="26" t="str">
        <f t="shared" si="1152"/>
        <v/>
      </c>
      <c r="ED975" s="26" t="str">
        <f t="shared" si="1152"/>
        <v/>
      </c>
      <c r="EE975" s="26" t="str">
        <f t="shared" si="1153" ref="EE975:FI975">IF(AND(EE976="",AND(EE977="",EE978="")),"",SUM(EE976,EE977,EE978))</f>
        <v/>
      </c>
      <c r="EF975" s="26" t="str">
        <f t="shared" si="1153"/>
        <v/>
      </c>
      <c r="EG975" s="26" t="str">
        <f t="shared" si="1153"/>
        <v/>
      </c>
      <c r="EH975" s="26" t="str">
        <f t="shared" si="1153"/>
        <v/>
      </c>
      <c r="EI975" s="26" t="str">
        <f t="shared" si="1153"/>
        <v/>
      </c>
      <c r="EJ975" s="26" t="str">
        <f t="shared" si="1153"/>
        <v/>
      </c>
      <c r="EK975" s="26" t="str">
        <f t="shared" si="1153"/>
        <v/>
      </c>
      <c r="EL975" s="26" t="str">
        <f t="shared" si="1153"/>
        <v/>
      </c>
      <c r="EM975" s="26" t="str">
        <f t="shared" si="1153"/>
        <v/>
      </c>
      <c r="EN975" s="26" t="str">
        <f t="shared" si="1153"/>
        <v/>
      </c>
      <c r="EO975" s="26" t="str">
        <f t="shared" si="1153"/>
        <v/>
      </c>
      <c r="EP975" s="26" t="str">
        <f t="shared" si="1153"/>
        <v/>
      </c>
      <c r="EQ975" s="26" t="str">
        <f t="shared" si="1153"/>
        <v/>
      </c>
      <c r="ER975" s="26" t="str">
        <f t="shared" si="1153"/>
        <v/>
      </c>
      <c r="ES975" s="26" t="str">
        <f t="shared" si="1153"/>
        <v/>
      </c>
      <c r="ET975" s="26" t="str">
        <f t="shared" si="1153"/>
        <v/>
      </c>
      <c r="EU975" s="26" t="str">
        <f t="shared" si="1153"/>
        <v/>
      </c>
      <c r="EV975" s="26" t="str">
        <f t="shared" si="1153"/>
        <v/>
      </c>
      <c r="EW975" s="26" t="str">
        <f t="shared" si="1153"/>
        <v/>
      </c>
      <c r="EX975" s="26" t="str">
        <f t="shared" si="1153"/>
        <v/>
      </c>
      <c r="EY975" s="26" t="str">
        <f t="shared" si="1153"/>
        <v/>
      </c>
      <c r="EZ975" s="26" t="str">
        <f t="shared" si="1153"/>
        <v/>
      </c>
      <c r="FA975" s="26" t="str">
        <f t="shared" si="1153"/>
        <v/>
      </c>
      <c r="FB975" s="26" t="str">
        <f t="shared" si="1153"/>
        <v/>
      </c>
      <c r="FC975" s="26" t="str">
        <f t="shared" si="1153"/>
        <v/>
      </c>
      <c r="FD975" s="26" t="str">
        <f t="shared" si="1153"/>
        <v/>
      </c>
      <c r="FE975" s="26" t="str">
        <f t="shared" si="1153"/>
        <v/>
      </c>
      <c r="FF975" s="26" t="str">
        <f t="shared" si="1153"/>
        <v/>
      </c>
      <c r="FG975" s="26" t="str">
        <f t="shared" si="1153"/>
        <v/>
      </c>
      <c r="FH975" s="26" t="str">
        <f t="shared" si="1153"/>
        <v/>
      </c>
      <c r="FI975" s="26" t="str">
        <f t="shared" si="1153"/>
        <v/>
      </c>
    </row>
    <row r="976" spans="1:165" s="8" customFormat="1" ht="15" customHeight="1">
      <c r="A976" s="8" t="str">
        <f t="shared" si="1147"/>
        <v>BEFPDOFAAP_BP6_XDC</v>
      </c>
      <c r="B976" s="12" t="s">
        <v>2115</v>
      </c>
      <c r="C976" s="13" t="s">
        <v>2292</v>
      </c>
      <c r="D976" s="13" t="s">
        <v>2293</v>
      </c>
      <c r="E976" s="18" t="str">
        <f>"BEFPDOFAAP_BP6_"&amp;C3</f>
        <v>BEFPDOFAAP_BP6_XDC</v>
      </c>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row>
    <row r="977" spans="1:165" s="8" customFormat="1" ht="15" customHeight="1">
      <c r="A977" s="8" t="str">
        <f t="shared" si="1147"/>
        <v>BEFPDOFAAI_BP6_XDC</v>
      </c>
      <c r="B977" s="12" t="s">
        <v>2252</v>
      </c>
      <c r="C977" s="13" t="s">
        <v>2294</v>
      </c>
      <c r="D977" s="13" t="s">
        <v>2295</v>
      </c>
      <c r="E977" s="18" t="str">
        <f>"BEFPDOFAAI_BP6_"&amp;C3</f>
        <v>BEFPDOFAAI_BP6_XDC</v>
      </c>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row>
    <row r="978" spans="1:165" s="8" customFormat="1" ht="15" customHeight="1">
      <c r="A978" s="8" t="str">
        <f t="shared" si="1147"/>
        <v>BEFPDOFAAPI_BP6_XDC</v>
      </c>
      <c r="B978" s="12" t="s">
        <v>2128</v>
      </c>
      <c r="C978" s="13" t="s">
        <v>2296</v>
      </c>
      <c r="D978" s="13" t="s">
        <v>2297</v>
      </c>
      <c r="E978" s="18" t="str">
        <f>"BEFPDOFAAPI_BP6_"&amp;C3</f>
        <v>BEFPDOFAAPI_BP6_XDC</v>
      </c>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row>
    <row r="979" spans="1:165" s="8" customFormat="1" ht="15" customHeight="1">
      <c r="A979" s="8" t="str">
        <f t="shared" si="1147"/>
        <v>BEFPDOFRA_BP6_XDC</v>
      </c>
      <c r="B979" s="12" t="s">
        <v>2257</v>
      </c>
      <c r="C979" s="13" t="s">
        <v>2298</v>
      </c>
      <c r="D979" s="13" t="s">
        <v>2299</v>
      </c>
      <c r="E979" s="18" t="str">
        <f>"BEFPDOFRA_BP6_"&amp;C3</f>
        <v>BEFPDOFRA_BP6_XDC</v>
      </c>
      <c r="F979" s="26" t="str">
        <f>IF(AND(F980="",F981=""),"",SUM(F980,F981))</f>
        <v/>
      </c>
      <c r="G979" s="26" t="str">
        <f t="shared" si="1154" ref="G979:BR979">IF(AND(G980="",G981=""),"",SUM(G980,G981))</f>
        <v/>
      </c>
      <c r="H979" s="26" t="str">
        <f t="shared" si="1154"/>
        <v/>
      </c>
      <c r="I979" s="26" t="str">
        <f t="shared" si="1154"/>
        <v/>
      </c>
      <c r="J979" s="26" t="str">
        <f t="shared" si="1154"/>
        <v/>
      </c>
      <c r="K979" s="26" t="str">
        <f t="shared" si="1154"/>
        <v/>
      </c>
      <c r="L979" s="26" t="str">
        <f t="shared" si="1154"/>
        <v/>
      </c>
      <c r="M979" s="26" t="str">
        <f t="shared" si="1154"/>
        <v/>
      </c>
      <c r="N979" s="26" t="str">
        <f t="shared" si="1154"/>
        <v/>
      </c>
      <c r="O979" s="26" t="str">
        <f t="shared" si="1154"/>
        <v/>
      </c>
      <c r="P979" s="26" t="str">
        <f t="shared" si="1154"/>
        <v/>
      </c>
      <c r="Q979" s="26" t="str">
        <f t="shared" si="1154"/>
        <v/>
      </c>
      <c r="R979" s="26" t="str">
        <f t="shared" si="1154"/>
        <v/>
      </c>
      <c r="S979" s="26" t="str">
        <f t="shared" si="1154"/>
        <v/>
      </c>
      <c r="T979" s="26" t="str">
        <f t="shared" si="1154"/>
        <v/>
      </c>
      <c r="U979" s="26" t="str">
        <f t="shared" si="1154"/>
        <v/>
      </c>
      <c r="V979" s="26" t="str">
        <f t="shared" si="1154"/>
        <v/>
      </c>
      <c r="W979" s="26" t="str">
        <f t="shared" si="1154"/>
        <v/>
      </c>
      <c r="X979" s="26" t="str">
        <f t="shared" si="1154"/>
        <v/>
      </c>
      <c r="Y979" s="26" t="str">
        <f t="shared" si="1154"/>
        <v/>
      </c>
      <c r="Z979" s="26" t="str">
        <f t="shared" si="1154"/>
        <v/>
      </c>
      <c r="AA979" s="26" t="str">
        <f t="shared" si="1154"/>
        <v/>
      </c>
      <c r="AB979" s="26" t="str">
        <f t="shared" si="1154"/>
        <v/>
      </c>
      <c r="AC979" s="26" t="str">
        <f t="shared" si="1154"/>
        <v/>
      </c>
      <c r="AD979" s="26" t="str">
        <f t="shared" si="1154"/>
        <v/>
      </c>
      <c r="AE979" s="26" t="str">
        <f t="shared" si="1154"/>
        <v/>
      </c>
      <c r="AF979" s="26" t="str">
        <f t="shared" si="1154"/>
        <v/>
      </c>
      <c r="AG979" s="26" t="str">
        <f t="shared" si="1154"/>
        <v/>
      </c>
      <c r="AH979" s="26" t="str">
        <f t="shared" si="1154"/>
        <v/>
      </c>
      <c r="AI979" s="26" t="str">
        <f t="shared" si="1154"/>
        <v/>
      </c>
      <c r="AJ979" s="26" t="str">
        <f t="shared" si="1154"/>
        <v/>
      </c>
      <c r="AK979" s="26" t="str">
        <f t="shared" si="1154"/>
        <v/>
      </c>
      <c r="AL979" s="26" t="str">
        <f t="shared" si="1154"/>
        <v/>
      </c>
      <c r="AM979" s="26" t="str">
        <f t="shared" si="1154"/>
        <v/>
      </c>
      <c r="AN979" s="26" t="str">
        <f t="shared" si="1154"/>
        <v/>
      </c>
      <c r="AO979" s="26" t="str">
        <f t="shared" si="1154"/>
        <v/>
      </c>
      <c r="AP979" s="26" t="str">
        <f t="shared" si="1154"/>
        <v/>
      </c>
      <c r="AQ979" s="26" t="str">
        <f t="shared" si="1154"/>
        <v/>
      </c>
      <c r="AR979" s="26" t="str">
        <f t="shared" si="1154"/>
        <v/>
      </c>
      <c r="AS979" s="26" t="str">
        <f t="shared" si="1154"/>
        <v/>
      </c>
      <c r="AT979" s="26" t="str">
        <f t="shared" si="1154"/>
        <v/>
      </c>
      <c r="AU979" s="26" t="str">
        <f t="shared" si="1154"/>
        <v/>
      </c>
      <c r="AV979" s="26" t="str">
        <f t="shared" si="1154"/>
        <v/>
      </c>
      <c r="AW979" s="26" t="str">
        <f t="shared" si="1154"/>
        <v/>
      </c>
      <c r="AX979" s="26" t="str">
        <f t="shared" si="1154"/>
        <v/>
      </c>
      <c r="AY979" s="26" t="str">
        <f t="shared" si="1154"/>
        <v/>
      </c>
      <c r="AZ979" s="26" t="str">
        <f t="shared" si="1154"/>
        <v/>
      </c>
      <c r="BA979" s="26" t="str">
        <f t="shared" si="1154"/>
        <v/>
      </c>
      <c r="BB979" s="26" t="str">
        <f t="shared" si="1154"/>
        <v/>
      </c>
      <c r="BC979" s="26" t="str">
        <f t="shared" si="1154"/>
        <v/>
      </c>
      <c r="BD979" s="26" t="str">
        <f t="shared" si="1154"/>
        <v/>
      </c>
      <c r="BE979" s="26" t="str">
        <f t="shared" si="1154"/>
        <v/>
      </c>
      <c r="BF979" s="26" t="str">
        <f t="shared" si="1154"/>
        <v/>
      </c>
      <c r="BG979" s="26" t="str">
        <f t="shared" si="1154"/>
        <v/>
      </c>
      <c r="BH979" s="26" t="str">
        <f t="shared" si="1154"/>
        <v/>
      </c>
      <c r="BI979" s="26" t="str">
        <f t="shared" si="1154"/>
        <v/>
      </c>
      <c r="BJ979" s="26" t="str">
        <f t="shared" si="1154"/>
        <v/>
      </c>
      <c r="BK979" s="26" t="str">
        <f t="shared" si="1154"/>
        <v/>
      </c>
      <c r="BL979" s="26" t="str">
        <f t="shared" si="1154"/>
        <v/>
      </c>
      <c r="BM979" s="26" t="str">
        <f t="shared" si="1154"/>
        <v/>
      </c>
      <c r="BN979" s="26" t="str">
        <f t="shared" si="1154"/>
        <v/>
      </c>
      <c r="BO979" s="26" t="str">
        <f t="shared" si="1154"/>
        <v/>
      </c>
      <c r="BP979" s="26" t="str">
        <f t="shared" si="1154"/>
        <v/>
      </c>
      <c r="BQ979" s="26" t="str">
        <f t="shared" si="1154"/>
        <v/>
      </c>
      <c r="BR979" s="26" t="str">
        <f t="shared" si="1154"/>
        <v/>
      </c>
      <c r="BS979" s="26" t="str">
        <f t="shared" si="1155" ref="BS979:ED979">IF(AND(BS980="",BS981=""),"",SUM(BS980,BS981))</f>
        <v/>
      </c>
      <c r="BT979" s="26" t="str">
        <f t="shared" si="1155"/>
        <v/>
      </c>
      <c r="BU979" s="26" t="str">
        <f t="shared" si="1155"/>
        <v/>
      </c>
      <c r="BV979" s="26" t="str">
        <f t="shared" si="1155"/>
        <v/>
      </c>
      <c r="BW979" s="26" t="str">
        <f t="shared" si="1155"/>
        <v/>
      </c>
      <c r="BX979" s="26" t="str">
        <f t="shared" si="1155"/>
        <v/>
      </c>
      <c r="BY979" s="26" t="str">
        <f t="shared" si="1155"/>
        <v/>
      </c>
      <c r="BZ979" s="26" t="str">
        <f t="shared" si="1155"/>
        <v/>
      </c>
      <c r="CA979" s="26" t="str">
        <f t="shared" si="1155"/>
        <v/>
      </c>
      <c r="CB979" s="26" t="str">
        <f t="shared" si="1155"/>
        <v/>
      </c>
      <c r="CC979" s="26" t="str">
        <f t="shared" si="1155"/>
        <v/>
      </c>
      <c r="CD979" s="26" t="str">
        <f t="shared" si="1155"/>
        <v/>
      </c>
      <c r="CE979" s="26" t="str">
        <f t="shared" si="1155"/>
        <v/>
      </c>
      <c r="CF979" s="26" t="str">
        <f t="shared" si="1155"/>
        <v/>
      </c>
      <c r="CG979" s="26" t="str">
        <f t="shared" si="1155"/>
        <v/>
      </c>
      <c r="CH979" s="26" t="str">
        <f t="shared" si="1155"/>
        <v/>
      </c>
      <c r="CI979" s="26" t="str">
        <f t="shared" si="1155"/>
        <v/>
      </c>
      <c r="CJ979" s="26" t="str">
        <f t="shared" si="1155"/>
        <v/>
      </c>
      <c r="CK979" s="26" t="str">
        <f t="shared" si="1155"/>
        <v/>
      </c>
      <c r="CL979" s="26" t="str">
        <f t="shared" si="1155"/>
        <v/>
      </c>
      <c r="CM979" s="26" t="str">
        <f t="shared" si="1155"/>
        <v/>
      </c>
      <c r="CN979" s="26" t="str">
        <f t="shared" si="1155"/>
        <v/>
      </c>
      <c r="CO979" s="26" t="str">
        <f t="shared" si="1155"/>
        <v/>
      </c>
      <c r="CP979" s="26" t="str">
        <f t="shared" si="1155"/>
        <v/>
      </c>
      <c r="CQ979" s="26" t="str">
        <f t="shared" si="1155"/>
        <v/>
      </c>
      <c r="CR979" s="26" t="str">
        <f t="shared" si="1155"/>
        <v/>
      </c>
      <c r="CS979" s="26" t="str">
        <f t="shared" si="1155"/>
        <v/>
      </c>
      <c r="CT979" s="26" t="str">
        <f t="shared" si="1155"/>
        <v/>
      </c>
      <c r="CU979" s="26" t="str">
        <f t="shared" si="1155"/>
        <v/>
      </c>
      <c r="CV979" s="26" t="str">
        <f t="shared" si="1155"/>
        <v/>
      </c>
      <c r="CW979" s="26" t="str">
        <f t="shared" si="1155"/>
        <v/>
      </c>
      <c r="CX979" s="26" t="str">
        <f t="shared" si="1155"/>
        <v/>
      </c>
      <c r="CY979" s="26" t="str">
        <f t="shared" si="1155"/>
        <v/>
      </c>
      <c r="CZ979" s="26" t="str">
        <f t="shared" si="1155"/>
        <v/>
      </c>
      <c r="DA979" s="26" t="str">
        <f t="shared" si="1155"/>
        <v/>
      </c>
      <c r="DB979" s="26" t="str">
        <f t="shared" si="1155"/>
        <v/>
      </c>
      <c r="DC979" s="26" t="str">
        <f t="shared" si="1155"/>
        <v/>
      </c>
      <c r="DD979" s="26" t="str">
        <f t="shared" si="1155"/>
        <v/>
      </c>
      <c r="DE979" s="26" t="str">
        <f t="shared" si="1155"/>
        <v/>
      </c>
      <c r="DF979" s="26" t="str">
        <f t="shared" si="1155"/>
        <v/>
      </c>
      <c r="DG979" s="26" t="str">
        <f t="shared" si="1155"/>
        <v/>
      </c>
      <c r="DH979" s="26" t="str">
        <f t="shared" si="1155"/>
        <v/>
      </c>
      <c r="DI979" s="26" t="str">
        <f t="shared" si="1155"/>
        <v/>
      </c>
      <c r="DJ979" s="26" t="str">
        <f t="shared" si="1155"/>
        <v/>
      </c>
      <c r="DK979" s="26" t="str">
        <f t="shared" si="1155"/>
        <v/>
      </c>
      <c r="DL979" s="26" t="str">
        <f t="shared" si="1155"/>
        <v/>
      </c>
      <c r="DM979" s="26" t="str">
        <f t="shared" si="1155"/>
        <v/>
      </c>
      <c r="DN979" s="26" t="str">
        <f t="shared" si="1155"/>
        <v/>
      </c>
      <c r="DO979" s="26" t="str">
        <f t="shared" si="1155"/>
        <v/>
      </c>
      <c r="DP979" s="26" t="str">
        <f t="shared" si="1155"/>
        <v/>
      </c>
      <c r="DQ979" s="26" t="str">
        <f t="shared" si="1155"/>
        <v/>
      </c>
      <c r="DR979" s="26" t="str">
        <f t="shared" si="1155"/>
        <v/>
      </c>
      <c r="DS979" s="26" t="str">
        <f t="shared" si="1155"/>
        <v/>
      </c>
      <c r="DT979" s="26" t="str">
        <f t="shared" si="1155"/>
        <v/>
      </c>
      <c r="DU979" s="26" t="str">
        <f t="shared" si="1155"/>
        <v/>
      </c>
      <c r="DV979" s="26" t="str">
        <f t="shared" si="1155"/>
        <v/>
      </c>
      <c r="DW979" s="26" t="str">
        <f t="shared" si="1155"/>
        <v/>
      </c>
      <c r="DX979" s="26" t="str">
        <f t="shared" si="1155"/>
        <v/>
      </c>
      <c r="DY979" s="26" t="str">
        <f t="shared" si="1155"/>
        <v/>
      </c>
      <c r="DZ979" s="26" t="str">
        <f t="shared" si="1155"/>
        <v/>
      </c>
      <c r="EA979" s="26" t="str">
        <f t="shared" si="1155"/>
        <v/>
      </c>
      <c r="EB979" s="26" t="str">
        <f t="shared" si="1155"/>
        <v/>
      </c>
      <c r="EC979" s="26" t="str">
        <f t="shared" si="1155"/>
        <v/>
      </c>
      <c r="ED979" s="26" t="str">
        <f t="shared" si="1155"/>
        <v/>
      </c>
      <c r="EE979" s="26" t="str">
        <f t="shared" si="1156" ref="EE979:FI979">IF(AND(EE980="",EE981=""),"",SUM(EE980,EE981))</f>
        <v/>
      </c>
      <c r="EF979" s="26" t="str">
        <f t="shared" si="1156"/>
        <v/>
      </c>
      <c r="EG979" s="26" t="str">
        <f t="shared" si="1156"/>
        <v/>
      </c>
      <c r="EH979" s="26" t="str">
        <f t="shared" si="1156"/>
        <v/>
      </c>
      <c r="EI979" s="26" t="str">
        <f t="shared" si="1156"/>
        <v/>
      </c>
      <c r="EJ979" s="26" t="str">
        <f t="shared" si="1156"/>
        <v/>
      </c>
      <c r="EK979" s="26" t="str">
        <f t="shared" si="1156"/>
        <v/>
      </c>
      <c r="EL979" s="26" t="str">
        <f t="shared" si="1156"/>
        <v/>
      </c>
      <c r="EM979" s="26" t="str">
        <f t="shared" si="1156"/>
        <v/>
      </c>
      <c r="EN979" s="26" t="str">
        <f t="shared" si="1156"/>
        <v/>
      </c>
      <c r="EO979" s="26" t="str">
        <f t="shared" si="1156"/>
        <v/>
      </c>
      <c r="EP979" s="26" t="str">
        <f t="shared" si="1156"/>
        <v/>
      </c>
      <c r="EQ979" s="26" t="str">
        <f t="shared" si="1156"/>
        <v/>
      </c>
      <c r="ER979" s="26" t="str">
        <f t="shared" si="1156"/>
        <v/>
      </c>
      <c r="ES979" s="26" t="str">
        <f t="shared" si="1156"/>
        <v/>
      </c>
      <c r="ET979" s="26" t="str">
        <f t="shared" si="1156"/>
        <v/>
      </c>
      <c r="EU979" s="26" t="str">
        <f t="shared" si="1156"/>
        <v/>
      </c>
      <c r="EV979" s="26" t="str">
        <f t="shared" si="1156"/>
        <v/>
      </c>
      <c r="EW979" s="26" t="str">
        <f t="shared" si="1156"/>
        <v/>
      </c>
      <c r="EX979" s="26" t="str">
        <f t="shared" si="1156"/>
        <v/>
      </c>
      <c r="EY979" s="26" t="str">
        <f t="shared" si="1156"/>
        <v/>
      </c>
      <c r="EZ979" s="26" t="str">
        <f t="shared" si="1156"/>
        <v/>
      </c>
      <c r="FA979" s="26" t="str">
        <f t="shared" si="1156"/>
        <v/>
      </c>
      <c r="FB979" s="26" t="str">
        <f t="shared" si="1156"/>
        <v/>
      </c>
      <c r="FC979" s="26" t="str">
        <f t="shared" si="1156"/>
        <v/>
      </c>
      <c r="FD979" s="26" t="str">
        <f t="shared" si="1156"/>
        <v/>
      </c>
      <c r="FE979" s="26" t="str">
        <f t="shared" si="1156"/>
        <v/>
      </c>
      <c r="FF979" s="26" t="str">
        <f t="shared" si="1156"/>
        <v/>
      </c>
      <c r="FG979" s="26" t="str">
        <f t="shared" si="1156"/>
        <v/>
      </c>
      <c r="FH979" s="26" t="str">
        <f t="shared" si="1156"/>
        <v/>
      </c>
      <c r="FI979" s="26" t="str">
        <f t="shared" si="1156"/>
        <v/>
      </c>
    </row>
    <row r="980" spans="1:165" s="8" customFormat="1" ht="15" customHeight="1">
      <c r="A980" s="8" t="str">
        <f t="shared" si="1147"/>
        <v>BEFPDOFRAP_BP6_XDC</v>
      </c>
      <c r="B980" s="12" t="s">
        <v>2134</v>
      </c>
      <c r="C980" s="13" t="s">
        <v>2300</v>
      </c>
      <c r="D980" s="13" t="s">
        <v>2301</v>
      </c>
      <c r="E980" s="18" t="str">
        <f>"BEFPDOFRAP_BP6_"&amp;C3</f>
        <v>BEFPDOFRAP_BP6_XDC</v>
      </c>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row>
    <row r="981" spans="1:165" s="8" customFormat="1" ht="15" customHeight="1">
      <c r="A981" s="8" t="str">
        <f t="shared" si="1147"/>
        <v>BEFPDOFRAI_BP6_XDC</v>
      </c>
      <c r="B981" s="12" t="s">
        <v>2118</v>
      </c>
      <c r="C981" s="13" t="s">
        <v>2302</v>
      </c>
      <c r="D981" s="13" t="s">
        <v>2303</v>
      </c>
      <c r="E981" s="18" t="str">
        <f>"BEFPDOFRAI_BP6_"&amp;C3</f>
        <v>BEFPDOFRAI_BP6_XDC</v>
      </c>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row>
    <row r="982" spans="1:165" s="8" customFormat="1" ht="15" customHeight="1">
      <c r="A982" s="8" t="str">
        <f t="shared" si="1147"/>
        <v>BEFPDOFSA_BP6_XDC</v>
      </c>
      <c r="B982" s="12" t="s">
        <v>2264</v>
      </c>
      <c r="C982" s="13" t="s">
        <v>2304</v>
      </c>
      <c r="D982" s="13" t="s">
        <v>2305</v>
      </c>
      <c r="E982" s="18" t="str">
        <f>"BEFPDOFSA_BP6_"&amp;C3</f>
        <v>BEFPDOFSA_BP6_XDC</v>
      </c>
      <c r="F982" s="26" t="str">
        <f>IF(AND(F983="",F984=""),"",SUM(F983,F984))</f>
        <v/>
      </c>
      <c r="G982" s="26" t="str">
        <f t="shared" si="1157" ref="G982:BR982">IF(AND(G983="",G984=""),"",SUM(G983,G984))</f>
        <v/>
      </c>
      <c r="H982" s="26" t="str">
        <f t="shared" si="1157"/>
        <v/>
      </c>
      <c r="I982" s="26" t="str">
        <f t="shared" si="1157"/>
        <v/>
      </c>
      <c r="J982" s="26" t="str">
        <f t="shared" si="1157"/>
        <v/>
      </c>
      <c r="K982" s="26" t="str">
        <f t="shared" si="1157"/>
        <v/>
      </c>
      <c r="L982" s="26" t="str">
        <f t="shared" si="1157"/>
        <v/>
      </c>
      <c r="M982" s="26" t="str">
        <f t="shared" si="1157"/>
        <v/>
      </c>
      <c r="N982" s="26" t="str">
        <f t="shared" si="1157"/>
        <v/>
      </c>
      <c r="O982" s="26" t="str">
        <f t="shared" si="1157"/>
        <v/>
      </c>
      <c r="P982" s="26" t="str">
        <f t="shared" si="1157"/>
        <v/>
      </c>
      <c r="Q982" s="26" t="str">
        <f t="shared" si="1157"/>
        <v/>
      </c>
      <c r="R982" s="26" t="str">
        <f t="shared" si="1157"/>
        <v/>
      </c>
      <c r="S982" s="26" t="str">
        <f t="shared" si="1157"/>
        <v/>
      </c>
      <c r="T982" s="26" t="str">
        <f t="shared" si="1157"/>
        <v/>
      </c>
      <c r="U982" s="26" t="str">
        <f t="shared" si="1157"/>
        <v/>
      </c>
      <c r="V982" s="26" t="str">
        <f t="shared" si="1157"/>
        <v/>
      </c>
      <c r="W982" s="26" t="str">
        <f t="shared" si="1157"/>
        <v/>
      </c>
      <c r="X982" s="26" t="str">
        <f t="shared" si="1157"/>
        <v/>
      </c>
      <c r="Y982" s="26" t="str">
        <f t="shared" si="1157"/>
        <v/>
      </c>
      <c r="Z982" s="26" t="str">
        <f t="shared" si="1157"/>
        <v/>
      </c>
      <c r="AA982" s="26" t="str">
        <f t="shared" si="1157"/>
        <v/>
      </c>
      <c r="AB982" s="26" t="str">
        <f t="shared" si="1157"/>
        <v/>
      </c>
      <c r="AC982" s="26" t="str">
        <f t="shared" si="1157"/>
        <v/>
      </c>
      <c r="AD982" s="26" t="str">
        <f t="shared" si="1157"/>
        <v/>
      </c>
      <c r="AE982" s="26" t="str">
        <f t="shared" si="1157"/>
        <v/>
      </c>
      <c r="AF982" s="26" t="str">
        <f t="shared" si="1157"/>
        <v/>
      </c>
      <c r="AG982" s="26" t="str">
        <f t="shared" si="1157"/>
        <v/>
      </c>
      <c r="AH982" s="26" t="str">
        <f t="shared" si="1157"/>
        <v/>
      </c>
      <c r="AI982" s="26" t="str">
        <f t="shared" si="1157"/>
        <v/>
      </c>
      <c r="AJ982" s="26" t="str">
        <f t="shared" si="1157"/>
        <v/>
      </c>
      <c r="AK982" s="26" t="str">
        <f t="shared" si="1157"/>
        <v/>
      </c>
      <c r="AL982" s="26" t="str">
        <f t="shared" si="1157"/>
        <v/>
      </c>
      <c r="AM982" s="26" t="str">
        <f t="shared" si="1157"/>
        <v/>
      </c>
      <c r="AN982" s="26" t="str">
        <f t="shared" si="1157"/>
        <v/>
      </c>
      <c r="AO982" s="26" t="str">
        <f t="shared" si="1157"/>
        <v/>
      </c>
      <c r="AP982" s="26" t="str">
        <f t="shared" si="1157"/>
        <v/>
      </c>
      <c r="AQ982" s="26" t="str">
        <f t="shared" si="1157"/>
        <v/>
      </c>
      <c r="AR982" s="26" t="str">
        <f t="shared" si="1157"/>
        <v/>
      </c>
      <c r="AS982" s="26" t="str">
        <f t="shared" si="1157"/>
        <v/>
      </c>
      <c r="AT982" s="26" t="str">
        <f t="shared" si="1157"/>
        <v/>
      </c>
      <c r="AU982" s="26" t="str">
        <f t="shared" si="1157"/>
        <v/>
      </c>
      <c r="AV982" s="26" t="str">
        <f t="shared" si="1157"/>
        <v/>
      </c>
      <c r="AW982" s="26" t="str">
        <f t="shared" si="1157"/>
        <v/>
      </c>
      <c r="AX982" s="26" t="str">
        <f t="shared" si="1157"/>
        <v/>
      </c>
      <c r="AY982" s="26" t="str">
        <f t="shared" si="1157"/>
        <v/>
      </c>
      <c r="AZ982" s="26" t="str">
        <f t="shared" si="1157"/>
        <v/>
      </c>
      <c r="BA982" s="26" t="str">
        <f t="shared" si="1157"/>
        <v/>
      </c>
      <c r="BB982" s="26" t="str">
        <f t="shared" si="1157"/>
        <v/>
      </c>
      <c r="BC982" s="26" t="str">
        <f t="shared" si="1157"/>
        <v/>
      </c>
      <c r="BD982" s="26" t="str">
        <f t="shared" si="1157"/>
        <v/>
      </c>
      <c r="BE982" s="26" t="str">
        <f t="shared" si="1157"/>
        <v/>
      </c>
      <c r="BF982" s="26" t="str">
        <f t="shared" si="1157"/>
        <v/>
      </c>
      <c r="BG982" s="26" t="str">
        <f t="shared" si="1157"/>
        <v/>
      </c>
      <c r="BH982" s="26" t="str">
        <f t="shared" si="1157"/>
        <v/>
      </c>
      <c r="BI982" s="26" t="str">
        <f t="shared" si="1157"/>
        <v/>
      </c>
      <c r="BJ982" s="26" t="str">
        <f t="shared" si="1157"/>
        <v/>
      </c>
      <c r="BK982" s="26" t="str">
        <f t="shared" si="1157"/>
        <v/>
      </c>
      <c r="BL982" s="26" t="str">
        <f t="shared" si="1157"/>
        <v/>
      </c>
      <c r="BM982" s="26" t="str">
        <f t="shared" si="1157"/>
        <v/>
      </c>
      <c r="BN982" s="26" t="str">
        <f t="shared" si="1157"/>
        <v/>
      </c>
      <c r="BO982" s="26" t="str">
        <f t="shared" si="1157"/>
        <v/>
      </c>
      <c r="BP982" s="26" t="str">
        <f t="shared" si="1157"/>
        <v/>
      </c>
      <c r="BQ982" s="26" t="str">
        <f t="shared" si="1157"/>
        <v/>
      </c>
      <c r="BR982" s="26" t="str">
        <f t="shared" si="1157"/>
        <v/>
      </c>
      <c r="BS982" s="26" t="str">
        <f t="shared" si="1158" ref="BS982:ED982">IF(AND(BS983="",BS984=""),"",SUM(BS983,BS984))</f>
        <v/>
      </c>
      <c r="BT982" s="26" t="str">
        <f t="shared" si="1158"/>
        <v/>
      </c>
      <c r="BU982" s="26" t="str">
        <f t="shared" si="1158"/>
        <v/>
      </c>
      <c r="BV982" s="26" t="str">
        <f t="shared" si="1158"/>
        <v/>
      </c>
      <c r="BW982" s="26" t="str">
        <f t="shared" si="1158"/>
        <v/>
      </c>
      <c r="BX982" s="26" t="str">
        <f t="shared" si="1158"/>
        <v/>
      </c>
      <c r="BY982" s="26" t="str">
        <f t="shared" si="1158"/>
        <v/>
      </c>
      <c r="BZ982" s="26" t="str">
        <f t="shared" si="1158"/>
        <v/>
      </c>
      <c r="CA982" s="26" t="str">
        <f t="shared" si="1158"/>
        <v/>
      </c>
      <c r="CB982" s="26" t="str">
        <f t="shared" si="1158"/>
        <v/>
      </c>
      <c r="CC982" s="26" t="str">
        <f t="shared" si="1158"/>
        <v/>
      </c>
      <c r="CD982" s="26" t="str">
        <f t="shared" si="1158"/>
        <v/>
      </c>
      <c r="CE982" s="26" t="str">
        <f t="shared" si="1158"/>
        <v/>
      </c>
      <c r="CF982" s="26" t="str">
        <f t="shared" si="1158"/>
        <v/>
      </c>
      <c r="CG982" s="26" t="str">
        <f t="shared" si="1158"/>
        <v/>
      </c>
      <c r="CH982" s="26" t="str">
        <f t="shared" si="1158"/>
        <v/>
      </c>
      <c r="CI982" s="26" t="str">
        <f t="shared" si="1158"/>
        <v/>
      </c>
      <c r="CJ982" s="26" t="str">
        <f t="shared" si="1158"/>
        <v/>
      </c>
      <c r="CK982" s="26" t="str">
        <f t="shared" si="1158"/>
        <v/>
      </c>
      <c r="CL982" s="26" t="str">
        <f t="shared" si="1158"/>
        <v/>
      </c>
      <c r="CM982" s="26" t="str">
        <f t="shared" si="1158"/>
        <v/>
      </c>
      <c r="CN982" s="26" t="str">
        <f t="shared" si="1158"/>
        <v/>
      </c>
      <c r="CO982" s="26" t="str">
        <f t="shared" si="1158"/>
        <v/>
      </c>
      <c r="CP982" s="26" t="str">
        <f t="shared" si="1158"/>
        <v/>
      </c>
      <c r="CQ982" s="26" t="str">
        <f t="shared" si="1158"/>
        <v/>
      </c>
      <c r="CR982" s="26" t="str">
        <f t="shared" si="1158"/>
        <v/>
      </c>
      <c r="CS982" s="26" t="str">
        <f t="shared" si="1158"/>
        <v/>
      </c>
      <c r="CT982" s="26" t="str">
        <f t="shared" si="1158"/>
        <v/>
      </c>
      <c r="CU982" s="26" t="str">
        <f t="shared" si="1158"/>
        <v/>
      </c>
      <c r="CV982" s="26" t="str">
        <f t="shared" si="1158"/>
        <v/>
      </c>
      <c r="CW982" s="26" t="str">
        <f t="shared" si="1158"/>
        <v/>
      </c>
      <c r="CX982" s="26" t="str">
        <f t="shared" si="1158"/>
        <v/>
      </c>
      <c r="CY982" s="26" t="str">
        <f t="shared" si="1158"/>
        <v/>
      </c>
      <c r="CZ982" s="26" t="str">
        <f t="shared" si="1158"/>
        <v/>
      </c>
      <c r="DA982" s="26" t="str">
        <f t="shared" si="1158"/>
        <v/>
      </c>
      <c r="DB982" s="26" t="str">
        <f t="shared" si="1158"/>
        <v/>
      </c>
      <c r="DC982" s="26" t="str">
        <f t="shared" si="1158"/>
        <v/>
      </c>
      <c r="DD982" s="26" t="str">
        <f t="shared" si="1158"/>
        <v/>
      </c>
      <c r="DE982" s="26" t="str">
        <f t="shared" si="1158"/>
        <v/>
      </c>
      <c r="DF982" s="26" t="str">
        <f t="shared" si="1158"/>
        <v/>
      </c>
      <c r="DG982" s="26" t="str">
        <f t="shared" si="1158"/>
        <v/>
      </c>
      <c r="DH982" s="26" t="str">
        <f t="shared" si="1158"/>
        <v/>
      </c>
      <c r="DI982" s="26" t="str">
        <f t="shared" si="1158"/>
        <v/>
      </c>
      <c r="DJ982" s="26" t="str">
        <f t="shared" si="1158"/>
        <v/>
      </c>
      <c r="DK982" s="26" t="str">
        <f t="shared" si="1158"/>
        <v/>
      </c>
      <c r="DL982" s="26" t="str">
        <f t="shared" si="1158"/>
        <v/>
      </c>
      <c r="DM982" s="26" t="str">
        <f t="shared" si="1158"/>
        <v/>
      </c>
      <c r="DN982" s="26" t="str">
        <f t="shared" si="1158"/>
        <v/>
      </c>
      <c r="DO982" s="26" t="str">
        <f t="shared" si="1158"/>
        <v/>
      </c>
      <c r="DP982" s="26" t="str">
        <f t="shared" si="1158"/>
        <v/>
      </c>
      <c r="DQ982" s="26" t="str">
        <f t="shared" si="1158"/>
        <v/>
      </c>
      <c r="DR982" s="26" t="str">
        <f t="shared" si="1158"/>
        <v/>
      </c>
      <c r="DS982" s="26" t="str">
        <f t="shared" si="1158"/>
        <v/>
      </c>
      <c r="DT982" s="26" t="str">
        <f t="shared" si="1158"/>
        <v/>
      </c>
      <c r="DU982" s="26" t="str">
        <f t="shared" si="1158"/>
        <v/>
      </c>
      <c r="DV982" s="26" t="str">
        <f t="shared" si="1158"/>
        <v/>
      </c>
      <c r="DW982" s="26" t="str">
        <f t="shared" si="1158"/>
        <v/>
      </c>
      <c r="DX982" s="26" t="str">
        <f t="shared" si="1158"/>
        <v/>
      </c>
      <c r="DY982" s="26" t="str">
        <f t="shared" si="1158"/>
        <v/>
      </c>
      <c r="DZ982" s="26" t="str">
        <f t="shared" si="1158"/>
        <v/>
      </c>
      <c r="EA982" s="26" t="str">
        <f t="shared" si="1158"/>
        <v/>
      </c>
      <c r="EB982" s="26" t="str">
        <f t="shared" si="1158"/>
        <v/>
      </c>
      <c r="EC982" s="26" t="str">
        <f t="shared" si="1158"/>
        <v/>
      </c>
      <c r="ED982" s="26" t="str">
        <f t="shared" si="1158"/>
        <v/>
      </c>
      <c r="EE982" s="26" t="str">
        <f t="shared" si="1159" ref="EE982:FI982">IF(AND(EE983="",EE984=""),"",SUM(EE983,EE984))</f>
        <v/>
      </c>
      <c r="EF982" s="26" t="str">
        <f t="shared" si="1159"/>
        <v/>
      </c>
      <c r="EG982" s="26" t="str">
        <f t="shared" si="1159"/>
        <v/>
      </c>
      <c r="EH982" s="26" t="str">
        <f t="shared" si="1159"/>
        <v/>
      </c>
      <c r="EI982" s="26" t="str">
        <f t="shared" si="1159"/>
        <v/>
      </c>
      <c r="EJ982" s="26" t="str">
        <f t="shared" si="1159"/>
        <v/>
      </c>
      <c r="EK982" s="26" t="str">
        <f t="shared" si="1159"/>
        <v/>
      </c>
      <c r="EL982" s="26" t="str">
        <f t="shared" si="1159"/>
        <v/>
      </c>
      <c r="EM982" s="26" t="str">
        <f t="shared" si="1159"/>
        <v/>
      </c>
      <c r="EN982" s="26" t="str">
        <f t="shared" si="1159"/>
        <v/>
      </c>
      <c r="EO982" s="26" t="str">
        <f t="shared" si="1159"/>
        <v/>
      </c>
      <c r="EP982" s="26" t="str">
        <f t="shared" si="1159"/>
        <v/>
      </c>
      <c r="EQ982" s="26" t="str">
        <f t="shared" si="1159"/>
        <v/>
      </c>
      <c r="ER982" s="26" t="str">
        <f t="shared" si="1159"/>
        <v/>
      </c>
      <c r="ES982" s="26" t="str">
        <f t="shared" si="1159"/>
        <v/>
      </c>
      <c r="ET982" s="26" t="str">
        <f t="shared" si="1159"/>
        <v/>
      </c>
      <c r="EU982" s="26" t="str">
        <f t="shared" si="1159"/>
        <v/>
      </c>
      <c r="EV982" s="26" t="str">
        <f t="shared" si="1159"/>
        <v/>
      </c>
      <c r="EW982" s="26" t="str">
        <f t="shared" si="1159"/>
        <v/>
      </c>
      <c r="EX982" s="26" t="str">
        <f t="shared" si="1159"/>
        <v/>
      </c>
      <c r="EY982" s="26" t="str">
        <f t="shared" si="1159"/>
        <v/>
      </c>
      <c r="EZ982" s="26" t="str">
        <f t="shared" si="1159"/>
        <v/>
      </c>
      <c r="FA982" s="26" t="str">
        <f t="shared" si="1159"/>
        <v/>
      </c>
      <c r="FB982" s="26" t="str">
        <f t="shared" si="1159"/>
        <v/>
      </c>
      <c r="FC982" s="26" t="str">
        <f t="shared" si="1159"/>
        <v/>
      </c>
      <c r="FD982" s="26" t="str">
        <f t="shared" si="1159"/>
        <v/>
      </c>
      <c r="FE982" s="26" t="str">
        <f t="shared" si="1159"/>
        <v/>
      </c>
      <c r="FF982" s="26" t="str">
        <f t="shared" si="1159"/>
        <v/>
      </c>
      <c r="FG982" s="26" t="str">
        <f t="shared" si="1159"/>
        <v/>
      </c>
      <c r="FH982" s="26" t="str">
        <f t="shared" si="1159"/>
        <v/>
      </c>
      <c r="FI982" s="26" t="str">
        <f t="shared" si="1159"/>
        <v/>
      </c>
    </row>
    <row r="983" spans="1:165" s="8" customFormat="1" ht="15" customHeight="1">
      <c r="A983" s="8" t="str">
        <f t="shared" si="1147"/>
        <v>BEFPDOFSAP_BP6_XDC</v>
      </c>
      <c r="B983" s="12" t="s">
        <v>2115</v>
      </c>
      <c r="C983" s="13" t="s">
        <v>2306</v>
      </c>
      <c r="D983" s="13" t="s">
        <v>2307</v>
      </c>
      <c r="E983" s="18" t="str">
        <f>"BEFPDOFSAP_BP6_"&amp;C3</f>
        <v>BEFPDOFSAP_BP6_XDC</v>
      </c>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row>
    <row r="984" spans="1:165" s="8" customFormat="1" ht="15" customHeight="1">
      <c r="A984" s="8" t="str">
        <f t="shared" si="1147"/>
        <v>BEFPDOFSAI_BP6_XDC</v>
      </c>
      <c r="B984" s="12" t="s">
        <v>2252</v>
      </c>
      <c r="C984" s="13" t="s">
        <v>2308</v>
      </c>
      <c r="D984" s="13" t="s">
        <v>2309</v>
      </c>
      <c r="E984" s="18" t="str">
        <f>"BEFPDOFSAI_BP6_"&amp;C3</f>
        <v>BEFPDOFSAI_BP6_XDC</v>
      </c>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row>
    <row r="985" spans="1:165" s="8" customFormat="1" ht="15" customHeight="1">
      <c r="A985" s="8" t="str">
        <f t="shared" si="1147"/>
        <v>BEFPDOFCA_BP6_XDC</v>
      </c>
      <c r="B985" s="12" t="s">
        <v>2271</v>
      </c>
      <c r="C985" s="13" t="s">
        <v>2310</v>
      </c>
      <c r="D985" s="13" t="s">
        <v>2311</v>
      </c>
      <c r="E985" s="18" t="str">
        <f>"BEFPDOFCA_BP6_"&amp;C3</f>
        <v>BEFPDOFCA_BP6_XDC</v>
      </c>
      <c r="F985" s="26" t="str">
        <f>IF(AND(F986="",F987=""),"",SUM(F986,F987))</f>
        <v/>
      </c>
      <c r="G985" s="26" t="str">
        <f t="shared" si="1160" ref="G985:BR985">IF(AND(G986="",G987=""),"",SUM(G986,G987))</f>
        <v/>
      </c>
      <c r="H985" s="26" t="str">
        <f t="shared" si="1160"/>
        <v/>
      </c>
      <c r="I985" s="26" t="str">
        <f t="shared" si="1160"/>
        <v/>
      </c>
      <c r="J985" s="26" t="str">
        <f t="shared" si="1160"/>
        <v/>
      </c>
      <c r="K985" s="26" t="str">
        <f t="shared" si="1160"/>
        <v/>
      </c>
      <c r="L985" s="26" t="str">
        <f t="shared" si="1160"/>
        <v/>
      </c>
      <c r="M985" s="26" t="str">
        <f t="shared" si="1160"/>
        <v/>
      </c>
      <c r="N985" s="26" t="str">
        <f t="shared" si="1160"/>
        <v/>
      </c>
      <c r="O985" s="26" t="str">
        <f t="shared" si="1160"/>
        <v/>
      </c>
      <c r="P985" s="26" t="str">
        <f t="shared" si="1160"/>
        <v/>
      </c>
      <c r="Q985" s="26" t="str">
        <f t="shared" si="1160"/>
        <v/>
      </c>
      <c r="R985" s="26" t="str">
        <f t="shared" si="1160"/>
        <v/>
      </c>
      <c r="S985" s="26" t="str">
        <f t="shared" si="1160"/>
        <v/>
      </c>
      <c r="T985" s="26" t="str">
        <f t="shared" si="1160"/>
        <v/>
      </c>
      <c r="U985" s="26" t="str">
        <f t="shared" si="1160"/>
        <v/>
      </c>
      <c r="V985" s="26" t="str">
        <f t="shared" si="1160"/>
        <v/>
      </c>
      <c r="W985" s="26" t="str">
        <f t="shared" si="1160"/>
        <v/>
      </c>
      <c r="X985" s="26" t="str">
        <f t="shared" si="1160"/>
        <v/>
      </c>
      <c r="Y985" s="26" t="str">
        <f t="shared" si="1160"/>
        <v/>
      </c>
      <c r="Z985" s="26" t="str">
        <f t="shared" si="1160"/>
        <v/>
      </c>
      <c r="AA985" s="26" t="str">
        <f t="shared" si="1160"/>
        <v/>
      </c>
      <c r="AB985" s="26" t="str">
        <f t="shared" si="1160"/>
        <v/>
      </c>
      <c r="AC985" s="26" t="str">
        <f t="shared" si="1160"/>
        <v/>
      </c>
      <c r="AD985" s="26" t="str">
        <f t="shared" si="1160"/>
        <v/>
      </c>
      <c r="AE985" s="26" t="str">
        <f t="shared" si="1160"/>
        <v/>
      </c>
      <c r="AF985" s="26" t="str">
        <f t="shared" si="1160"/>
        <v/>
      </c>
      <c r="AG985" s="26" t="str">
        <f t="shared" si="1160"/>
        <v/>
      </c>
      <c r="AH985" s="26" t="str">
        <f t="shared" si="1160"/>
        <v/>
      </c>
      <c r="AI985" s="26" t="str">
        <f t="shared" si="1160"/>
        <v/>
      </c>
      <c r="AJ985" s="26" t="str">
        <f t="shared" si="1160"/>
        <v/>
      </c>
      <c r="AK985" s="26" t="str">
        <f t="shared" si="1160"/>
        <v/>
      </c>
      <c r="AL985" s="26" t="str">
        <f t="shared" si="1160"/>
        <v/>
      </c>
      <c r="AM985" s="26" t="str">
        <f t="shared" si="1160"/>
        <v/>
      </c>
      <c r="AN985" s="26" t="str">
        <f t="shared" si="1160"/>
        <v/>
      </c>
      <c r="AO985" s="26" t="str">
        <f t="shared" si="1160"/>
        <v/>
      </c>
      <c r="AP985" s="26" t="str">
        <f t="shared" si="1160"/>
        <v/>
      </c>
      <c r="AQ985" s="26" t="str">
        <f t="shared" si="1160"/>
        <v/>
      </c>
      <c r="AR985" s="26" t="str">
        <f t="shared" si="1160"/>
        <v/>
      </c>
      <c r="AS985" s="26" t="str">
        <f t="shared" si="1160"/>
        <v/>
      </c>
      <c r="AT985" s="26" t="str">
        <f t="shared" si="1160"/>
        <v/>
      </c>
      <c r="AU985" s="26" t="str">
        <f t="shared" si="1160"/>
        <v/>
      </c>
      <c r="AV985" s="26" t="str">
        <f t="shared" si="1160"/>
        <v/>
      </c>
      <c r="AW985" s="26" t="str">
        <f t="shared" si="1160"/>
        <v/>
      </c>
      <c r="AX985" s="26" t="str">
        <f t="shared" si="1160"/>
        <v/>
      </c>
      <c r="AY985" s="26" t="str">
        <f t="shared" si="1160"/>
        <v/>
      </c>
      <c r="AZ985" s="26" t="str">
        <f t="shared" si="1160"/>
        <v/>
      </c>
      <c r="BA985" s="26" t="str">
        <f t="shared" si="1160"/>
        <v/>
      </c>
      <c r="BB985" s="26" t="str">
        <f t="shared" si="1160"/>
        <v/>
      </c>
      <c r="BC985" s="26" t="str">
        <f t="shared" si="1160"/>
        <v/>
      </c>
      <c r="BD985" s="26" t="str">
        <f t="shared" si="1160"/>
        <v/>
      </c>
      <c r="BE985" s="26" t="str">
        <f t="shared" si="1160"/>
        <v/>
      </c>
      <c r="BF985" s="26" t="str">
        <f t="shared" si="1160"/>
        <v/>
      </c>
      <c r="BG985" s="26" t="str">
        <f t="shared" si="1160"/>
        <v/>
      </c>
      <c r="BH985" s="26" t="str">
        <f t="shared" si="1160"/>
        <v/>
      </c>
      <c r="BI985" s="26" t="str">
        <f t="shared" si="1160"/>
        <v/>
      </c>
      <c r="BJ985" s="26" t="str">
        <f t="shared" si="1160"/>
        <v/>
      </c>
      <c r="BK985" s="26" t="str">
        <f t="shared" si="1160"/>
        <v/>
      </c>
      <c r="BL985" s="26" t="str">
        <f t="shared" si="1160"/>
        <v/>
      </c>
      <c r="BM985" s="26" t="str">
        <f t="shared" si="1160"/>
        <v/>
      </c>
      <c r="BN985" s="26" t="str">
        <f t="shared" si="1160"/>
        <v/>
      </c>
      <c r="BO985" s="26" t="str">
        <f t="shared" si="1160"/>
        <v/>
      </c>
      <c r="BP985" s="26" t="str">
        <f t="shared" si="1160"/>
        <v/>
      </c>
      <c r="BQ985" s="26" t="str">
        <f t="shared" si="1160"/>
        <v/>
      </c>
      <c r="BR985" s="26" t="str">
        <f t="shared" si="1160"/>
        <v/>
      </c>
      <c r="BS985" s="26" t="str">
        <f t="shared" si="1161" ref="BS985:ED985">IF(AND(BS986="",BS987=""),"",SUM(BS986,BS987))</f>
        <v/>
      </c>
      <c r="BT985" s="26" t="str">
        <f t="shared" si="1161"/>
        <v/>
      </c>
      <c r="BU985" s="26" t="str">
        <f t="shared" si="1161"/>
        <v/>
      </c>
      <c r="BV985" s="26" t="str">
        <f t="shared" si="1161"/>
        <v/>
      </c>
      <c r="BW985" s="26" t="str">
        <f t="shared" si="1161"/>
        <v/>
      </c>
      <c r="BX985" s="26" t="str">
        <f t="shared" si="1161"/>
        <v/>
      </c>
      <c r="BY985" s="26" t="str">
        <f t="shared" si="1161"/>
        <v/>
      </c>
      <c r="BZ985" s="26" t="str">
        <f t="shared" si="1161"/>
        <v/>
      </c>
      <c r="CA985" s="26" t="str">
        <f t="shared" si="1161"/>
        <v/>
      </c>
      <c r="CB985" s="26" t="str">
        <f t="shared" si="1161"/>
        <v/>
      </c>
      <c r="CC985" s="26" t="str">
        <f t="shared" si="1161"/>
        <v/>
      </c>
      <c r="CD985" s="26" t="str">
        <f t="shared" si="1161"/>
        <v/>
      </c>
      <c r="CE985" s="26" t="str">
        <f t="shared" si="1161"/>
        <v/>
      </c>
      <c r="CF985" s="26" t="str">
        <f t="shared" si="1161"/>
        <v/>
      </c>
      <c r="CG985" s="26" t="str">
        <f t="shared" si="1161"/>
        <v/>
      </c>
      <c r="CH985" s="26" t="str">
        <f t="shared" si="1161"/>
        <v/>
      </c>
      <c r="CI985" s="26" t="str">
        <f t="shared" si="1161"/>
        <v/>
      </c>
      <c r="CJ985" s="26" t="str">
        <f t="shared" si="1161"/>
        <v/>
      </c>
      <c r="CK985" s="26" t="str">
        <f t="shared" si="1161"/>
        <v/>
      </c>
      <c r="CL985" s="26" t="str">
        <f t="shared" si="1161"/>
        <v/>
      </c>
      <c r="CM985" s="26" t="str">
        <f t="shared" si="1161"/>
        <v/>
      </c>
      <c r="CN985" s="26" t="str">
        <f t="shared" si="1161"/>
        <v/>
      </c>
      <c r="CO985" s="26" t="str">
        <f t="shared" si="1161"/>
        <v/>
      </c>
      <c r="CP985" s="26" t="str">
        <f t="shared" si="1161"/>
        <v/>
      </c>
      <c r="CQ985" s="26" t="str">
        <f t="shared" si="1161"/>
        <v/>
      </c>
      <c r="CR985" s="26" t="str">
        <f t="shared" si="1161"/>
        <v/>
      </c>
      <c r="CS985" s="26" t="str">
        <f t="shared" si="1161"/>
        <v/>
      </c>
      <c r="CT985" s="26" t="str">
        <f t="shared" si="1161"/>
        <v/>
      </c>
      <c r="CU985" s="26" t="str">
        <f t="shared" si="1161"/>
        <v/>
      </c>
      <c r="CV985" s="26" t="str">
        <f t="shared" si="1161"/>
        <v/>
      </c>
      <c r="CW985" s="26" t="str">
        <f t="shared" si="1161"/>
        <v/>
      </c>
      <c r="CX985" s="26" t="str">
        <f t="shared" si="1161"/>
        <v/>
      </c>
      <c r="CY985" s="26" t="str">
        <f t="shared" si="1161"/>
        <v/>
      </c>
      <c r="CZ985" s="26" t="str">
        <f t="shared" si="1161"/>
        <v/>
      </c>
      <c r="DA985" s="26" t="str">
        <f t="shared" si="1161"/>
        <v/>
      </c>
      <c r="DB985" s="26" t="str">
        <f t="shared" si="1161"/>
        <v/>
      </c>
      <c r="DC985" s="26" t="str">
        <f t="shared" si="1161"/>
        <v/>
      </c>
      <c r="DD985" s="26" t="str">
        <f t="shared" si="1161"/>
        <v/>
      </c>
      <c r="DE985" s="26" t="str">
        <f t="shared" si="1161"/>
        <v/>
      </c>
      <c r="DF985" s="26" t="str">
        <f t="shared" si="1161"/>
        <v/>
      </c>
      <c r="DG985" s="26" t="str">
        <f t="shared" si="1161"/>
        <v/>
      </c>
      <c r="DH985" s="26" t="str">
        <f t="shared" si="1161"/>
        <v/>
      </c>
      <c r="DI985" s="26" t="str">
        <f t="shared" si="1161"/>
        <v/>
      </c>
      <c r="DJ985" s="26" t="str">
        <f t="shared" si="1161"/>
        <v/>
      </c>
      <c r="DK985" s="26" t="str">
        <f t="shared" si="1161"/>
        <v/>
      </c>
      <c r="DL985" s="26" t="str">
        <f t="shared" si="1161"/>
        <v/>
      </c>
      <c r="DM985" s="26" t="str">
        <f t="shared" si="1161"/>
        <v/>
      </c>
      <c r="DN985" s="26" t="str">
        <f t="shared" si="1161"/>
        <v/>
      </c>
      <c r="DO985" s="26" t="str">
        <f t="shared" si="1161"/>
        <v/>
      </c>
      <c r="DP985" s="26" t="str">
        <f t="shared" si="1161"/>
        <v/>
      </c>
      <c r="DQ985" s="26" t="str">
        <f t="shared" si="1161"/>
        <v/>
      </c>
      <c r="DR985" s="26" t="str">
        <f t="shared" si="1161"/>
        <v/>
      </c>
      <c r="DS985" s="26" t="str">
        <f t="shared" si="1161"/>
        <v/>
      </c>
      <c r="DT985" s="26" t="str">
        <f t="shared" si="1161"/>
        <v/>
      </c>
      <c r="DU985" s="26" t="str">
        <f t="shared" si="1161"/>
        <v/>
      </c>
      <c r="DV985" s="26" t="str">
        <f t="shared" si="1161"/>
        <v/>
      </c>
      <c r="DW985" s="26" t="str">
        <f t="shared" si="1161"/>
        <v/>
      </c>
      <c r="DX985" s="26" t="str">
        <f t="shared" si="1161"/>
        <v/>
      </c>
      <c r="DY985" s="26" t="str">
        <f t="shared" si="1161"/>
        <v/>
      </c>
      <c r="DZ985" s="26" t="str">
        <f t="shared" si="1161"/>
        <v/>
      </c>
      <c r="EA985" s="26" t="str">
        <f t="shared" si="1161"/>
        <v/>
      </c>
      <c r="EB985" s="26" t="str">
        <f t="shared" si="1161"/>
        <v/>
      </c>
      <c r="EC985" s="26" t="str">
        <f t="shared" si="1161"/>
        <v/>
      </c>
      <c r="ED985" s="26" t="str">
        <f t="shared" si="1161"/>
        <v/>
      </c>
      <c r="EE985" s="26" t="str">
        <f t="shared" si="1162" ref="EE985:FI985">IF(AND(EE986="",EE987=""),"",SUM(EE986,EE987))</f>
        <v/>
      </c>
      <c r="EF985" s="26" t="str">
        <f t="shared" si="1162"/>
        <v/>
      </c>
      <c r="EG985" s="26" t="str">
        <f t="shared" si="1162"/>
        <v/>
      </c>
      <c r="EH985" s="26" t="str">
        <f t="shared" si="1162"/>
        <v/>
      </c>
      <c r="EI985" s="26" t="str">
        <f t="shared" si="1162"/>
        <v/>
      </c>
      <c r="EJ985" s="26" t="str">
        <f t="shared" si="1162"/>
        <v/>
      </c>
      <c r="EK985" s="26" t="str">
        <f t="shared" si="1162"/>
        <v/>
      </c>
      <c r="EL985" s="26" t="str">
        <f t="shared" si="1162"/>
        <v/>
      </c>
      <c r="EM985" s="26" t="str">
        <f t="shared" si="1162"/>
        <v/>
      </c>
      <c r="EN985" s="26" t="str">
        <f t="shared" si="1162"/>
        <v/>
      </c>
      <c r="EO985" s="26" t="str">
        <f t="shared" si="1162"/>
        <v/>
      </c>
      <c r="EP985" s="26" t="str">
        <f t="shared" si="1162"/>
        <v/>
      </c>
      <c r="EQ985" s="26" t="str">
        <f t="shared" si="1162"/>
        <v/>
      </c>
      <c r="ER985" s="26" t="str">
        <f t="shared" si="1162"/>
        <v/>
      </c>
      <c r="ES985" s="26" t="str">
        <f t="shared" si="1162"/>
        <v/>
      </c>
      <c r="ET985" s="26" t="str">
        <f t="shared" si="1162"/>
        <v/>
      </c>
      <c r="EU985" s="26" t="str">
        <f t="shared" si="1162"/>
        <v/>
      </c>
      <c r="EV985" s="26" t="str">
        <f t="shared" si="1162"/>
        <v/>
      </c>
      <c r="EW985" s="26" t="str">
        <f t="shared" si="1162"/>
        <v/>
      </c>
      <c r="EX985" s="26" t="str">
        <f t="shared" si="1162"/>
        <v/>
      </c>
      <c r="EY985" s="26" t="str">
        <f t="shared" si="1162"/>
        <v/>
      </c>
      <c r="EZ985" s="26" t="str">
        <f t="shared" si="1162"/>
        <v/>
      </c>
      <c r="FA985" s="26" t="str">
        <f t="shared" si="1162"/>
        <v/>
      </c>
      <c r="FB985" s="26" t="str">
        <f t="shared" si="1162"/>
        <v/>
      </c>
      <c r="FC985" s="26" t="str">
        <f t="shared" si="1162"/>
        <v/>
      </c>
      <c r="FD985" s="26" t="str">
        <f t="shared" si="1162"/>
        <v/>
      </c>
      <c r="FE985" s="26" t="str">
        <f t="shared" si="1162"/>
        <v/>
      </c>
      <c r="FF985" s="26" t="str">
        <f t="shared" si="1162"/>
        <v/>
      </c>
      <c r="FG985" s="26" t="str">
        <f t="shared" si="1162"/>
        <v/>
      </c>
      <c r="FH985" s="26" t="str">
        <f t="shared" si="1162"/>
        <v/>
      </c>
      <c r="FI985" s="26" t="str">
        <f t="shared" si="1162"/>
        <v/>
      </c>
    </row>
    <row r="986" spans="1:165" s="8" customFormat="1" ht="15" customHeight="1">
      <c r="A986" s="8" t="str">
        <f t="shared" si="1147"/>
        <v>BEFPDOFCAP_BP6_XDC</v>
      </c>
      <c r="B986" s="12" t="s">
        <v>2149</v>
      </c>
      <c r="C986" s="13" t="s">
        <v>2312</v>
      </c>
      <c r="D986" s="13" t="s">
        <v>2313</v>
      </c>
      <c r="E986" s="18" t="str">
        <f>"BEFPDOFCAP_BP6_"&amp;C3</f>
        <v>BEFPDOFCAP_BP6_XDC</v>
      </c>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row>
    <row r="987" spans="1:165" s="8" customFormat="1" ht="15" customHeight="1">
      <c r="A987" s="8" t="str">
        <f t="shared" si="1147"/>
        <v>BEFPDOFCAI_BP6_XDC</v>
      </c>
      <c r="B987" s="12" t="s">
        <v>2152</v>
      </c>
      <c r="C987" s="13" t="s">
        <v>2314</v>
      </c>
      <c r="D987" s="13" t="s">
        <v>2315</v>
      </c>
      <c r="E987" s="18" t="str">
        <f>"BEFPDOFCAI_BP6_"&amp;C3</f>
        <v>BEFPDOFCAI_BP6_XDC</v>
      </c>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row>
    <row r="988" spans="1:165" s="8" customFormat="1" ht="15" customHeight="1">
      <c r="A988" s="8" t="str">
        <f t="shared" si="1147"/>
        <v>BEFPDONF_BP6_XDC</v>
      </c>
      <c r="B988" s="12" t="s">
        <v>1528</v>
      </c>
      <c r="C988" s="13" t="s">
        <v>2316</v>
      </c>
      <c r="D988" s="13" t="s">
        <v>2317</v>
      </c>
      <c r="E988" s="18" t="str">
        <f>"BEFPDONF_BP6_"&amp;C3</f>
        <v>BEFPDONF_BP6_XDC</v>
      </c>
      <c r="F988" s="26" t="str">
        <f>IF(AND(F989="",AND(F990="",AND(F991="",AND(F994="",AND(F998="",AND(F1001="",F1004="")))))),"",SUM(F989,F990,F991,F994,F998,F1001,F1004))</f>
        <v/>
      </c>
      <c r="G988" s="26" t="str">
        <f t="shared" si="1163" ref="G988:BR988">IF(AND(G989="",AND(G990="",AND(G991="",AND(G994="",AND(G998="",AND(G1001="",G1004="")))))),"",SUM(G989,G990,G991,G994,G998,G1001,G1004))</f>
        <v/>
      </c>
      <c r="H988" s="26" t="str">
        <f t="shared" si="1163"/>
        <v/>
      </c>
      <c r="I988" s="26" t="str">
        <f t="shared" si="1163"/>
        <v/>
      </c>
      <c r="J988" s="26" t="str">
        <f t="shared" si="1163"/>
        <v/>
      </c>
      <c r="K988" s="26" t="str">
        <f t="shared" si="1163"/>
        <v/>
      </c>
      <c r="L988" s="26" t="str">
        <f t="shared" si="1163"/>
        <v/>
      </c>
      <c r="M988" s="26" t="str">
        <f t="shared" si="1163"/>
        <v/>
      </c>
      <c r="N988" s="26" t="str">
        <f t="shared" si="1163"/>
        <v/>
      </c>
      <c r="O988" s="26" t="str">
        <f t="shared" si="1163"/>
        <v/>
      </c>
      <c r="P988" s="26" t="str">
        <f t="shared" si="1163"/>
        <v/>
      </c>
      <c r="Q988" s="26" t="str">
        <f t="shared" si="1163"/>
        <v/>
      </c>
      <c r="R988" s="26" t="str">
        <f t="shared" si="1163"/>
        <v/>
      </c>
      <c r="S988" s="26" t="str">
        <f t="shared" si="1163"/>
        <v/>
      </c>
      <c r="T988" s="26" t="str">
        <f t="shared" si="1163"/>
        <v/>
      </c>
      <c r="U988" s="26" t="str">
        <f t="shared" si="1163"/>
        <v/>
      </c>
      <c r="V988" s="26" t="str">
        <f t="shared" si="1163"/>
        <v/>
      </c>
      <c r="W988" s="26" t="str">
        <f t="shared" si="1163"/>
        <v/>
      </c>
      <c r="X988" s="26" t="str">
        <f t="shared" si="1163"/>
        <v/>
      </c>
      <c r="Y988" s="26" t="str">
        <f t="shared" si="1163"/>
        <v/>
      </c>
      <c r="Z988" s="26" t="str">
        <f t="shared" si="1163"/>
        <v/>
      </c>
      <c r="AA988" s="26" t="str">
        <f t="shared" si="1163"/>
        <v/>
      </c>
      <c r="AB988" s="26" t="str">
        <f t="shared" si="1163"/>
        <v/>
      </c>
      <c r="AC988" s="26" t="str">
        <f t="shared" si="1163"/>
        <v/>
      </c>
      <c r="AD988" s="26" t="str">
        <f t="shared" si="1163"/>
        <v/>
      </c>
      <c r="AE988" s="26" t="str">
        <f t="shared" si="1163"/>
        <v/>
      </c>
      <c r="AF988" s="26" t="str">
        <f t="shared" si="1163"/>
        <v/>
      </c>
      <c r="AG988" s="26" t="str">
        <f t="shared" si="1163"/>
        <v/>
      </c>
      <c r="AH988" s="26" t="str">
        <f t="shared" si="1163"/>
        <v/>
      </c>
      <c r="AI988" s="26" t="str">
        <f t="shared" si="1163"/>
        <v/>
      </c>
      <c r="AJ988" s="26" t="str">
        <f t="shared" si="1163"/>
        <v/>
      </c>
      <c r="AK988" s="26" t="str">
        <f t="shared" si="1163"/>
        <v/>
      </c>
      <c r="AL988" s="26" t="str">
        <f t="shared" si="1163"/>
        <v/>
      </c>
      <c r="AM988" s="26" t="str">
        <f t="shared" si="1163"/>
        <v/>
      </c>
      <c r="AN988" s="26" t="str">
        <f t="shared" si="1163"/>
        <v/>
      </c>
      <c r="AO988" s="26" t="str">
        <f t="shared" si="1163"/>
        <v/>
      </c>
      <c r="AP988" s="26" t="str">
        <f t="shared" si="1163"/>
        <v/>
      </c>
      <c r="AQ988" s="26" t="str">
        <f t="shared" si="1163"/>
        <v/>
      </c>
      <c r="AR988" s="26" t="str">
        <f t="shared" si="1163"/>
        <v/>
      </c>
      <c r="AS988" s="26" t="str">
        <f t="shared" si="1163"/>
        <v/>
      </c>
      <c r="AT988" s="26" t="str">
        <f t="shared" si="1163"/>
        <v/>
      </c>
      <c r="AU988" s="26" t="str">
        <f t="shared" si="1163"/>
        <v/>
      </c>
      <c r="AV988" s="26" t="str">
        <f t="shared" si="1163"/>
        <v/>
      </c>
      <c r="AW988" s="26" t="str">
        <f t="shared" si="1163"/>
        <v/>
      </c>
      <c r="AX988" s="26" t="str">
        <f t="shared" si="1163"/>
        <v/>
      </c>
      <c r="AY988" s="26" t="str">
        <f t="shared" si="1163"/>
        <v/>
      </c>
      <c r="AZ988" s="26" t="str">
        <f t="shared" si="1163"/>
        <v/>
      </c>
      <c r="BA988" s="26" t="str">
        <f t="shared" si="1163"/>
        <v/>
      </c>
      <c r="BB988" s="26" t="str">
        <f t="shared" si="1163"/>
        <v/>
      </c>
      <c r="BC988" s="26" t="str">
        <f t="shared" si="1163"/>
        <v/>
      </c>
      <c r="BD988" s="26" t="str">
        <f t="shared" si="1163"/>
        <v/>
      </c>
      <c r="BE988" s="26" t="str">
        <f t="shared" si="1163"/>
        <v/>
      </c>
      <c r="BF988" s="26" t="str">
        <f t="shared" si="1163"/>
        <v/>
      </c>
      <c r="BG988" s="26" t="str">
        <f t="shared" si="1163"/>
        <v/>
      </c>
      <c r="BH988" s="26" t="str">
        <f t="shared" si="1163"/>
        <v/>
      </c>
      <c r="BI988" s="26" t="str">
        <f t="shared" si="1163"/>
        <v/>
      </c>
      <c r="BJ988" s="26" t="str">
        <f t="shared" si="1163"/>
        <v/>
      </c>
      <c r="BK988" s="26" t="str">
        <f t="shared" si="1163"/>
        <v/>
      </c>
      <c r="BL988" s="26" t="str">
        <f t="shared" si="1163"/>
        <v/>
      </c>
      <c r="BM988" s="26" t="str">
        <f t="shared" si="1163"/>
        <v/>
      </c>
      <c r="BN988" s="26" t="str">
        <f t="shared" si="1163"/>
        <v/>
      </c>
      <c r="BO988" s="26" t="str">
        <f t="shared" si="1163"/>
        <v/>
      </c>
      <c r="BP988" s="26" t="str">
        <f t="shared" si="1163"/>
        <v/>
      </c>
      <c r="BQ988" s="26" t="str">
        <f t="shared" si="1163"/>
        <v/>
      </c>
      <c r="BR988" s="26" t="str">
        <f t="shared" si="1163"/>
        <v/>
      </c>
      <c r="BS988" s="26" t="str">
        <f t="shared" si="1164" ref="BS988:ED988">IF(AND(BS989="",AND(BS990="",AND(BS991="",AND(BS994="",AND(BS998="",AND(BS1001="",BS1004="")))))),"",SUM(BS989,BS990,BS991,BS994,BS998,BS1001,BS1004))</f>
        <v/>
      </c>
      <c r="BT988" s="26" t="str">
        <f t="shared" si="1164"/>
        <v/>
      </c>
      <c r="BU988" s="26" t="str">
        <f t="shared" si="1164"/>
        <v/>
      </c>
      <c r="BV988" s="26" t="str">
        <f t="shared" si="1164"/>
        <v/>
      </c>
      <c r="BW988" s="26" t="str">
        <f t="shared" si="1164"/>
        <v/>
      </c>
      <c r="BX988" s="26" t="str">
        <f t="shared" si="1164"/>
        <v/>
      </c>
      <c r="BY988" s="26" t="str">
        <f t="shared" si="1164"/>
        <v/>
      </c>
      <c r="BZ988" s="26" t="str">
        <f t="shared" si="1164"/>
        <v/>
      </c>
      <c r="CA988" s="26" t="str">
        <f t="shared" si="1164"/>
        <v/>
      </c>
      <c r="CB988" s="26" t="str">
        <f t="shared" si="1164"/>
        <v/>
      </c>
      <c r="CC988" s="26" t="str">
        <f t="shared" si="1164"/>
        <v/>
      </c>
      <c r="CD988" s="26" t="str">
        <f t="shared" si="1164"/>
        <v/>
      </c>
      <c r="CE988" s="26" t="str">
        <f t="shared" si="1164"/>
        <v/>
      </c>
      <c r="CF988" s="26" t="str">
        <f t="shared" si="1164"/>
        <v/>
      </c>
      <c r="CG988" s="26" t="str">
        <f t="shared" si="1164"/>
        <v/>
      </c>
      <c r="CH988" s="26" t="str">
        <f t="shared" si="1164"/>
        <v/>
      </c>
      <c r="CI988" s="26" t="str">
        <f t="shared" si="1164"/>
        <v/>
      </c>
      <c r="CJ988" s="26" t="str">
        <f t="shared" si="1164"/>
        <v/>
      </c>
      <c r="CK988" s="26" t="str">
        <f t="shared" si="1164"/>
        <v/>
      </c>
      <c r="CL988" s="26" t="str">
        <f t="shared" si="1164"/>
        <v/>
      </c>
      <c r="CM988" s="26" t="str">
        <f t="shared" si="1164"/>
        <v/>
      </c>
      <c r="CN988" s="26" t="str">
        <f t="shared" si="1164"/>
        <v/>
      </c>
      <c r="CO988" s="26" t="str">
        <f t="shared" si="1164"/>
        <v/>
      </c>
      <c r="CP988" s="26" t="str">
        <f t="shared" si="1164"/>
        <v/>
      </c>
      <c r="CQ988" s="26" t="str">
        <f t="shared" si="1164"/>
        <v/>
      </c>
      <c r="CR988" s="26" t="str">
        <f t="shared" si="1164"/>
        <v/>
      </c>
      <c r="CS988" s="26" t="str">
        <f t="shared" si="1164"/>
        <v/>
      </c>
      <c r="CT988" s="26" t="str">
        <f t="shared" si="1164"/>
        <v/>
      </c>
      <c r="CU988" s="26" t="str">
        <f t="shared" si="1164"/>
        <v/>
      </c>
      <c r="CV988" s="26" t="str">
        <f t="shared" si="1164"/>
        <v/>
      </c>
      <c r="CW988" s="26" t="str">
        <f t="shared" si="1164"/>
        <v/>
      </c>
      <c r="CX988" s="26" t="str">
        <f t="shared" si="1164"/>
        <v/>
      </c>
      <c r="CY988" s="26" t="str">
        <f t="shared" si="1164"/>
        <v/>
      </c>
      <c r="CZ988" s="26" t="str">
        <f t="shared" si="1164"/>
        <v/>
      </c>
      <c r="DA988" s="26" t="str">
        <f t="shared" si="1164"/>
        <v/>
      </c>
      <c r="DB988" s="26" t="str">
        <f t="shared" si="1164"/>
        <v/>
      </c>
      <c r="DC988" s="26" t="str">
        <f t="shared" si="1164"/>
        <v/>
      </c>
      <c r="DD988" s="26" t="str">
        <f t="shared" si="1164"/>
        <v/>
      </c>
      <c r="DE988" s="26" t="str">
        <f t="shared" si="1164"/>
        <v/>
      </c>
      <c r="DF988" s="26" t="str">
        <f t="shared" si="1164"/>
        <v/>
      </c>
      <c r="DG988" s="26" t="str">
        <f t="shared" si="1164"/>
        <v/>
      </c>
      <c r="DH988" s="26" t="str">
        <f t="shared" si="1164"/>
        <v/>
      </c>
      <c r="DI988" s="26" t="str">
        <f t="shared" si="1164"/>
        <v/>
      </c>
      <c r="DJ988" s="26" t="str">
        <f t="shared" si="1164"/>
        <v/>
      </c>
      <c r="DK988" s="26" t="str">
        <f t="shared" si="1164"/>
        <v/>
      </c>
      <c r="DL988" s="26" t="str">
        <f t="shared" si="1164"/>
        <v/>
      </c>
      <c r="DM988" s="26" t="str">
        <f t="shared" si="1164"/>
        <v/>
      </c>
      <c r="DN988" s="26" t="str">
        <f t="shared" si="1164"/>
        <v/>
      </c>
      <c r="DO988" s="26" t="str">
        <f t="shared" si="1164"/>
        <v/>
      </c>
      <c r="DP988" s="26" t="str">
        <f t="shared" si="1164"/>
        <v/>
      </c>
      <c r="DQ988" s="26" t="str">
        <f t="shared" si="1164"/>
        <v/>
      </c>
      <c r="DR988" s="26" t="str">
        <f t="shared" si="1164"/>
        <v/>
      </c>
      <c r="DS988" s="26" t="str">
        <f t="shared" si="1164"/>
        <v/>
      </c>
      <c r="DT988" s="26" t="str">
        <f t="shared" si="1164"/>
        <v/>
      </c>
      <c r="DU988" s="26" t="str">
        <f t="shared" si="1164"/>
        <v/>
      </c>
      <c r="DV988" s="26" t="str">
        <f t="shared" si="1164"/>
        <v/>
      </c>
      <c r="DW988" s="26" t="str">
        <f t="shared" si="1164"/>
        <v/>
      </c>
      <c r="DX988" s="26" t="str">
        <f t="shared" si="1164"/>
        <v/>
      </c>
      <c r="DY988" s="26" t="str">
        <f t="shared" si="1164"/>
        <v/>
      </c>
      <c r="DZ988" s="26" t="str">
        <f t="shared" si="1164"/>
        <v/>
      </c>
      <c r="EA988" s="26" t="str">
        <f t="shared" si="1164"/>
        <v/>
      </c>
      <c r="EB988" s="26" t="str">
        <f t="shared" si="1164"/>
        <v/>
      </c>
      <c r="EC988" s="26" t="str">
        <f t="shared" si="1164"/>
        <v/>
      </c>
      <c r="ED988" s="26" t="str">
        <f t="shared" si="1164"/>
        <v/>
      </c>
      <c r="EE988" s="26" t="str">
        <f t="shared" si="1165" ref="EE988:FI988">IF(AND(EE989="",AND(EE990="",AND(EE991="",AND(EE994="",AND(EE998="",AND(EE1001="",EE1004="")))))),"",SUM(EE989,EE990,EE991,EE994,EE998,EE1001,EE1004))</f>
        <v/>
      </c>
      <c r="EF988" s="26" t="str">
        <f t="shared" si="1165"/>
        <v/>
      </c>
      <c r="EG988" s="26" t="str">
        <f t="shared" si="1165"/>
        <v/>
      </c>
      <c r="EH988" s="26" t="str">
        <f t="shared" si="1165"/>
        <v/>
      </c>
      <c r="EI988" s="26" t="str">
        <f t="shared" si="1165"/>
        <v/>
      </c>
      <c r="EJ988" s="26" t="str">
        <f t="shared" si="1165"/>
        <v/>
      </c>
      <c r="EK988" s="26" t="str">
        <f t="shared" si="1165"/>
        <v/>
      </c>
      <c r="EL988" s="26" t="str">
        <f t="shared" si="1165"/>
        <v/>
      </c>
      <c r="EM988" s="26" t="str">
        <f t="shared" si="1165"/>
        <v/>
      </c>
      <c r="EN988" s="26" t="str">
        <f t="shared" si="1165"/>
        <v/>
      </c>
      <c r="EO988" s="26" t="str">
        <f t="shared" si="1165"/>
        <v/>
      </c>
      <c r="EP988" s="26" t="str">
        <f t="shared" si="1165"/>
        <v/>
      </c>
      <c r="EQ988" s="26" t="str">
        <f t="shared" si="1165"/>
        <v/>
      </c>
      <c r="ER988" s="26" t="str">
        <f t="shared" si="1165"/>
        <v/>
      </c>
      <c r="ES988" s="26" t="str">
        <f t="shared" si="1165"/>
        <v/>
      </c>
      <c r="ET988" s="26" t="str">
        <f t="shared" si="1165"/>
        <v/>
      </c>
      <c r="EU988" s="26" t="str">
        <f t="shared" si="1165"/>
        <v/>
      </c>
      <c r="EV988" s="26" t="str">
        <f t="shared" si="1165"/>
        <v/>
      </c>
      <c r="EW988" s="26" t="str">
        <f t="shared" si="1165"/>
        <v/>
      </c>
      <c r="EX988" s="26" t="str">
        <f t="shared" si="1165"/>
        <v/>
      </c>
      <c r="EY988" s="26" t="str">
        <f t="shared" si="1165"/>
        <v/>
      </c>
      <c r="EZ988" s="26" t="str">
        <f t="shared" si="1165"/>
        <v/>
      </c>
      <c r="FA988" s="26" t="str">
        <f t="shared" si="1165"/>
        <v/>
      </c>
      <c r="FB988" s="26" t="str">
        <f t="shared" si="1165"/>
        <v/>
      </c>
      <c r="FC988" s="26" t="str">
        <f t="shared" si="1165"/>
        <v/>
      </c>
      <c r="FD988" s="26" t="str">
        <f t="shared" si="1165"/>
        <v/>
      </c>
      <c r="FE988" s="26" t="str">
        <f t="shared" si="1165"/>
        <v/>
      </c>
      <c r="FF988" s="26" t="str">
        <f t="shared" si="1165"/>
        <v/>
      </c>
      <c r="FG988" s="26" t="str">
        <f t="shared" si="1165"/>
        <v/>
      </c>
      <c r="FH988" s="26" t="str">
        <f t="shared" si="1165"/>
        <v/>
      </c>
      <c r="FI988" s="26" t="str">
        <f t="shared" si="1165"/>
        <v/>
      </c>
    </row>
    <row r="989" spans="1:165" s="8" customFormat="1" ht="15" customHeight="1">
      <c r="A989" s="8" t="str">
        <f t="shared" si="1147"/>
        <v>BEFPDONFNS_BP6_XDC</v>
      </c>
      <c r="B989" s="12" t="s">
        <v>2158</v>
      </c>
      <c r="C989" s="13" t="s">
        <v>2318</v>
      </c>
      <c r="D989" s="13" t="s">
        <v>2319</v>
      </c>
      <c r="E989" s="18" t="str">
        <f>"BEFPDONFNS_BP6_"&amp;C3</f>
        <v>BEFPDONFNS_BP6_XDC</v>
      </c>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row>
    <row r="990" spans="1:165" s="8" customFormat="1" ht="15" customHeight="1">
      <c r="A990" s="8" t="str">
        <f t="shared" si="1147"/>
        <v>BEFPDONFPB_BP6_XDC</v>
      </c>
      <c r="B990" s="12" t="s">
        <v>2109</v>
      </c>
      <c r="C990" s="13" t="s">
        <v>2320</v>
      </c>
      <c r="D990" s="13" t="s">
        <v>2321</v>
      </c>
      <c r="E990" s="18" t="str">
        <f>"BEFPDONFPB_BP6_"&amp;C3</f>
        <v>BEFPDONFPB_BP6_XDC</v>
      </c>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row>
    <row r="991" spans="1:165" s="8" customFormat="1" ht="15" customHeight="1">
      <c r="A991" s="8" t="str">
        <f t="shared" si="1147"/>
        <v>BEFPDONFRP_BP6_XDC</v>
      </c>
      <c r="B991" s="12" t="s">
        <v>2112</v>
      </c>
      <c r="C991" s="13" t="s">
        <v>2322</v>
      </c>
      <c r="D991" s="13" t="s">
        <v>2323</v>
      </c>
      <c r="E991" s="18" t="str">
        <f>"BEFPDONFRP_BP6_"&amp;C3</f>
        <v>BEFPDONFRP_BP6_XDC</v>
      </c>
      <c r="F991" s="26" t="str">
        <f>IF(AND(F992="",F993=""),"",SUM(F992,F993))</f>
        <v/>
      </c>
      <c r="G991" s="26" t="str">
        <f t="shared" si="1166" ref="G991:BR991">IF(AND(G992="",G993=""),"",SUM(G992,G993))</f>
        <v/>
      </c>
      <c r="H991" s="26" t="str">
        <f t="shared" si="1166"/>
        <v/>
      </c>
      <c r="I991" s="26" t="str">
        <f t="shared" si="1166"/>
        <v/>
      </c>
      <c r="J991" s="26" t="str">
        <f t="shared" si="1166"/>
        <v/>
      </c>
      <c r="K991" s="26" t="str">
        <f t="shared" si="1166"/>
        <v/>
      </c>
      <c r="L991" s="26" t="str">
        <f t="shared" si="1166"/>
        <v/>
      </c>
      <c r="M991" s="26" t="str">
        <f t="shared" si="1166"/>
        <v/>
      </c>
      <c r="N991" s="26" t="str">
        <f t="shared" si="1166"/>
        <v/>
      </c>
      <c r="O991" s="26" t="str">
        <f t="shared" si="1166"/>
        <v/>
      </c>
      <c r="P991" s="26" t="str">
        <f t="shared" si="1166"/>
        <v/>
      </c>
      <c r="Q991" s="26" t="str">
        <f t="shared" si="1166"/>
        <v/>
      </c>
      <c r="R991" s="26" t="str">
        <f t="shared" si="1166"/>
        <v/>
      </c>
      <c r="S991" s="26" t="str">
        <f t="shared" si="1166"/>
        <v/>
      </c>
      <c r="T991" s="26" t="str">
        <f t="shared" si="1166"/>
        <v/>
      </c>
      <c r="U991" s="26" t="str">
        <f t="shared" si="1166"/>
        <v/>
      </c>
      <c r="V991" s="26" t="str">
        <f t="shared" si="1166"/>
        <v/>
      </c>
      <c r="W991" s="26" t="str">
        <f t="shared" si="1166"/>
        <v/>
      </c>
      <c r="X991" s="26" t="str">
        <f t="shared" si="1166"/>
        <v/>
      </c>
      <c r="Y991" s="26" t="str">
        <f t="shared" si="1166"/>
        <v/>
      </c>
      <c r="Z991" s="26" t="str">
        <f t="shared" si="1166"/>
        <v/>
      </c>
      <c r="AA991" s="26" t="str">
        <f t="shared" si="1166"/>
        <v/>
      </c>
      <c r="AB991" s="26" t="str">
        <f t="shared" si="1166"/>
        <v/>
      </c>
      <c r="AC991" s="26" t="str">
        <f t="shared" si="1166"/>
        <v/>
      </c>
      <c r="AD991" s="26" t="str">
        <f t="shared" si="1166"/>
        <v/>
      </c>
      <c r="AE991" s="26" t="str">
        <f t="shared" si="1166"/>
        <v/>
      </c>
      <c r="AF991" s="26" t="str">
        <f t="shared" si="1166"/>
        <v/>
      </c>
      <c r="AG991" s="26" t="str">
        <f t="shared" si="1166"/>
        <v/>
      </c>
      <c r="AH991" s="26" t="str">
        <f t="shared" si="1166"/>
        <v/>
      </c>
      <c r="AI991" s="26" t="str">
        <f t="shared" si="1166"/>
        <v/>
      </c>
      <c r="AJ991" s="26" t="str">
        <f t="shared" si="1166"/>
        <v/>
      </c>
      <c r="AK991" s="26" t="str">
        <f t="shared" si="1166"/>
        <v/>
      </c>
      <c r="AL991" s="26" t="str">
        <f t="shared" si="1166"/>
        <v/>
      </c>
      <c r="AM991" s="26" t="str">
        <f t="shared" si="1166"/>
        <v/>
      </c>
      <c r="AN991" s="26" t="str">
        <f t="shared" si="1166"/>
        <v/>
      </c>
      <c r="AO991" s="26" t="str">
        <f t="shared" si="1166"/>
        <v/>
      </c>
      <c r="AP991" s="26" t="str">
        <f t="shared" si="1166"/>
        <v/>
      </c>
      <c r="AQ991" s="26" t="str">
        <f t="shared" si="1166"/>
        <v/>
      </c>
      <c r="AR991" s="26" t="str">
        <f t="shared" si="1166"/>
        <v/>
      </c>
      <c r="AS991" s="26" t="str">
        <f t="shared" si="1166"/>
        <v/>
      </c>
      <c r="AT991" s="26" t="str">
        <f t="shared" si="1166"/>
        <v/>
      </c>
      <c r="AU991" s="26" t="str">
        <f t="shared" si="1166"/>
        <v/>
      </c>
      <c r="AV991" s="26" t="str">
        <f t="shared" si="1166"/>
        <v/>
      </c>
      <c r="AW991" s="26" t="str">
        <f t="shared" si="1166"/>
        <v/>
      </c>
      <c r="AX991" s="26" t="str">
        <f t="shared" si="1166"/>
        <v/>
      </c>
      <c r="AY991" s="26" t="str">
        <f t="shared" si="1166"/>
        <v/>
      </c>
      <c r="AZ991" s="26" t="str">
        <f t="shared" si="1166"/>
        <v/>
      </c>
      <c r="BA991" s="26" t="str">
        <f t="shared" si="1166"/>
        <v/>
      </c>
      <c r="BB991" s="26" t="str">
        <f t="shared" si="1166"/>
        <v/>
      </c>
      <c r="BC991" s="26" t="str">
        <f t="shared" si="1166"/>
        <v/>
      </c>
      <c r="BD991" s="26" t="str">
        <f t="shared" si="1166"/>
        <v/>
      </c>
      <c r="BE991" s="26" t="str">
        <f t="shared" si="1166"/>
        <v/>
      </c>
      <c r="BF991" s="26" t="str">
        <f t="shared" si="1166"/>
        <v/>
      </c>
      <c r="BG991" s="26" t="str">
        <f t="shared" si="1166"/>
        <v/>
      </c>
      <c r="BH991" s="26" t="str">
        <f t="shared" si="1166"/>
        <v/>
      </c>
      <c r="BI991" s="26" t="str">
        <f t="shared" si="1166"/>
        <v/>
      </c>
      <c r="BJ991" s="26" t="str">
        <f t="shared" si="1166"/>
        <v/>
      </c>
      <c r="BK991" s="26" t="str">
        <f t="shared" si="1166"/>
        <v/>
      </c>
      <c r="BL991" s="26" t="str">
        <f t="shared" si="1166"/>
        <v/>
      </c>
      <c r="BM991" s="26" t="str">
        <f t="shared" si="1166"/>
        <v/>
      </c>
      <c r="BN991" s="26" t="str">
        <f t="shared" si="1166"/>
        <v/>
      </c>
      <c r="BO991" s="26" t="str">
        <f t="shared" si="1166"/>
        <v/>
      </c>
      <c r="BP991" s="26" t="str">
        <f t="shared" si="1166"/>
        <v/>
      </c>
      <c r="BQ991" s="26" t="str">
        <f t="shared" si="1166"/>
        <v/>
      </c>
      <c r="BR991" s="26" t="str">
        <f t="shared" si="1166"/>
        <v/>
      </c>
      <c r="BS991" s="26" t="str">
        <f t="shared" si="1167" ref="BS991:ED991">IF(AND(BS992="",BS993=""),"",SUM(BS992,BS993))</f>
        <v/>
      </c>
      <c r="BT991" s="26" t="str">
        <f t="shared" si="1167"/>
        <v/>
      </c>
      <c r="BU991" s="26" t="str">
        <f t="shared" si="1167"/>
        <v/>
      </c>
      <c r="BV991" s="26" t="str">
        <f t="shared" si="1167"/>
        <v/>
      </c>
      <c r="BW991" s="26" t="str">
        <f t="shared" si="1167"/>
        <v/>
      </c>
      <c r="BX991" s="26" t="str">
        <f t="shared" si="1167"/>
        <v/>
      </c>
      <c r="BY991" s="26" t="str">
        <f t="shared" si="1167"/>
        <v/>
      </c>
      <c r="BZ991" s="26" t="str">
        <f t="shared" si="1167"/>
        <v/>
      </c>
      <c r="CA991" s="26" t="str">
        <f t="shared" si="1167"/>
        <v/>
      </c>
      <c r="CB991" s="26" t="str">
        <f t="shared" si="1167"/>
        <v/>
      </c>
      <c r="CC991" s="26" t="str">
        <f t="shared" si="1167"/>
        <v/>
      </c>
      <c r="CD991" s="26" t="str">
        <f t="shared" si="1167"/>
        <v/>
      </c>
      <c r="CE991" s="26" t="str">
        <f t="shared" si="1167"/>
        <v/>
      </c>
      <c r="CF991" s="26" t="str">
        <f t="shared" si="1167"/>
        <v/>
      </c>
      <c r="CG991" s="26" t="str">
        <f t="shared" si="1167"/>
        <v/>
      </c>
      <c r="CH991" s="26" t="str">
        <f t="shared" si="1167"/>
        <v/>
      </c>
      <c r="CI991" s="26" t="str">
        <f t="shared" si="1167"/>
        <v/>
      </c>
      <c r="CJ991" s="26" t="str">
        <f t="shared" si="1167"/>
        <v/>
      </c>
      <c r="CK991" s="26" t="str">
        <f t="shared" si="1167"/>
        <v/>
      </c>
      <c r="CL991" s="26" t="str">
        <f t="shared" si="1167"/>
        <v/>
      </c>
      <c r="CM991" s="26" t="str">
        <f t="shared" si="1167"/>
        <v/>
      </c>
      <c r="CN991" s="26" t="str">
        <f t="shared" si="1167"/>
        <v/>
      </c>
      <c r="CO991" s="26" t="str">
        <f t="shared" si="1167"/>
        <v/>
      </c>
      <c r="CP991" s="26" t="str">
        <f t="shared" si="1167"/>
        <v/>
      </c>
      <c r="CQ991" s="26" t="str">
        <f t="shared" si="1167"/>
        <v/>
      </c>
      <c r="CR991" s="26" t="str">
        <f t="shared" si="1167"/>
        <v/>
      </c>
      <c r="CS991" s="26" t="str">
        <f t="shared" si="1167"/>
        <v/>
      </c>
      <c r="CT991" s="26" t="str">
        <f t="shared" si="1167"/>
        <v/>
      </c>
      <c r="CU991" s="26" t="str">
        <f t="shared" si="1167"/>
        <v/>
      </c>
      <c r="CV991" s="26" t="str">
        <f t="shared" si="1167"/>
        <v/>
      </c>
      <c r="CW991" s="26" t="str">
        <f t="shared" si="1167"/>
        <v/>
      </c>
      <c r="CX991" s="26" t="str">
        <f t="shared" si="1167"/>
        <v/>
      </c>
      <c r="CY991" s="26" t="str">
        <f t="shared" si="1167"/>
        <v/>
      </c>
      <c r="CZ991" s="26" t="str">
        <f t="shared" si="1167"/>
        <v/>
      </c>
      <c r="DA991" s="26" t="str">
        <f t="shared" si="1167"/>
        <v/>
      </c>
      <c r="DB991" s="26" t="str">
        <f t="shared" si="1167"/>
        <v/>
      </c>
      <c r="DC991" s="26" t="str">
        <f t="shared" si="1167"/>
        <v/>
      </c>
      <c r="DD991" s="26" t="str">
        <f t="shared" si="1167"/>
        <v/>
      </c>
      <c r="DE991" s="26" t="str">
        <f t="shared" si="1167"/>
        <v/>
      </c>
      <c r="DF991" s="26" t="str">
        <f t="shared" si="1167"/>
        <v/>
      </c>
      <c r="DG991" s="26" t="str">
        <f t="shared" si="1167"/>
        <v/>
      </c>
      <c r="DH991" s="26" t="str">
        <f t="shared" si="1167"/>
        <v/>
      </c>
      <c r="DI991" s="26" t="str">
        <f t="shared" si="1167"/>
        <v/>
      </c>
      <c r="DJ991" s="26" t="str">
        <f t="shared" si="1167"/>
        <v/>
      </c>
      <c r="DK991" s="26" t="str">
        <f t="shared" si="1167"/>
        <v/>
      </c>
      <c r="DL991" s="26" t="str">
        <f t="shared" si="1167"/>
        <v/>
      </c>
      <c r="DM991" s="26" t="str">
        <f t="shared" si="1167"/>
        <v/>
      </c>
      <c r="DN991" s="26" t="str">
        <f t="shared" si="1167"/>
        <v/>
      </c>
      <c r="DO991" s="26" t="str">
        <f t="shared" si="1167"/>
        <v/>
      </c>
      <c r="DP991" s="26" t="str">
        <f t="shared" si="1167"/>
        <v/>
      </c>
      <c r="DQ991" s="26" t="str">
        <f t="shared" si="1167"/>
        <v/>
      </c>
      <c r="DR991" s="26" t="str">
        <f t="shared" si="1167"/>
        <v/>
      </c>
      <c r="DS991" s="26" t="str">
        <f t="shared" si="1167"/>
        <v/>
      </c>
      <c r="DT991" s="26" t="str">
        <f t="shared" si="1167"/>
        <v/>
      </c>
      <c r="DU991" s="26" t="str">
        <f t="shared" si="1167"/>
        <v/>
      </c>
      <c r="DV991" s="26" t="str">
        <f t="shared" si="1167"/>
        <v/>
      </c>
      <c r="DW991" s="26" t="str">
        <f t="shared" si="1167"/>
        <v/>
      </c>
      <c r="DX991" s="26" t="str">
        <f t="shared" si="1167"/>
        <v/>
      </c>
      <c r="DY991" s="26" t="str">
        <f t="shared" si="1167"/>
        <v/>
      </c>
      <c r="DZ991" s="26" t="str">
        <f t="shared" si="1167"/>
        <v/>
      </c>
      <c r="EA991" s="26" t="str">
        <f t="shared" si="1167"/>
        <v/>
      </c>
      <c r="EB991" s="26" t="str">
        <f t="shared" si="1167"/>
        <v/>
      </c>
      <c r="EC991" s="26" t="str">
        <f t="shared" si="1167"/>
        <v/>
      </c>
      <c r="ED991" s="26" t="str">
        <f t="shared" si="1167"/>
        <v/>
      </c>
      <c r="EE991" s="26" t="str">
        <f t="shared" si="1168" ref="EE991:FI991">IF(AND(EE992="",EE993=""),"",SUM(EE992,EE993))</f>
        <v/>
      </c>
      <c r="EF991" s="26" t="str">
        <f t="shared" si="1168"/>
        <v/>
      </c>
      <c r="EG991" s="26" t="str">
        <f t="shared" si="1168"/>
        <v/>
      </c>
      <c r="EH991" s="26" t="str">
        <f t="shared" si="1168"/>
        <v/>
      </c>
      <c r="EI991" s="26" t="str">
        <f t="shared" si="1168"/>
        <v/>
      </c>
      <c r="EJ991" s="26" t="str">
        <f t="shared" si="1168"/>
        <v/>
      </c>
      <c r="EK991" s="26" t="str">
        <f t="shared" si="1168"/>
        <v/>
      </c>
      <c r="EL991" s="26" t="str">
        <f t="shared" si="1168"/>
        <v/>
      </c>
      <c r="EM991" s="26" t="str">
        <f t="shared" si="1168"/>
        <v/>
      </c>
      <c r="EN991" s="26" t="str">
        <f t="shared" si="1168"/>
        <v/>
      </c>
      <c r="EO991" s="26" t="str">
        <f t="shared" si="1168"/>
        <v/>
      </c>
      <c r="EP991" s="26" t="str">
        <f t="shared" si="1168"/>
        <v/>
      </c>
      <c r="EQ991" s="26" t="str">
        <f t="shared" si="1168"/>
        <v/>
      </c>
      <c r="ER991" s="26" t="str">
        <f t="shared" si="1168"/>
        <v/>
      </c>
      <c r="ES991" s="26" t="str">
        <f t="shared" si="1168"/>
        <v/>
      </c>
      <c r="ET991" s="26" t="str">
        <f t="shared" si="1168"/>
        <v/>
      </c>
      <c r="EU991" s="26" t="str">
        <f t="shared" si="1168"/>
        <v/>
      </c>
      <c r="EV991" s="26" t="str">
        <f t="shared" si="1168"/>
        <v/>
      </c>
      <c r="EW991" s="26" t="str">
        <f t="shared" si="1168"/>
        <v/>
      </c>
      <c r="EX991" s="26" t="str">
        <f t="shared" si="1168"/>
        <v/>
      </c>
      <c r="EY991" s="26" t="str">
        <f t="shared" si="1168"/>
        <v/>
      </c>
      <c r="EZ991" s="26" t="str">
        <f t="shared" si="1168"/>
        <v/>
      </c>
      <c r="FA991" s="26" t="str">
        <f t="shared" si="1168"/>
        <v/>
      </c>
      <c r="FB991" s="26" t="str">
        <f t="shared" si="1168"/>
        <v/>
      </c>
      <c r="FC991" s="26" t="str">
        <f t="shared" si="1168"/>
        <v/>
      </c>
      <c r="FD991" s="26" t="str">
        <f t="shared" si="1168"/>
        <v/>
      </c>
      <c r="FE991" s="26" t="str">
        <f t="shared" si="1168"/>
        <v/>
      </c>
      <c r="FF991" s="26" t="str">
        <f t="shared" si="1168"/>
        <v/>
      </c>
      <c r="FG991" s="26" t="str">
        <f t="shared" si="1168"/>
        <v/>
      </c>
      <c r="FH991" s="26" t="str">
        <f t="shared" si="1168"/>
        <v/>
      </c>
      <c r="FI991" s="26" t="str">
        <f t="shared" si="1168"/>
        <v/>
      </c>
    </row>
    <row r="992" spans="1:165" s="8" customFormat="1" ht="15" customHeight="1">
      <c r="A992" s="8" t="str">
        <f t="shared" si="1147"/>
        <v>BEFPDONFRPP_BP6_XDC</v>
      </c>
      <c r="B992" s="12" t="s">
        <v>2115</v>
      </c>
      <c r="C992" s="13" t="s">
        <v>2324</v>
      </c>
      <c r="D992" s="13" t="s">
        <v>2325</v>
      </c>
      <c r="E992" s="18" t="str">
        <f>"BEFPDONFRPP_BP6_"&amp;C3</f>
        <v>BEFPDONFRPP_BP6_XDC</v>
      </c>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row>
    <row r="993" spans="1:165" s="8" customFormat="1" ht="15" customHeight="1">
      <c r="A993" s="8" t="str">
        <f t="shared" si="1147"/>
        <v>BEFPDONFRPI_BP6_XDC</v>
      </c>
      <c r="B993" s="12" t="s">
        <v>2118</v>
      </c>
      <c r="C993" s="13" t="s">
        <v>2326</v>
      </c>
      <c r="D993" s="13" t="s">
        <v>2327</v>
      </c>
      <c r="E993" s="18" t="str">
        <f>"BEFPDONFRPI_BP6_"&amp;C3</f>
        <v>BEFPDONFRPI_BP6_XDC</v>
      </c>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row>
    <row r="994" spans="1:165" s="8" customFormat="1" ht="15" customHeight="1">
      <c r="A994" s="8" t="str">
        <f t="shared" si="1147"/>
        <v>BEFPDONFAA_BP6_XDC</v>
      </c>
      <c r="B994" s="12" t="s">
        <v>2247</v>
      </c>
      <c r="C994" s="13" t="s">
        <v>2328</v>
      </c>
      <c r="D994" s="13" t="s">
        <v>2329</v>
      </c>
      <c r="E994" s="14" t="str">
        <f>"BEFPDONFAA_BP6_"&amp;C3</f>
        <v>BEFPDONFAA_BP6_XDC</v>
      </c>
      <c r="F994" s="26" t="str">
        <f>IF(AND(F995="",AND(F996="",F997="")),"",SUM(F995,F996,F997))</f>
        <v/>
      </c>
      <c r="G994" s="26" t="str">
        <f t="shared" si="1169" ref="G994:BR994">IF(AND(G995="",AND(G996="",G997="")),"",SUM(G995,G996,G997))</f>
        <v/>
      </c>
      <c r="H994" s="26" t="str">
        <f t="shared" si="1169"/>
        <v/>
      </c>
      <c r="I994" s="26" t="str">
        <f t="shared" si="1169"/>
        <v/>
      </c>
      <c r="J994" s="26" t="str">
        <f t="shared" si="1169"/>
        <v/>
      </c>
      <c r="K994" s="26" t="str">
        <f t="shared" si="1169"/>
        <v/>
      </c>
      <c r="L994" s="26" t="str">
        <f t="shared" si="1169"/>
        <v/>
      </c>
      <c r="M994" s="26" t="str">
        <f t="shared" si="1169"/>
        <v/>
      </c>
      <c r="N994" s="26" t="str">
        <f t="shared" si="1169"/>
        <v/>
      </c>
      <c r="O994" s="26" t="str">
        <f t="shared" si="1169"/>
        <v/>
      </c>
      <c r="P994" s="26" t="str">
        <f t="shared" si="1169"/>
        <v/>
      </c>
      <c r="Q994" s="26" t="str">
        <f t="shared" si="1169"/>
        <v/>
      </c>
      <c r="R994" s="26" t="str">
        <f t="shared" si="1169"/>
        <v/>
      </c>
      <c r="S994" s="26" t="str">
        <f t="shared" si="1169"/>
        <v/>
      </c>
      <c r="T994" s="26" t="str">
        <f t="shared" si="1169"/>
        <v/>
      </c>
      <c r="U994" s="26" t="str">
        <f t="shared" si="1169"/>
        <v/>
      </c>
      <c r="V994" s="26" t="str">
        <f t="shared" si="1169"/>
        <v/>
      </c>
      <c r="W994" s="26" t="str">
        <f t="shared" si="1169"/>
        <v/>
      </c>
      <c r="X994" s="26" t="str">
        <f t="shared" si="1169"/>
        <v/>
      </c>
      <c r="Y994" s="26" t="str">
        <f t="shared" si="1169"/>
        <v/>
      </c>
      <c r="Z994" s="26" t="str">
        <f t="shared" si="1169"/>
        <v/>
      </c>
      <c r="AA994" s="26" t="str">
        <f t="shared" si="1169"/>
        <v/>
      </c>
      <c r="AB994" s="26" t="str">
        <f t="shared" si="1169"/>
        <v/>
      </c>
      <c r="AC994" s="26" t="str">
        <f t="shared" si="1169"/>
        <v/>
      </c>
      <c r="AD994" s="26" t="str">
        <f t="shared" si="1169"/>
        <v/>
      </c>
      <c r="AE994" s="26" t="str">
        <f t="shared" si="1169"/>
        <v/>
      </c>
      <c r="AF994" s="26" t="str">
        <f t="shared" si="1169"/>
        <v/>
      </c>
      <c r="AG994" s="26" t="str">
        <f t="shared" si="1169"/>
        <v/>
      </c>
      <c r="AH994" s="26" t="str">
        <f t="shared" si="1169"/>
        <v/>
      </c>
      <c r="AI994" s="26" t="str">
        <f t="shared" si="1169"/>
        <v/>
      </c>
      <c r="AJ994" s="26" t="str">
        <f t="shared" si="1169"/>
        <v/>
      </c>
      <c r="AK994" s="26" t="str">
        <f t="shared" si="1169"/>
        <v/>
      </c>
      <c r="AL994" s="26" t="str">
        <f t="shared" si="1169"/>
        <v/>
      </c>
      <c r="AM994" s="26" t="str">
        <f t="shared" si="1169"/>
        <v/>
      </c>
      <c r="AN994" s="26" t="str">
        <f t="shared" si="1169"/>
        <v/>
      </c>
      <c r="AO994" s="26" t="str">
        <f t="shared" si="1169"/>
        <v/>
      </c>
      <c r="AP994" s="26" t="str">
        <f t="shared" si="1169"/>
        <v/>
      </c>
      <c r="AQ994" s="26" t="str">
        <f t="shared" si="1169"/>
        <v/>
      </c>
      <c r="AR994" s="26" t="str">
        <f t="shared" si="1169"/>
        <v/>
      </c>
      <c r="AS994" s="26" t="str">
        <f t="shared" si="1169"/>
        <v/>
      </c>
      <c r="AT994" s="26" t="str">
        <f t="shared" si="1169"/>
        <v/>
      </c>
      <c r="AU994" s="26" t="str">
        <f t="shared" si="1169"/>
        <v/>
      </c>
      <c r="AV994" s="26" t="str">
        <f t="shared" si="1169"/>
        <v/>
      </c>
      <c r="AW994" s="26" t="str">
        <f t="shared" si="1169"/>
        <v/>
      </c>
      <c r="AX994" s="26" t="str">
        <f t="shared" si="1169"/>
        <v/>
      </c>
      <c r="AY994" s="26" t="str">
        <f t="shared" si="1169"/>
        <v/>
      </c>
      <c r="AZ994" s="26" t="str">
        <f t="shared" si="1169"/>
        <v/>
      </c>
      <c r="BA994" s="26" t="str">
        <f t="shared" si="1169"/>
        <v/>
      </c>
      <c r="BB994" s="26" t="str">
        <f t="shared" si="1169"/>
        <v/>
      </c>
      <c r="BC994" s="26" t="str">
        <f t="shared" si="1169"/>
        <v/>
      </c>
      <c r="BD994" s="26" t="str">
        <f t="shared" si="1169"/>
        <v/>
      </c>
      <c r="BE994" s="26" t="str">
        <f t="shared" si="1169"/>
        <v/>
      </c>
      <c r="BF994" s="26" t="str">
        <f t="shared" si="1169"/>
        <v/>
      </c>
      <c r="BG994" s="26" t="str">
        <f t="shared" si="1169"/>
        <v/>
      </c>
      <c r="BH994" s="26" t="str">
        <f t="shared" si="1169"/>
        <v/>
      </c>
      <c r="BI994" s="26" t="str">
        <f t="shared" si="1169"/>
        <v/>
      </c>
      <c r="BJ994" s="26" t="str">
        <f t="shared" si="1169"/>
        <v/>
      </c>
      <c r="BK994" s="26" t="str">
        <f t="shared" si="1169"/>
        <v/>
      </c>
      <c r="BL994" s="26" t="str">
        <f t="shared" si="1169"/>
        <v/>
      </c>
      <c r="BM994" s="26" t="str">
        <f t="shared" si="1169"/>
        <v/>
      </c>
      <c r="BN994" s="26" t="str">
        <f t="shared" si="1169"/>
        <v/>
      </c>
      <c r="BO994" s="26" t="str">
        <f t="shared" si="1169"/>
        <v/>
      </c>
      <c r="BP994" s="26" t="str">
        <f t="shared" si="1169"/>
        <v/>
      </c>
      <c r="BQ994" s="26" t="str">
        <f t="shared" si="1169"/>
        <v/>
      </c>
      <c r="BR994" s="26" t="str">
        <f t="shared" si="1169"/>
        <v/>
      </c>
      <c r="BS994" s="26" t="str">
        <f t="shared" si="1170" ref="BS994:ED994">IF(AND(BS995="",AND(BS996="",BS997="")),"",SUM(BS995,BS996,BS997))</f>
        <v/>
      </c>
      <c r="BT994" s="26" t="str">
        <f t="shared" si="1170"/>
        <v/>
      </c>
      <c r="BU994" s="26" t="str">
        <f t="shared" si="1170"/>
        <v/>
      </c>
      <c r="BV994" s="26" t="str">
        <f t="shared" si="1170"/>
        <v/>
      </c>
      <c r="BW994" s="26" t="str">
        <f t="shared" si="1170"/>
        <v/>
      </c>
      <c r="BX994" s="26" t="str">
        <f t="shared" si="1170"/>
        <v/>
      </c>
      <c r="BY994" s="26" t="str">
        <f t="shared" si="1170"/>
        <v/>
      </c>
      <c r="BZ994" s="26" t="str">
        <f t="shared" si="1170"/>
        <v/>
      </c>
      <c r="CA994" s="26" t="str">
        <f t="shared" si="1170"/>
        <v/>
      </c>
      <c r="CB994" s="26" t="str">
        <f t="shared" si="1170"/>
        <v/>
      </c>
      <c r="CC994" s="26" t="str">
        <f t="shared" si="1170"/>
        <v/>
      </c>
      <c r="CD994" s="26" t="str">
        <f t="shared" si="1170"/>
        <v/>
      </c>
      <c r="CE994" s="26" t="str">
        <f t="shared" si="1170"/>
        <v/>
      </c>
      <c r="CF994" s="26" t="str">
        <f t="shared" si="1170"/>
        <v/>
      </c>
      <c r="CG994" s="26" t="str">
        <f t="shared" si="1170"/>
        <v/>
      </c>
      <c r="CH994" s="26" t="str">
        <f t="shared" si="1170"/>
        <v/>
      </c>
      <c r="CI994" s="26" t="str">
        <f t="shared" si="1170"/>
        <v/>
      </c>
      <c r="CJ994" s="26" t="str">
        <f t="shared" si="1170"/>
        <v/>
      </c>
      <c r="CK994" s="26" t="str">
        <f t="shared" si="1170"/>
        <v/>
      </c>
      <c r="CL994" s="26" t="str">
        <f t="shared" si="1170"/>
        <v/>
      </c>
      <c r="CM994" s="26" t="str">
        <f t="shared" si="1170"/>
        <v/>
      </c>
      <c r="CN994" s="26" t="str">
        <f t="shared" si="1170"/>
        <v/>
      </c>
      <c r="CO994" s="26" t="str">
        <f t="shared" si="1170"/>
        <v/>
      </c>
      <c r="CP994" s="26" t="str">
        <f t="shared" si="1170"/>
        <v/>
      </c>
      <c r="CQ994" s="26" t="str">
        <f t="shared" si="1170"/>
        <v/>
      </c>
      <c r="CR994" s="26" t="str">
        <f t="shared" si="1170"/>
        <v/>
      </c>
      <c r="CS994" s="26" t="str">
        <f t="shared" si="1170"/>
        <v/>
      </c>
      <c r="CT994" s="26" t="str">
        <f t="shared" si="1170"/>
        <v/>
      </c>
      <c r="CU994" s="26" t="str">
        <f t="shared" si="1170"/>
        <v/>
      </c>
      <c r="CV994" s="26" t="str">
        <f t="shared" si="1170"/>
        <v/>
      </c>
      <c r="CW994" s="26" t="str">
        <f t="shared" si="1170"/>
        <v/>
      </c>
      <c r="CX994" s="26" t="str">
        <f t="shared" si="1170"/>
        <v/>
      </c>
      <c r="CY994" s="26" t="str">
        <f t="shared" si="1170"/>
        <v/>
      </c>
      <c r="CZ994" s="26" t="str">
        <f t="shared" si="1170"/>
        <v/>
      </c>
      <c r="DA994" s="26" t="str">
        <f t="shared" si="1170"/>
        <v/>
      </c>
      <c r="DB994" s="26" t="str">
        <f t="shared" si="1170"/>
        <v/>
      </c>
      <c r="DC994" s="26" t="str">
        <f t="shared" si="1170"/>
        <v/>
      </c>
      <c r="DD994" s="26" t="str">
        <f t="shared" si="1170"/>
        <v/>
      </c>
      <c r="DE994" s="26" t="str">
        <f t="shared" si="1170"/>
        <v/>
      </c>
      <c r="DF994" s="26" t="str">
        <f t="shared" si="1170"/>
        <v/>
      </c>
      <c r="DG994" s="26" t="str">
        <f t="shared" si="1170"/>
        <v/>
      </c>
      <c r="DH994" s="26" t="str">
        <f t="shared" si="1170"/>
        <v/>
      </c>
      <c r="DI994" s="26" t="str">
        <f t="shared" si="1170"/>
        <v/>
      </c>
      <c r="DJ994" s="26" t="str">
        <f t="shared" si="1170"/>
        <v/>
      </c>
      <c r="DK994" s="26" t="str">
        <f t="shared" si="1170"/>
        <v/>
      </c>
      <c r="DL994" s="26" t="str">
        <f t="shared" si="1170"/>
        <v/>
      </c>
      <c r="DM994" s="26" t="str">
        <f t="shared" si="1170"/>
        <v/>
      </c>
      <c r="DN994" s="26" t="str">
        <f t="shared" si="1170"/>
        <v/>
      </c>
      <c r="DO994" s="26" t="str">
        <f t="shared" si="1170"/>
        <v/>
      </c>
      <c r="DP994" s="26" t="str">
        <f t="shared" si="1170"/>
        <v/>
      </c>
      <c r="DQ994" s="26" t="str">
        <f t="shared" si="1170"/>
        <v/>
      </c>
      <c r="DR994" s="26" t="str">
        <f t="shared" si="1170"/>
        <v/>
      </c>
      <c r="DS994" s="26" t="str">
        <f t="shared" si="1170"/>
        <v/>
      </c>
      <c r="DT994" s="26" t="str">
        <f t="shared" si="1170"/>
        <v/>
      </c>
      <c r="DU994" s="26" t="str">
        <f t="shared" si="1170"/>
        <v/>
      </c>
      <c r="DV994" s="26" t="str">
        <f t="shared" si="1170"/>
        <v/>
      </c>
      <c r="DW994" s="26" t="str">
        <f t="shared" si="1170"/>
        <v/>
      </c>
      <c r="DX994" s="26" t="str">
        <f t="shared" si="1170"/>
        <v/>
      </c>
      <c r="DY994" s="26" t="str">
        <f t="shared" si="1170"/>
        <v/>
      </c>
      <c r="DZ994" s="26" t="str">
        <f t="shared" si="1170"/>
        <v/>
      </c>
      <c r="EA994" s="26" t="str">
        <f t="shared" si="1170"/>
        <v/>
      </c>
      <c r="EB994" s="26" t="str">
        <f t="shared" si="1170"/>
        <v/>
      </c>
      <c r="EC994" s="26" t="str">
        <f t="shared" si="1170"/>
        <v/>
      </c>
      <c r="ED994" s="26" t="str">
        <f t="shared" si="1170"/>
        <v/>
      </c>
      <c r="EE994" s="26" t="str">
        <f t="shared" si="1171" ref="EE994:FI994">IF(AND(EE995="",AND(EE996="",EE997="")),"",SUM(EE995,EE996,EE997))</f>
        <v/>
      </c>
      <c r="EF994" s="26" t="str">
        <f t="shared" si="1171"/>
        <v/>
      </c>
      <c r="EG994" s="26" t="str">
        <f t="shared" si="1171"/>
        <v/>
      </c>
      <c r="EH994" s="26" t="str">
        <f t="shared" si="1171"/>
        <v/>
      </c>
      <c r="EI994" s="26" t="str">
        <f t="shared" si="1171"/>
        <v/>
      </c>
      <c r="EJ994" s="26" t="str">
        <f t="shared" si="1171"/>
        <v/>
      </c>
      <c r="EK994" s="26" t="str">
        <f t="shared" si="1171"/>
        <v/>
      </c>
      <c r="EL994" s="26" t="str">
        <f t="shared" si="1171"/>
        <v/>
      </c>
      <c r="EM994" s="26" t="str">
        <f t="shared" si="1171"/>
        <v/>
      </c>
      <c r="EN994" s="26" t="str">
        <f t="shared" si="1171"/>
        <v/>
      </c>
      <c r="EO994" s="26" t="str">
        <f t="shared" si="1171"/>
        <v/>
      </c>
      <c r="EP994" s="26" t="str">
        <f t="shared" si="1171"/>
        <v/>
      </c>
      <c r="EQ994" s="26" t="str">
        <f t="shared" si="1171"/>
        <v/>
      </c>
      <c r="ER994" s="26" t="str">
        <f t="shared" si="1171"/>
        <v/>
      </c>
      <c r="ES994" s="26" t="str">
        <f t="shared" si="1171"/>
        <v/>
      </c>
      <c r="ET994" s="26" t="str">
        <f t="shared" si="1171"/>
        <v/>
      </c>
      <c r="EU994" s="26" t="str">
        <f t="shared" si="1171"/>
        <v/>
      </c>
      <c r="EV994" s="26" t="str">
        <f t="shared" si="1171"/>
        <v/>
      </c>
      <c r="EW994" s="26" t="str">
        <f t="shared" si="1171"/>
        <v/>
      </c>
      <c r="EX994" s="26" t="str">
        <f t="shared" si="1171"/>
        <v/>
      </c>
      <c r="EY994" s="26" t="str">
        <f t="shared" si="1171"/>
        <v/>
      </c>
      <c r="EZ994" s="26" t="str">
        <f t="shared" si="1171"/>
        <v/>
      </c>
      <c r="FA994" s="26" t="str">
        <f t="shared" si="1171"/>
        <v/>
      </c>
      <c r="FB994" s="26" t="str">
        <f t="shared" si="1171"/>
        <v/>
      </c>
      <c r="FC994" s="26" t="str">
        <f t="shared" si="1171"/>
        <v/>
      </c>
      <c r="FD994" s="26" t="str">
        <f t="shared" si="1171"/>
        <v/>
      </c>
      <c r="FE994" s="26" t="str">
        <f t="shared" si="1171"/>
        <v/>
      </c>
      <c r="FF994" s="26" t="str">
        <f t="shared" si="1171"/>
        <v/>
      </c>
      <c r="FG994" s="26" t="str">
        <f t="shared" si="1171"/>
        <v/>
      </c>
      <c r="FH994" s="26" t="str">
        <f t="shared" si="1171"/>
        <v/>
      </c>
      <c r="FI994" s="26" t="str">
        <f t="shared" si="1171"/>
        <v/>
      </c>
    </row>
    <row r="995" spans="1:165" s="8" customFormat="1" ht="15" customHeight="1">
      <c r="A995" s="8" t="str">
        <f t="shared" si="1147"/>
        <v>BEFPDONFAAP_BP6_XDC</v>
      </c>
      <c r="B995" s="12" t="s">
        <v>2115</v>
      </c>
      <c r="C995" s="13" t="s">
        <v>2330</v>
      </c>
      <c r="D995" s="13" t="s">
        <v>2331</v>
      </c>
      <c r="E995" s="14" t="str">
        <f>"BEFPDONFAAP_BP6_"&amp;C3</f>
        <v>BEFPDONFAAP_BP6_XDC</v>
      </c>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row>
    <row r="996" spans="1:165" s="8" customFormat="1" ht="15" customHeight="1">
      <c r="A996" s="8" t="str">
        <f t="shared" si="1147"/>
        <v>BEFPDONFAAI_BP6_XDC</v>
      </c>
      <c r="B996" s="12" t="s">
        <v>2252</v>
      </c>
      <c r="C996" s="13" t="s">
        <v>2332</v>
      </c>
      <c r="D996" s="13" t="s">
        <v>2333</v>
      </c>
      <c r="E996" s="14" t="str">
        <f>"BEFPDONFAAI_BP6_"&amp;C3</f>
        <v>BEFPDONFAAI_BP6_XDC</v>
      </c>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row>
    <row r="997" spans="1:165" s="8" customFormat="1" ht="15" customHeight="1">
      <c r="A997" s="8" t="str">
        <f t="shared" si="1147"/>
        <v>BEFPDONFAAPI_BP6_XDC</v>
      </c>
      <c r="B997" s="12" t="s">
        <v>2128</v>
      </c>
      <c r="C997" s="13" t="s">
        <v>2334</v>
      </c>
      <c r="D997" s="13" t="s">
        <v>2335</v>
      </c>
      <c r="E997" s="14" t="str">
        <f>"BEFPDONFAAPI_BP6_"&amp;C3</f>
        <v>BEFPDONFAAPI_BP6_XDC</v>
      </c>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row>
    <row r="998" spans="1:165" s="8" customFormat="1" ht="15" customHeight="1">
      <c r="A998" s="8" t="str">
        <f t="shared" si="1147"/>
        <v>BEFPDONFRA_BP6_XDC</v>
      </c>
      <c r="B998" s="12" t="s">
        <v>2257</v>
      </c>
      <c r="C998" s="13" t="s">
        <v>2336</v>
      </c>
      <c r="D998" s="13" t="s">
        <v>2337</v>
      </c>
      <c r="E998" s="14" t="str">
        <f>"BEFPDONFRA_BP6_"&amp;C3</f>
        <v>BEFPDONFRA_BP6_XDC</v>
      </c>
      <c r="F998" s="26" t="str">
        <f>IF(AND(F999="",F1000=""),"",SUM(F999,F1000))</f>
        <v/>
      </c>
      <c r="G998" s="26" t="str">
        <f t="shared" si="1172" ref="G998:BR998">IF(AND(G999="",G1000=""),"",SUM(G999,G1000))</f>
        <v/>
      </c>
      <c r="H998" s="26" t="str">
        <f t="shared" si="1172"/>
        <v/>
      </c>
      <c r="I998" s="26" t="str">
        <f t="shared" si="1172"/>
        <v/>
      </c>
      <c r="J998" s="26" t="str">
        <f t="shared" si="1172"/>
        <v/>
      </c>
      <c r="K998" s="26" t="str">
        <f t="shared" si="1172"/>
        <v/>
      </c>
      <c r="L998" s="26" t="str">
        <f t="shared" si="1172"/>
        <v/>
      </c>
      <c r="M998" s="26" t="str">
        <f t="shared" si="1172"/>
        <v/>
      </c>
      <c r="N998" s="26" t="str">
        <f t="shared" si="1172"/>
        <v/>
      </c>
      <c r="O998" s="26" t="str">
        <f t="shared" si="1172"/>
        <v/>
      </c>
      <c r="P998" s="26" t="str">
        <f t="shared" si="1172"/>
        <v/>
      </c>
      <c r="Q998" s="26" t="str">
        <f t="shared" si="1172"/>
        <v/>
      </c>
      <c r="R998" s="26" t="str">
        <f t="shared" si="1172"/>
        <v/>
      </c>
      <c r="S998" s="26" t="str">
        <f t="shared" si="1172"/>
        <v/>
      </c>
      <c r="T998" s="26" t="str">
        <f t="shared" si="1172"/>
        <v/>
      </c>
      <c r="U998" s="26" t="str">
        <f t="shared" si="1172"/>
        <v/>
      </c>
      <c r="V998" s="26" t="str">
        <f t="shared" si="1172"/>
        <v/>
      </c>
      <c r="W998" s="26" t="str">
        <f t="shared" si="1172"/>
        <v/>
      </c>
      <c r="X998" s="26" t="str">
        <f t="shared" si="1172"/>
        <v/>
      </c>
      <c r="Y998" s="26" t="str">
        <f t="shared" si="1172"/>
        <v/>
      </c>
      <c r="Z998" s="26" t="str">
        <f t="shared" si="1172"/>
        <v/>
      </c>
      <c r="AA998" s="26" t="str">
        <f t="shared" si="1172"/>
        <v/>
      </c>
      <c r="AB998" s="26" t="str">
        <f t="shared" si="1172"/>
        <v/>
      </c>
      <c r="AC998" s="26" t="str">
        <f t="shared" si="1172"/>
        <v/>
      </c>
      <c r="AD998" s="26" t="str">
        <f t="shared" si="1172"/>
        <v/>
      </c>
      <c r="AE998" s="26" t="str">
        <f t="shared" si="1172"/>
        <v/>
      </c>
      <c r="AF998" s="26" t="str">
        <f t="shared" si="1172"/>
        <v/>
      </c>
      <c r="AG998" s="26" t="str">
        <f t="shared" si="1172"/>
        <v/>
      </c>
      <c r="AH998" s="26" t="str">
        <f t="shared" si="1172"/>
        <v/>
      </c>
      <c r="AI998" s="26" t="str">
        <f t="shared" si="1172"/>
        <v/>
      </c>
      <c r="AJ998" s="26" t="str">
        <f t="shared" si="1172"/>
        <v/>
      </c>
      <c r="AK998" s="26" t="str">
        <f t="shared" si="1172"/>
        <v/>
      </c>
      <c r="AL998" s="26" t="str">
        <f t="shared" si="1172"/>
        <v/>
      </c>
      <c r="AM998" s="26" t="str">
        <f t="shared" si="1172"/>
        <v/>
      </c>
      <c r="AN998" s="26" t="str">
        <f t="shared" si="1172"/>
        <v/>
      </c>
      <c r="AO998" s="26" t="str">
        <f t="shared" si="1172"/>
        <v/>
      </c>
      <c r="AP998" s="26" t="str">
        <f t="shared" si="1172"/>
        <v/>
      </c>
      <c r="AQ998" s="26" t="str">
        <f t="shared" si="1172"/>
        <v/>
      </c>
      <c r="AR998" s="26" t="str">
        <f t="shared" si="1172"/>
        <v/>
      </c>
      <c r="AS998" s="26" t="str">
        <f t="shared" si="1172"/>
        <v/>
      </c>
      <c r="AT998" s="26" t="str">
        <f t="shared" si="1172"/>
        <v/>
      </c>
      <c r="AU998" s="26" t="str">
        <f t="shared" si="1172"/>
        <v/>
      </c>
      <c r="AV998" s="26" t="str">
        <f t="shared" si="1172"/>
        <v/>
      </c>
      <c r="AW998" s="26" t="str">
        <f t="shared" si="1172"/>
        <v/>
      </c>
      <c r="AX998" s="26" t="str">
        <f t="shared" si="1172"/>
        <v/>
      </c>
      <c r="AY998" s="26" t="str">
        <f t="shared" si="1172"/>
        <v/>
      </c>
      <c r="AZ998" s="26" t="str">
        <f t="shared" si="1172"/>
        <v/>
      </c>
      <c r="BA998" s="26" t="str">
        <f t="shared" si="1172"/>
        <v/>
      </c>
      <c r="BB998" s="26" t="str">
        <f t="shared" si="1172"/>
        <v/>
      </c>
      <c r="BC998" s="26" t="str">
        <f t="shared" si="1172"/>
        <v/>
      </c>
      <c r="BD998" s="26" t="str">
        <f t="shared" si="1172"/>
        <v/>
      </c>
      <c r="BE998" s="26" t="str">
        <f t="shared" si="1172"/>
        <v/>
      </c>
      <c r="BF998" s="26" t="str">
        <f t="shared" si="1172"/>
        <v/>
      </c>
      <c r="BG998" s="26" t="str">
        <f t="shared" si="1172"/>
        <v/>
      </c>
      <c r="BH998" s="26" t="str">
        <f t="shared" si="1172"/>
        <v/>
      </c>
      <c r="BI998" s="26" t="str">
        <f t="shared" si="1172"/>
        <v/>
      </c>
      <c r="BJ998" s="26" t="str">
        <f t="shared" si="1172"/>
        <v/>
      </c>
      <c r="BK998" s="26" t="str">
        <f t="shared" si="1172"/>
        <v/>
      </c>
      <c r="BL998" s="26" t="str">
        <f t="shared" si="1172"/>
        <v/>
      </c>
      <c r="BM998" s="26" t="str">
        <f t="shared" si="1172"/>
        <v/>
      </c>
      <c r="BN998" s="26" t="str">
        <f t="shared" si="1172"/>
        <v/>
      </c>
      <c r="BO998" s="26" t="str">
        <f t="shared" si="1172"/>
        <v/>
      </c>
      <c r="BP998" s="26" t="str">
        <f t="shared" si="1172"/>
        <v/>
      </c>
      <c r="BQ998" s="26" t="str">
        <f t="shared" si="1172"/>
        <v/>
      </c>
      <c r="BR998" s="26" t="str">
        <f t="shared" si="1172"/>
        <v/>
      </c>
      <c r="BS998" s="26" t="str">
        <f t="shared" si="1173" ref="BS998:ED998">IF(AND(BS999="",BS1000=""),"",SUM(BS999,BS1000))</f>
        <v/>
      </c>
      <c r="BT998" s="26" t="str">
        <f t="shared" si="1173"/>
        <v/>
      </c>
      <c r="BU998" s="26" t="str">
        <f t="shared" si="1173"/>
        <v/>
      </c>
      <c r="BV998" s="26" t="str">
        <f t="shared" si="1173"/>
        <v/>
      </c>
      <c r="BW998" s="26" t="str">
        <f t="shared" si="1173"/>
        <v/>
      </c>
      <c r="BX998" s="26" t="str">
        <f t="shared" si="1173"/>
        <v/>
      </c>
      <c r="BY998" s="26" t="str">
        <f t="shared" si="1173"/>
        <v/>
      </c>
      <c r="BZ998" s="26" t="str">
        <f t="shared" si="1173"/>
        <v/>
      </c>
      <c r="CA998" s="26" t="str">
        <f t="shared" si="1173"/>
        <v/>
      </c>
      <c r="CB998" s="26" t="str">
        <f t="shared" si="1173"/>
        <v/>
      </c>
      <c r="CC998" s="26" t="str">
        <f t="shared" si="1173"/>
        <v/>
      </c>
      <c r="CD998" s="26" t="str">
        <f t="shared" si="1173"/>
        <v/>
      </c>
      <c r="CE998" s="26" t="str">
        <f t="shared" si="1173"/>
        <v/>
      </c>
      <c r="CF998" s="26" t="str">
        <f t="shared" si="1173"/>
        <v/>
      </c>
      <c r="CG998" s="26" t="str">
        <f t="shared" si="1173"/>
        <v/>
      </c>
      <c r="CH998" s="26" t="str">
        <f t="shared" si="1173"/>
        <v/>
      </c>
      <c r="CI998" s="26" t="str">
        <f t="shared" si="1173"/>
        <v/>
      </c>
      <c r="CJ998" s="26" t="str">
        <f t="shared" si="1173"/>
        <v/>
      </c>
      <c r="CK998" s="26" t="str">
        <f t="shared" si="1173"/>
        <v/>
      </c>
      <c r="CL998" s="26" t="str">
        <f t="shared" si="1173"/>
        <v/>
      </c>
      <c r="CM998" s="26" t="str">
        <f t="shared" si="1173"/>
        <v/>
      </c>
      <c r="CN998" s="26" t="str">
        <f t="shared" si="1173"/>
        <v/>
      </c>
      <c r="CO998" s="26" t="str">
        <f t="shared" si="1173"/>
        <v/>
      </c>
      <c r="CP998" s="26" t="str">
        <f t="shared" si="1173"/>
        <v/>
      </c>
      <c r="CQ998" s="26" t="str">
        <f t="shared" si="1173"/>
        <v/>
      </c>
      <c r="CR998" s="26" t="str">
        <f t="shared" si="1173"/>
        <v/>
      </c>
      <c r="CS998" s="26" t="str">
        <f t="shared" si="1173"/>
        <v/>
      </c>
      <c r="CT998" s="26" t="str">
        <f t="shared" si="1173"/>
        <v/>
      </c>
      <c r="CU998" s="26" t="str">
        <f t="shared" si="1173"/>
        <v/>
      </c>
      <c r="CV998" s="26" t="str">
        <f t="shared" si="1173"/>
        <v/>
      </c>
      <c r="CW998" s="26" t="str">
        <f t="shared" si="1173"/>
        <v/>
      </c>
      <c r="CX998" s="26" t="str">
        <f t="shared" si="1173"/>
        <v/>
      </c>
      <c r="CY998" s="26" t="str">
        <f t="shared" si="1173"/>
        <v/>
      </c>
      <c r="CZ998" s="26" t="str">
        <f t="shared" si="1173"/>
        <v/>
      </c>
      <c r="DA998" s="26" t="str">
        <f t="shared" si="1173"/>
        <v/>
      </c>
      <c r="DB998" s="26" t="str">
        <f t="shared" si="1173"/>
        <v/>
      </c>
      <c r="DC998" s="26" t="str">
        <f t="shared" si="1173"/>
        <v/>
      </c>
      <c r="DD998" s="26" t="str">
        <f t="shared" si="1173"/>
        <v/>
      </c>
      <c r="DE998" s="26" t="str">
        <f t="shared" si="1173"/>
        <v/>
      </c>
      <c r="DF998" s="26" t="str">
        <f t="shared" si="1173"/>
        <v/>
      </c>
      <c r="DG998" s="26" t="str">
        <f t="shared" si="1173"/>
        <v/>
      </c>
      <c r="DH998" s="26" t="str">
        <f t="shared" si="1173"/>
        <v/>
      </c>
      <c r="DI998" s="26" t="str">
        <f t="shared" si="1173"/>
        <v/>
      </c>
      <c r="DJ998" s="26" t="str">
        <f t="shared" si="1173"/>
        <v/>
      </c>
      <c r="DK998" s="26" t="str">
        <f t="shared" si="1173"/>
        <v/>
      </c>
      <c r="DL998" s="26" t="str">
        <f t="shared" si="1173"/>
        <v/>
      </c>
      <c r="DM998" s="26" t="str">
        <f t="shared" si="1173"/>
        <v/>
      </c>
      <c r="DN998" s="26" t="str">
        <f t="shared" si="1173"/>
        <v/>
      </c>
      <c r="DO998" s="26" t="str">
        <f t="shared" si="1173"/>
        <v/>
      </c>
      <c r="DP998" s="26" t="str">
        <f t="shared" si="1173"/>
        <v/>
      </c>
      <c r="DQ998" s="26" t="str">
        <f t="shared" si="1173"/>
        <v/>
      </c>
      <c r="DR998" s="26" t="str">
        <f t="shared" si="1173"/>
        <v/>
      </c>
      <c r="DS998" s="26" t="str">
        <f t="shared" si="1173"/>
        <v/>
      </c>
      <c r="DT998" s="26" t="str">
        <f t="shared" si="1173"/>
        <v/>
      </c>
      <c r="DU998" s="26" t="str">
        <f t="shared" si="1173"/>
        <v/>
      </c>
      <c r="DV998" s="26" t="str">
        <f t="shared" si="1173"/>
        <v/>
      </c>
      <c r="DW998" s="26" t="str">
        <f t="shared" si="1173"/>
        <v/>
      </c>
      <c r="DX998" s="26" t="str">
        <f t="shared" si="1173"/>
        <v/>
      </c>
      <c r="DY998" s="26" t="str">
        <f t="shared" si="1173"/>
        <v/>
      </c>
      <c r="DZ998" s="26" t="str">
        <f t="shared" si="1173"/>
        <v/>
      </c>
      <c r="EA998" s="26" t="str">
        <f t="shared" si="1173"/>
        <v/>
      </c>
      <c r="EB998" s="26" t="str">
        <f t="shared" si="1173"/>
        <v/>
      </c>
      <c r="EC998" s="26" t="str">
        <f t="shared" si="1173"/>
        <v/>
      </c>
      <c r="ED998" s="26" t="str">
        <f t="shared" si="1173"/>
        <v/>
      </c>
      <c r="EE998" s="26" t="str">
        <f t="shared" si="1174" ref="EE998:FI998">IF(AND(EE999="",EE1000=""),"",SUM(EE999,EE1000))</f>
        <v/>
      </c>
      <c r="EF998" s="26" t="str">
        <f t="shared" si="1174"/>
        <v/>
      </c>
      <c r="EG998" s="26" t="str">
        <f t="shared" si="1174"/>
        <v/>
      </c>
      <c r="EH998" s="26" t="str">
        <f t="shared" si="1174"/>
        <v/>
      </c>
      <c r="EI998" s="26" t="str">
        <f t="shared" si="1174"/>
        <v/>
      </c>
      <c r="EJ998" s="26" t="str">
        <f t="shared" si="1174"/>
        <v/>
      </c>
      <c r="EK998" s="26" t="str">
        <f t="shared" si="1174"/>
        <v/>
      </c>
      <c r="EL998" s="26" t="str">
        <f t="shared" si="1174"/>
        <v/>
      </c>
      <c r="EM998" s="26" t="str">
        <f t="shared" si="1174"/>
        <v/>
      </c>
      <c r="EN998" s="26" t="str">
        <f t="shared" si="1174"/>
        <v/>
      </c>
      <c r="EO998" s="26" t="str">
        <f t="shared" si="1174"/>
        <v/>
      </c>
      <c r="EP998" s="26" t="str">
        <f t="shared" si="1174"/>
        <v/>
      </c>
      <c r="EQ998" s="26" t="str">
        <f t="shared" si="1174"/>
        <v/>
      </c>
      <c r="ER998" s="26" t="str">
        <f t="shared" si="1174"/>
        <v/>
      </c>
      <c r="ES998" s="26" t="str">
        <f t="shared" si="1174"/>
        <v/>
      </c>
      <c r="ET998" s="26" t="str">
        <f t="shared" si="1174"/>
        <v/>
      </c>
      <c r="EU998" s="26" t="str">
        <f t="shared" si="1174"/>
        <v/>
      </c>
      <c r="EV998" s="26" t="str">
        <f t="shared" si="1174"/>
        <v/>
      </c>
      <c r="EW998" s="26" t="str">
        <f t="shared" si="1174"/>
        <v/>
      </c>
      <c r="EX998" s="26" t="str">
        <f t="shared" si="1174"/>
        <v/>
      </c>
      <c r="EY998" s="26" t="str">
        <f t="shared" si="1174"/>
        <v/>
      </c>
      <c r="EZ998" s="26" t="str">
        <f t="shared" si="1174"/>
        <v/>
      </c>
      <c r="FA998" s="26" t="str">
        <f t="shared" si="1174"/>
        <v/>
      </c>
      <c r="FB998" s="26" t="str">
        <f t="shared" si="1174"/>
        <v/>
      </c>
      <c r="FC998" s="26" t="str">
        <f t="shared" si="1174"/>
        <v/>
      </c>
      <c r="FD998" s="26" t="str">
        <f t="shared" si="1174"/>
        <v/>
      </c>
      <c r="FE998" s="26" t="str">
        <f t="shared" si="1174"/>
        <v/>
      </c>
      <c r="FF998" s="26" t="str">
        <f t="shared" si="1174"/>
        <v/>
      </c>
      <c r="FG998" s="26" t="str">
        <f t="shared" si="1174"/>
        <v/>
      </c>
      <c r="FH998" s="26" t="str">
        <f t="shared" si="1174"/>
        <v/>
      </c>
      <c r="FI998" s="26" t="str">
        <f t="shared" si="1174"/>
        <v/>
      </c>
    </row>
    <row r="999" spans="1:165" s="8" customFormat="1" ht="15" customHeight="1">
      <c r="A999" s="8" t="str">
        <f t="shared" si="1147"/>
        <v>BEFPDONFRAP_BP6_XDC</v>
      </c>
      <c r="B999" s="12" t="s">
        <v>2134</v>
      </c>
      <c r="C999" s="13" t="s">
        <v>2338</v>
      </c>
      <c r="D999" s="13" t="s">
        <v>2339</v>
      </c>
      <c r="E999" s="14" t="str">
        <f>"BEFPDONFRAP_BP6_"&amp;C3</f>
        <v>BEFPDONFRAP_BP6_XDC</v>
      </c>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row>
    <row r="1000" spans="1:165" s="8" customFormat="1" ht="15" customHeight="1">
      <c r="A1000" s="8" t="str">
        <f t="shared" si="1147"/>
        <v>BEFPDONFRAI_BP6_XDC</v>
      </c>
      <c r="B1000" s="12" t="s">
        <v>2118</v>
      </c>
      <c r="C1000" s="13" t="s">
        <v>2340</v>
      </c>
      <c r="D1000" s="13" t="s">
        <v>2341</v>
      </c>
      <c r="E1000" s="14" t="str">
        <f>"BEFPDONFRAI_BP6_"&amp;C3</f>
        <v>BEFPDONFRAI_BP6_XDC</v>
      </c>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row>
    <row r="1001" spans="1:165" s="8" customFormat="1" ht="15" customHeight="1">
      <c r="A1001" s="8" t="str">
        <f t="shared" si="1147"/>
        <v>BEFPDONFSA_BP6_XDC</v>
      </c>
      <c r="B1001" s="12" t="s">
        <v>2264</v>
      </c>
      <c r="C1001" s="13" t="s">
        <v>2342</v>
      </c>
      <c r="D1001" s="13" t="s">
        <v>2343</v>
      </c>
      <c r="E1001" s="14" t="str">
        <f>"BEFPDONFSA_BP6_"&amp;C3</f>
        <v>BEFPDONFSA_BP6_XDC</v>
      </c>
      <c r="F1001" s="26" t="str">
        <f>IF(AND(F1002="",F1003=""),"",SUM(F1002,F1003))</f>
        <v/>
      </c>
      <c r="G1001" s="26" t="str">
        <f t="shared" si="1175" ref="G1001:BR1001">IF(AND(G1002="",G1003=""),"",SUM(G1002,G1003))</f>
        <v/>
      </c>
      <c r="H1001" s="26" t="str">
        <f t="shared" si="1175"/>
        <v/>
      </c>
      <c r="I1001" s="26" t="str">
        <f t="shared" si="1175"/>
        <v/>
      </c>
      <c r="J1001" s="26" t="str">
        <f t="shared" si="1175"/>
        <v/>
      </c>
      <c r="K1001" s="26" t="str">
        <f t="shared" si="1175"/>
        <v/>
      </c>
      <c r="L1001" s="26" t="str">
        <f t="shared" si="1175"/>
        <v/>
      </c>
      <c r="M1001" s="26" t="str">
        <f t="shared" si="1175"/>
        <v/>
      </c>
      <c r="N1001" s="26" t="str">
        <f t="shared" si="1175"/>
        <v/>
      </c>
      <c r="O1001" s="26" t="str">
        <f t="shared" si="1175"/>
        <v/>
      </c>
      <c r="P1001" s="26" t="str">
        <f t="shared" si="1175"/>
        <v/>
      </c>
      <c r="Q1001" s="26" t="str">
        <f t="shared" si="1175"/>
        <v/>
      </c>
      <c r="R1001" s="26" t="str">
        <f t="shared" si="1175"/>
        <v/>
      </c>
      <c r="S1001" s="26" t="str">
        <f t="shared" si="1175"/>
        <v/>
      </c>
      <c r="T1001" s="26" t="str">
        <f t="shared" si="1175"/>
        <v/>
      </c>
      <c r="U1001" s="26" t="str">
        <f t="shared" si="1175"/>
        <v/>
      </c>
      <c r="V1001" s="26" t="str">
        <f t="shared" si="1175"/>
        <v/>
      </c>
      <c r="W1001" s="26" t="str">
        <f t="shared" si="1175"/>
        <v/>
      </c>
      <c r="X1001" s="26" t="str">
        <f t="shared" si="1175"/>
        <v/>
      </c>
      <c r="Y1001" s="26" t="str">
        <f t="shared" si="1175"/>
        <v/>
      </c>
      <c r="Z1001" s="26" t="str">
        <f t="shared" si="1175"/>
        <v/>
      </c>
      <c r="AA1001" s="26" t="str">
        <f t="shared" si="1175"/>
        <v/>
      </c>
      <c r="AB1001" s="26" t="str">
        <f t="shared" si="1175"/>
        <v/>
      </c>
      <c r="AC1001" s="26" t="str">
        <f t="shared" si="1175"/>
        <v/>
      </c>
      <c r="AD1001" s="26" t="str">
        <f t="shared" si="1175"/>
        <v/>
      </c>
      <c r="AE1001" s="26" t="str">
        <f t="shared" si="1175"/>
        <v/>
      </c>
      <c r="AF1001" s="26" t="str">
        <f t="shared" si="1175"/>
        <v/>
      </c>
      <c r="AG1001" s="26" t="str">
        <f t="shared" si="1175"/>
        <v/>
      </c>
      <c r="AH1001" s="26" t="str">
        <f t="shared" si="1175"/>
        <v/>
      </c>
      <c r="AI1001" s="26" t="str">
        <f t="shared" si="1175"/>
        <v/>
      </c>
      <c r="AJ1001" s="26" t="str">
        <f t="shared" si="1175"/>
        <v/>
      </c>
      <c r="AK1001" s="26" t="str">
        <f t="shared" si="1175"/>
        <v/>
      </c>
      <c r="AL1001" s="26" t="str">
        <f t="shared" si="1175"/>
        <v/>
      </c>
      <c r="AM1001" s="26" t="str">
        <f t="shared" si="1175"/>
        <v/>
      </c>
      <c r="AN1001" s="26" t="str">
        <f t="shared" si="1175"/>
        <v/>
      </c>
      <c r="AO1001" s="26" t="str">
        <f t="shared" si="1175"/>
        <v/>
      </c>
      <c r="AP1001" s="26" t="str">
        <f t="shared" si="1175"/>
        <v/>
      </c>
      <c r="AQ1001" s="26" t="str">
        <f t="shared" si="1175"/>
        <v/>
      </c>
      <c r="AR1001" s="26" t="str">
        <f t="shared" si="1175"/>
        <v/>
      </c>
      <c r="AS1001" s="26" t="str">
        <f t="shared" si="1175"/>
        <v/>
      </c>
      <c r="AT1001" s="26" t="str">
        <f t="shared" si="1175"/>
        <v/>
      </c>
      <c r="AU1001" s="26" t="str">
        <f t="shared" si="1175"/>
        <v/>
      </c>
      <c r="AV1001" s="26" t="str">
        <f t="shared" si="1175"/>
        <v/>
      </c>
      <c r="AW1001" s="26" t="str">
        <f t="shared" si="1175"/>
        <v/>
      </c>
      <c r="AX1001" s="26" t="str">
        <f t="shared" si="1175"/>
        <v/>
      </c>
      <c r="AY1001" s="26" t="str">
        <f t="shared" si="1175"/>
        <v/>
      </c>
      <c r="AZ1001" s="26" t="str">
        <f t="shared" si="1175"/>
        <v/>
      </c>
      <c r="BA1001" s="26" t="str">
        <f t="shared" si="1175"/>
        <v/>
      </c>
      <c r="BB1001" s="26" t="str">
        <f t="shared" si="1175"/>
        <v/>
      </c>
      <c r="BC1001" s="26" t="str">
        <f t="shared" si="1175"/>
        <v/>
      </c>
      <c r="BD1001" s="26" t="str">
        <f t="shared" si="1175"/>
        <v/>
      </c>
      <c r="BE1001" s="26" t="str">
        <f t="shared" si="1175"/>
        <v/>
      </c>
      <c r="BF1001" s="26" t="str">
        <f t="shared" si="1175"/>
        <v/>
      </c>
      <c r="BG1001" s="26" t="str">
        <f t="shared" si="1175"/>
        <v/>
      </c>
      <c r="BH1001" s="26" t="str">
        <f t="shared" si="1175"/>
        <v/>
      </c>
      <c r="BI1001" s="26" t="str">
        <f t="shared" si="1175"/>
        <v/>
      </c>
      <c r="BJ1001" s="26" t="str">
        <f t="shared" si="1175"/>
        <v/>
      </c>
      <c r="BK1001" s="26" t="str">
        <f t="shared" si="1175"/>
        <v/>
      </c>
      <c r="BL1001" s="26" t="str">
        <f t="shared" si="1175"/>
        <v/>
      </c>
      <c r="BM1001" s="26" t="str">
        <f t="shared" si="1175"/>
        <v/>
      </c>
      <c r="BN1001" s="26" t="str">
        <f t="shared" si="1175"/>
        <v/>
      </c>
      <c r="BO1001" s="26" t="str">
        <f t="shared" si="1175"/>
        <v/>
      </c>
      <c r="BP1001" s="26" t="str">
        <f t="shared" si="1175"/>
        <v/>
      </c>
      <c r="BQ1001" s="26" t="str">
        <f t="shared" si="1175"/>
        <v/>
      </c>
      <c r="BR1001" s="26" t="str">
        <f t="shared" si="1175"/>
        <v/>
      </c>
      <c r="BS1001" s="26" t="str">
        <f t="shared" si="1176" ref="BS1001:ED1001">IF(AND(BS1002="",BS1003=""),"",SUM(BS1002,BS1003))</f>
        <v/>
      </c>
      <c r="BT1001" s="26" t="str">
        <f t="shared" si="1176"/>
        <v/>
      </c>
      <c r="BU1001" s="26" t="str">
        <f t="shared" si="1176"/>
        <v/>
      </c>
      <c r="BV1001" s="26" t="str">
        <f t="shared" si="1176"/>
        <v/>
      </c>
      <c r="BW1001" s="26" t="str">
        <f t="shared" si="1176"/>
        <v/>
      </c>
      <c r="BX1001" s="26" t="str">
        <f t="shared" si="1176"/>
        <v/>
      </c>
      <c r="BY1001" s="26" t="str">
        <f t="shared" si="1176"/>
        <v/>
      </c>
      <c r="BZ1001" s="26" t="str">
        <f t="shared" si="1176"/>
        <v/>
      </c>
      <c r="CA1001" s="26" t="str">
        <f t="shared" si="1176"/>
        <v/>
      </c>
      <c r="CB1001" s="26" t="str">
        <f t="shared" si="1176"/>
        <v/>
      </c>
      <c r="CC1001" s="26" t="str">
        <f t="shared" si="1176"/>
        <v/>
      </c>
      <c r="CD1001" s="26" t="str">
        <f t="shared" si="1176"/>
        <v/>
      </c>
      <c r="CE1001" s="26" t="str">
        <f t="shared" si="1176"/>
        <v/>
      </c>
      <c r="CF1001" s="26" t="str">
        <f t="shared" si="1176"/>
        <v/>
      </c>
      <c r="CG1001" s="26" t="str">
        <f t="shared" si="1176"/>
        <v/>
      </c>
      <c r="CH1001" s="26" t="str">
        <f t="shared" si="1176"/>
        <v/>
      </c>
      <c r="CI1001" s="26" t="str">
        <f t="shared" si="1176"/>
        <v/>
      </c>
      <c r="CJ1001" s="26" t="str">
        <f t="shared" si="1176"/>
        <v/>
      </c>
      <c r="CK1001" s="26" t="str">
        <f t="shared" si="1176"/>
        <v/>
      </c>
      <c r="CL1001" s="26" t="str">
        <f t="shared" si="1176"/>
        <v/>
      </c>
      <c r="CM1001" s="26" t="str">
        <f t="shared" si="1176"/>
        <v/>
      </c>
      <c r="CN1001" s="26" t="str">
        <f t="shared" si="1176"/>
        <v/>
      </c>
      <c r="CO1001" s="26" t="str">
        <f t="shared" si="1176"/>
        <v/>
      </c>
      <c r="CP1001" s="26" t="str">
        <f t="shared" si="1176"/>
        <v/>
      </c>
      <c r="CQ1001" s="26" t="str">
        <f t="shared" si="1176"/>
        <v/>
      </c>
      <c r="CR1001" s="26" t="str">
        <f t="shared" si="1176"/>
        <v/>
      </c>
      <c r="CS1001" s="26" t="str">
        <f t="shared" si="1176"/>
        <v/>
      </c>
      <c r="CT1001" s="26" t="str">
        <f t="shared" si="1176"/>
        <v/>
      </c>
      <c r="CU1001" s="26" t="str">
        <f t="shared" si="1176"/>
        <v/>
      </c>
      <c r="CV1001" s="26" t="str">
        <f t="shared" si="1176"/>
        <v/>
      </c>
      <c r="CW1001" s="26" t="str">
        <f t="shared" si="1176"/>
        <v/>
      </c>
      <c r="CX1001" s="26" t="str">
        <f t="shared" si="1176"/>
        <v/>
      </c>
      <c r="CY1001" s="26" t="str">
        <f t="shared" si="1176"/>
        <v/>
      </c>
      <c r="CZ1001" s="26" t="str">
        <f t="shared" si="1176"/>
        <v/>
      </c>
      <c r="DA1001" s="26" t="str">
        <f t="shared" si="1176"/>
        <v/>
      </c>
      <c r="DB1001" s="26" t="str">
        <f t="shared" si="1176"/>
        <v/>
      </c>
      <c r="DC1001" s="26" t="str">
        <f t="shared" si="1176"/>
        <v/>
      </c>
      <c r="DD1001" s="26" t="str">
        <f t="shared" si="1176"/>
        <v/>
      </c>
      <c r="DE1001" s="26" t="str">
        <f t="shared" si="1176"/>
        <v/>
      </c>
      <c r="DF1001" s="26" t="str">
        <f t="shared" si="1176"/>
        <v/>
      </c>
      <c r="DG1001" s="26" t="str">
        <f t="shared" si="1176"/>
        <v/>
      </c>
      <c r="DH1001" s="26" t="str">
        <f t="shared" si="1176"/>
        <v/>
      </c>
      <c r="DI1001" s="26" t="str">
        <f t="shared" si="1176"/>
        <v/>
      </c>
      <c r="DJ1001" s="26" t="str">
        <f t="shared" si="1176"/>
        <v/>
      </c>
      <c r="DK1001" s="26" t="str">
        <f t="shared" si="1176"/>
        <v/>
      </c>
      <c r="DL1001" s="26" t="str">
        <f t="shared" si="1176"/>
        <v/>
      </c>
      <c r="DM1001" s="26" t="str">
        <f t="shared" si="1176"/>
        <v/>
      </c>
      <c r="DN1001" s="26" t="str">
        <f t="shared" si="1176"/>
        <v/>
      </c>
      <c r="DO1001" s="26" t="str">
        <f t="shared" si="1176"/>
        <v/>
      </c>
      <c r="DP1001" s="26" t="str">
        <f t="shared" si="1176"/>
        <v/>
      </c>
      <c r="DQ1001" s="26" t="str">
        <f t="shared" si="1176"/>
        <v/>
      </c>
      <c r="DR1001" s="26" t="str">
        <f t="shared" si="1176"/>
        <v/>
      </c>
      <c r="DS1001" s="26" t="str">
        <f t="shared" si="1176"/>
        <v/>
      </c>
      <c r="DT1001" s="26" t="str">
        <f t="shared" si="1176"/>
        <v/>
      </c>
      <c r="DU1001" s="26" t="str">
        <f t="shared" si="1176"/>
        <v/>
      </c>
      <c r="DV1001" s="26" t="str">
        <f t="shared" si="1176"/>
        <v/>
      </c>
      <c r="DW1001" s="26" t="str">
        <f t="shared" si="1176"/>
        <v/>
      </c>
      <c r="DX1001" s="26" t="str">
        <f t="shared" si="1176"/>
        <v/>
      </c>
      <c r="DY1001" s="26" t="str">
        <f t="shared" si="1176"/>
        <v/>
      </c>
      <c r="DZ1001" s="26" t="str">
        <f t="shared" si="1176"/>
        <v/>
      </c>
      <c r="EA1001" s="26" t="str">
        <f t="shared" si="1176"/>
        <v/>
      </c>
      <c r="EB1001" s="26" t="str">
        <f t="shared" si="1176"/>
        <v/>
      </c>
      <c r="EC1001" s="26" t="str">
        <f t="shared" si="1176"/>
        <v/>
      </c>
      <c r="ED1001" s="26" t="str">
        <f t="shared" si="1176"/>
        <v/>
      </c>
      <c r="EE1001" s="26" t="str">
        <f t="shared" si="1177" ref="EE1001:FI1001">IF(AND(EE1002="",EE1003=""),"",SUM(EE1002,EE1003))</f>
        <v/>
      </c>
      <c r="EF1001" s="26" t="str">
        <f t="shared" si="1177"/>
        <v/>
      </c>
      <c r="EG1001" s="26" t="str">
        <f t="shared" si="1177"/>
        <v/>
      </c>
      <c r="EH1001" s="26" t="str">
        <f t="shared" si="1177"/>
        <v/>
      </c>
      <c r="EI1001" s="26" t="str">
        <f t="shared" si="1177"/>
        <v/>
      </c>
      <c r="EJ1001" s="26" t="str">
        <f t="shared" si="1177"/>
        <v/>
      </c>
      <c r="EK1001" s="26" t="str">
        <f t="shared" si="1177"/>
        <v/>
      </c>
      <c r="EL1001" s="26" t="str">
        <f t="shared" si="1177"/>
        <v/>
      </c>
      <c r="EM1001" s="26" t="str">
        <f t="shared" si="1177"/>
        <v/>
      </c>
      <c r="EN1001" s="26" t="str">
        <f t="shared" si="1177"/>
        <v/>
      </c>
      <c r="EO1001" s="26" t="str">
        <f t="shared" si="1177"/>
        <v/>
      </c>
      <c r="EP1001" s="26" t="str">
        <f t="shared" si="1177"/>
        <v/>
      </c>
      <c r="EQ1001" s="26" t="str">
        <f t="shared" si="1177"/>
        <v/>
      </c>
      <c r="ER1001" s="26" t="str">
        <f t="shared" si="1177"/>
        <v/>
      </c>
      <c r="ES1001" s="26" t="str">
        <f t="shared" si="1177"/>
        <v/>
      </c>
      <c r="ET1001" s="26" t="str">
        <f t="shared" si="1177"/>
        <v/>
      </c>
      <c r="EU1001" s="26" t="str">
        <f t="shared" si="1177"/>
        <v/>
      </c>
      <c r="EV1001" s="26" t="str">
        <f t="shared" si="1177"/>
        <v/>
      </c>
      <c r="EW1001" s="26" t="str">
        <f t="shared" si="1177"/>
        <v/>
      </c>
      <c r="EX1001" s="26" t="str">
        <f t="shared" si="1177"/>
        <v/>
      </c>
      <c r="EY1001" s="26" t="str">
        <f t="shared" si="1177"/>
        <v/>
      </c>
      <c r="EZ1001" s="26" t="str">
        <f t="shared" si="1177"/>
        <v/>
      </c>
      <c r="FA1001" s="26" t="str">
        <f t="shared" si="1177"/>
        <v/>
      </c>
      <c r="FB1001" s="26" t="str">
        <f t="shared" si="1177"/>
        <v/>
      </c>
      <c r="FC1001" s="26" t="str">
        <f t="shared" si="1177"/>
        <v/>
      </c>
      <c r="FD1001" s="26" t="str">
        <f t="shared" si="1177"/>
        <v/>
      </c>
      <c r="FE1001" s="26" t="str">
        <f t="shared" si="1177"/>
        <v/>
      </c>
      <c r="FF1001" s="26" t="str">
        <f t="shared" si="1177"/>
        <v/>
      </c>
      <c r="FG1001" s="26" t="str">
        <f t="shared" si="1177"/>
        <v/>
      </c>
      <c r="FH1001" s="26" t="str">
        <f t="shared" si="1177"/>
        <v/>
      </c>
      <c r="FI1001" s="26" t="str">
        <f t="shared" si="1177"/>
        <v/>
      </c>
    </row>
    <row r="1002" spans="1:165" s="8" customFormat="1" ht="15" customHeight="1">
      <c r="A1002" s="8" t="str">
        <f t="shared" si="1147"/>
        <v>BEFPDONFSAP_BP6_XDC</v>
      </c>
      <c r="B1002" s="12" t="s">
        <v>2115</v>
      </c>
      <c r="C1002" s="13" t="s">
        <v>2344</v>
      </c>
      <c r="D1002" s="13" t="s">
        <v>2345</v>
      </c>
      <c r="E1002" s="14" t="str">
        <f>"BEFPDONFSAP_BP6_"&amp;C3</f>
        <v>BEFPDONFSAP_BP6_XDC</v>
      </c>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row>
    <row r="1003" spans="1:165" s="8" customFormat="1" ht="15" customHeight="1">
      <c r="A1003" s="8" t="str">
        <f t="shared" si="1147"/>
        <v>BEFPDONFSAI_BP6_XDC</v>
      </c>
      <c r="B1003" s="12" t="s">
        <v>2252</v>
      </c>
      <c r="C1003" s="13" t="s">
        <v>2346</v>
      </c>
      <c r="D1003" s="13" t="s">
        <v>2347</v>
      </c>
      <c r="E1003" s="18" t="str">
        <f>"BEFPDONFSAI_BP6_"&amp;C3</f>
        <v>BEFPDONFSAI_BP6_XDC</v>
      </c>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row>
    <row r="1004" spans="1:165" s="8" customFormat="1" ht="15" customHeight="1">
      <c r="A1004" s="8" t="str">
        <f t="shared" si="1147"/>
        <v>BEFPDONFCA_BP6_XDC</v>
      </c>
      <c r="B1004" s="12" t="s">
        <v>2271</v>
      </c>
      <c r="C1004" s="13" t="s">
        <v>2348</v>
      </c>
      <c r="D1004" s="13" t="s">
        <v>2349</v>
      </c>
      <c r="E1004" s="18" t="str">
        <f>"BEFPDONFCA_BP6_"&amp;C3</f>
        <v>BEFPDONFCA_BP6_XDC</v>
      </c>
      <c r="F1004" s="26" t="str">
        <f>IF(AND(F1005="",F1006=""),"",SUM(F1005,F1006))</f>
        <v/>
      </c>
      <c r="G1004" s="26" t="str">
        <f t="shared" si="1178" ref="G1004:BR1004">IF(AND(G1005="",G1006=""),"",SUM(G1005,G1006))</f>
        <v/>
      </c>
      <c r="H1004" s="26" t="str">
        <f t="shared" si="1178"/>
        <v/>
      </c>
      <c r="I1004" s="26" t="str">
        <f t="shared" si="1178"/>
        <v/>
      </c>
      <c r="J1004" s="26" t="str">
        <f t="shared" si="1178"/>
        <v/>
      </c>
      <c r="K1004" s="26" t="str">
        <f t="shared" si="1178"/>
        <v/>
      </c>
      <c r="L1004" s="26" t="str">
        <f t="shared" si="1178"/>
        <v/>
      </c>
      <c r="M1004" s="26" t="str">
        <f t="shared" si="1178"/>
        <v/>
      </c>
      <c r="N1004" s="26" t="str">
        <f t="shared" si="1178"/>
        <v/>
      </c>
      <c r="O1004" s="26" t="str">
        <f t="shared" si="1178"/>
        <v/>
      </c>
      <c r="P1004" s="26" t="str">
        <f t="shared" si="1178"/>
        <v/>
      </c>
      <c r="Q1004" s="26" t="str">
        <f t="shared" si="1178"/>
        <v/>
      </c>
      <c r="R1004" s="26" t="str">
        <f t="shared" si="1178"/>
        <v/>
      </c>
      <c r="S1004" s="26" t="str">
        <f t="shared" si="1178"/>
        <v/>
      </c>
      <c r="T1004" s="26" t="str">
        <f t="shared" si="1178"/>
        <v/>
      </c>
      <c r="U1004" s="26" t="str">
        <f t="shared" si="1178"/>
        <v/>
      </c>
      <c r="V1004" s="26" t="str">
        <f t="shared" si="1178"/>
        <v/>
      </c>
      <c r="W1004" s="26" t="str">
        <f t="shared" si="1178"/>
        <v/>
      </c>
      <c r="X1004" s="26" t="str">
        <f t="shared" si="1178"/>
        <v/>
      </c>
      <c r="Y1004" s="26" t="str">
        <f t="shared" si="1178"/>
        <v/>
      </c>
      <c r="Z1004" s="26" t="str">
        <f t="shared" si="1178"/>
        <v/>
      </c>
      <c r="AA1004" s="26" t="str">
        <f t="shared" si="1178"/>
        <v/>
      </c>
      <c r="AB1004" s="26" t="str">
        <f t="shared" si="1178"/>
        <v/>
      </c>
      <c r="AC1004" s="26" t="str">
        <f t="shared" si="1178"/>
        <v/>
      </c>
      <c r="AD1004" s="26" t="str">
        <f t="shared" si="1178"/>
        <v/>
      </c>
      <c r="AE1004" s="26" t="str">
        <f t="shared" si="1178"/>
        <v/>
      </c>
      <c r="AF1004" s="26" t="str">
        <f t="shared" si="1178"/>
        <v/>
      </c>
      <c r="AG1004" s="26" t="str">
        <f t="shared" si="1178"/>
        <v/>
      </c>
      <c r="AH1004" s="26" t="str">
        <f t="shared" si="1178"/>
        <v/>
      </c>
      <c r="AI1004" s="26" t="str">
        <f t="shared" si="1178"/>
        <v/>
      </c>
      <c r="AJ1004" s="26" t="str">
        <f t="shared" si="1178"/>
        <v/>
      </c>
      <c r="AK1004" s="26" t="str">
        <f t="shared" si="1178"/>
        <v/>
      </c>
      <c r="AL1004" s="26" t="str">
        <f t="shared" si="1178"/>
        <v/>
      </c>
      <c r="AM1004" s="26" t="str">
        <f t="shared" si="1178"/>
        <v/>
      </c>
      <c r="AN1004" s="26" t="str">
        <f t="shared" si="1178"/>
        <v/>
      </c>
      <c r="AO1004" s="26" t="str">
        <f t="shared" si="1178"/>
        <v/>
      </c>
      <c r="AP1004" s="26" t="str">
        <f t="shared" si="1178"/>
        <v/>
      </c>
      <c r="AQ1004" s="26" t="str">
        <f t="shared" si="1178"/>
        <v/>
      </c>
      <c r="AR1004" s="26" t="str">
        <f t="shared" si="1178"/>
        <v/>
      </c>
      <c r="AS1004" s="26" t="str">
        <f t="shared" si="1178"/>
        <v/>
      </c>
      <c r="AT1004" s="26" t="str">
        <f t="shared" si="1178"/>
        <v/>
      </c>
      <c r="AU1004" s="26" t="str">
        <f t="shared" si="1178"/>
        <v/>
      </c>
      <c r="AV1004" s="26" t="str">
        <f t="shared" si="1178"/>
        <v/>
      </c>
      <c r="AW1004" s="26" t="str">
        <f t="shared" si="1178"/>
        <v/>
      </c>
      <c r="AX1004" s="26" t="str">
        <f t="shared" si="1178"/>
        <v/>
      </c>
      <c r="AY1004" s="26" t="str">
        <f t="shared" si="1178"/>
        <v/>
      </c>
      <c r="AZ1004" s="26" t="str">
        <f t="shared" si="1178"/>
        <v/>
      </c>
      <c r="BA1004" s="26" t="str">
        <f t="shared" si="1178"/>
        <v/>
      </c>
      <c r="BB1004" s="26" t="str">
        <f t="shared" si="1178"/>
        <v/>
      </c>
      <c r="BC1004" s="26" t="str">
        <f t="shared" si="1178"/>
        <v/>
      </c>
      <c r="BD1004" s="26" t="str">
        <f t="shared" si="1178"/>
        <v/>
      </c>
      <c r="BE1004" s="26" t="str">
        <f t="shared" si="1178"/>
        <v/>
      </c>
      <c r="BF1004" s="26" t="str">
        <f t="shared" si="1178"/>
        <v/>
      </c>
      <c r="BG1004" s="26" t="str">
        <f t="shared" si="1178"/>
        <v/>
      </c>
      <c r="BH1004" s="26" t="str">
        <f t="shared" si="1178"/>
        <v/>
      </c>
      <c r="BI1004" s="26" t="str">
        <f t="shared" si="1178"/>
        <v/>
      </c>
      <c r="BJ1004" s="26" t="str">
        <f t="shared" si="1178"/>
        <v/>
      </c>
      <c r="BK1004" s="26" t="str">
        <f t="shared" si="1178"/>
        <v/>
      </c>
      <c r="BL1004" s="26" t="str">
        <f t="shared" si="1178"/>
        <v/>
      </c>
      <c r="BM1004" s="26" t="str">
        <f t="shared" si="1178"/>
        <v/>
      </c>
      <c r="BN1004" s="26" t="str">
        <f t="shared" si="1178"/>
        <v/>
      </c>
      <c r="BO1004" s="26" t="str">
        <f t="shared" si="1178"/>
        <v/>
      </c>
      <c r="BP1004" s="26" t="str">
        <f t="shared" si="1178"/>
        <v/>
      </c>
      <c r="BQ1004" s="26" t="str">
        <f t="shared" si="1178"/>
        <v/>
      </c>
      <c r="BR1004" s="26" t="str">
        <f t="shared" si="1178"/>
        <v/>
      </c>
      <c r="BS1004" s="26" t="str">
        <f t="shared" si="1179" ref="BS1004:ED1004">IF(AND(BS1005="",BS1006=""),"",SUM(BS1005,BS1006))</f>
        <v/>
      </c>
      <c r="BT1004" s="26" t="str">
        <f t="shared" si="1179"/>
        <v/>
      </c>
      <c r="BU1004" s="26" t="str">
        <f t="shared" si="1179"/>
        <v/>
      </c>
      <c r="BV1004" s="26" t="str">
        <f t="shared" si="1179"/>
        <v/>
      </c>
      <c r="BW1004" s="26" t="str">
        <f t="shared" si="1179"/>
        <v/>
      </c>
      <c r="BX1004" s="26" t="str">
        <f t="shared" si="1179"/>
        <v/>
      </c>
      <c r="BY1004" s="26" t="str">
        <f t="shared" si="1179"/>
        <v/>
      </c>
      <c r="BZ1004" s="26" t="str">
        <f t="shared" si="1179"/>
        <v/>
      </c>
      <c r="CA1004" s="26" t="str">
        <f t="shared" si="1179"/>
        <v/>
      </c>
      <c r="CB1004" s="26" t="str">
        <f t="shared" si="1179"/>
        <v/>
      </c>
      <c r="CC1004" s="26" t="str">
        <f t="shared" si="1179"/>
        <v/>
      </c>
      <c r="CD1004" s="26" t="str">
        <f t="shared" si="1179"/>
        <v/>
      </c>
      <c r="CE1004" s="26" t="str">
        <f t="shared" si="1179"/>
        <v/>
      </c>
      <c r="CF1004" s="26" t="str">
        <f t="shared" si="1179"/>
        <v/>
      </c>
      <c r="CG1004" s="26" t="str">
        <f t="shared" si="1179"/>
        <v/>
      </c>
      <c r="CH1004" s="26" t="str">
        <f t="shared" si="1179"/>
        <v/>
      </c>
      <c r="CI1004" s="26" t="str">
        <f t="shared" si="1179"/>
        <v/>
      </c>
      <c r="CJ1004" s="26" t="str">
        <f t="shared" si="1179"/>
        <v/>
      </c>
      <c r="CK1004" s="26" t="str">
        <f t="shared" si="1179"/>
        <v/>
      </c>
      <c r="CL1004" s="26" t="str">
        <f t="shared" si="1179"/>
        <v/>
      </c>
      <c r="CM1004" s="26" t="str">
        <f t="shared" si="1179"/>
        <v/>
      </c>
      <c r="CN1004" s="26" t="str">
        <f t="shared" si="1179"/>
        <v/>
      </c>
      <c r="CO1004" s="26" t="str">
        <f t="shared" si="1179"/>
        <v/>
      </c>
      <c r="CP1004" s="26" t="str">
        <f t="shared" si="1179"/>
        <v/>
      </c>
      <c r="CQ1004" s="26" t="str">
        <f t="shared" si="1179"/>
        <v/>
      </c>
      <c r="CR1004" s="26" t="str">
        <f t="shared" si="1179"/>
        <v/>
      </c>
      <c r="CS1004" s="26" t="str">
        <f t="shared" si="1179"/>
        <v/>
      </c>
      <c r="CT1004" s="26" t="str">
        <f t="shared" si="1179"/>
        <v/>
      </c>
      <c r="CU1004" s="26" t="str">
        <f t="shared" si="1179"/>
        <v/>
      </c>
      <c r="CV1004" s="26" t="str">
        <f t="shared" si="1179"/>
        <v/>
      </c>
      <c r="CW1004" s="26" t="str">
        <f t="shared" si="1179"/>
        <v/>
      </c>
      <c r="CX1004" s="26" t="str">
        <f t="shared" si="1179"/>
        <v/>
      </c>
      <c r="CY1004" s="26" t="str">
        <f t="shared" si="1179"/>
        <v/>
      </c>
      <c r="CZ1004" s="26" t="str">
        <f t="shared" si="1179"/>
        <v/>
      </c>
      <c r="DA1004" s="26" t="str">
        <f t="shared" si="1179"/>
        <v/>
      </c>
      <c r="DB1004" s="26" t="str">
        <f t="shared" si="1179"/>
        <v/>
      </c>
      <c r="DC1004" s="26" t="str">
        <f t="shared" si="1179"/>
        <v/>
      </c>
      <c r="DD1004" s="26" t="str">
        <f t="shared" si="1179"/>
        <v/>
      </c>
      <c r="DE1004" s="26" t="str">
        <f t="shared" si="1179"/>
        <v/>
      </c>
      <c r="DF1004" s="26" t="str">
        <f t="shared" si="1179"/>
        <v/>
      </c>
      <c r="DG1004" s="26" t="str">
        <f t="shared" si="1179"/>
        <v/>
      </c>
      <c r="DH1004" s="26" t="str">
        <f t="shared" si="1179"/>
        <v/>
      </c>
      <c r="DI1004" s="26" t="str">
        <f t="shared" si="1179"/>
        <v/>
      </c>
      <c r="DJ1004" s="26" t="str">
        <f t="shared" si="1179"/>
        <v/>
      </c>
      <c r="DK1004" s="26" t="str">
        <f t="shared" si="1179"/>
        <v/>
      </c>
      <c r="DL1004" s="26" t="str">
        <f t="shared" si="1179"/>
        <v/>
      </c>
      <c r="DM1004" s="26" t="str">
        <f t="shared" si="1179"/>
        <v/>
      </c>
      <c r="DN1004" s="26" t="str">
        <f t="shared" si="1179"/>
        <v/>
      </c>
      <c r="DO1004" s="26" t="str">
        <f t="shared" si="1179"/>
        <v/>
      </c>
      <c r="DP1004" s="26" t="str">
        <f t="shared" si="1179"/>
        <v/>
      </c>
      <c r="DQ1004" s="26" t="str">
        <f t="shared" si="1179"/>
        <v/>
      </c>
      <c r="DR1004" s="26" t="str">
        <f t="shared" si="1179"/>
        <v/>
      </c>
      <c r="DS1004" s="26" t="str">
        <f t="shared" si="1179"/>
        <v/>
      </c>
      <c r="DT1004" s="26" t="str">
        <f t="shared" si="1179"/>
        <v/>
      </c>
      <c r="DU1004" s="26" t="str">
        <f t="shared" si="1179"/>
        <v/>
      </c>
      <c r="DV1004" s="26" t="str">
        <f t="shared" si="1179"/>
        <v/>
      </c>
      <c r="DW1004" s="26" t="str">
        <f t="shared" si="1179"/>
        <v/>
      </c>
      <c r="DX1004" s="26" t="str">
        <f t="shared" si="1179"/>
        <v/>
      </c>
      <c r="DY1004" s="26" t="str">
        <f t="shared" si="1179"/>
        <v/>
      </c>
      <c r="DZ1004" s="26" t="str">
        <f t="shared" si="1179"/>
        <v/>
      </c>
      <c r="EA1004" s="26" t="str">
        <f t="shared" si="1179"/>
        <v/>
      </c>
      <c r="EB1004" s="26" t="str">
        <f t="shared" si="1179"/>
        <v/>
      </c>
      <c r="EC1004" s="26" t="str">
        <f t="shared" si="1179"/>
        <v/>
      </c>
      <c r="ED1004" s="26" t="str">
        <f t="shared" si="1179"/>
        <v/>
      </c>
      <c r="EE1004" s="26" t="str">
        <f t="shared" si="1180" ref="EE1004:FI1004">IF(AND(EE1005="",EE1006=""),"",SUM(EE1005,EE1006))</f>
        <v/>
      </c>
      <c r="EF1004" s="26" t="str">
        <f t="shared" si="1180"/>
        <v/>
      </c>
      <c r="EG1004" s="26" t="str">
        <f t="shared" si="1180"/>
        <v/>
      </c>
      <c r="EH1004" s="26" t="str">
        <f t="shared" si="1180"/>
        <v/>
      </c>
      <c r="EI1004" s="26" t="str">
        <f t="shared" si="1180"/>
        <v/>
      </c>
      <c r="EJ1004" s="26" t="str">
        <f t="shared" si="1180"/>
        <v/>
      </c>
      <c r="EK1004" s="26" t="str">
        <f t="shared" si="1180"/>
        <v/>
      </c>
      <c r="EL1004" s="26" t="str">
        <f t="shared" si="1180"/>
        <v/>
      </c>
      <c r="EM1004" s="26" t="str">
        <f t="shared" si="1180"/>
        <v/>
      </c>
      <c r="EN1004" s="26" t="str">
        <f t="shared" si="1180"/>
        <v/>
      </c>
      <c r="EO1004" s="26" t="str">
        <f t="shared" si="1180"/>
        <v/>
      </c>
      <c r="EP1004" s="26" t="str">
        <f t="shared" si="1180"/>
        <v/>
      </c>
      <c r="EQ1004" s="26" t="str">
        <f t="shared" si="1180"/>
        <v/>
      </c>
      <c r="ER1004" s="26" t="str">
        <f t="shared" si="1180"/>
        <v/>
      </c>
      <c r="ES1004" s="26" t="str">
        <f t="shared" si="1180"/>
        <v/>
      </c>
      <c r="ET1004" s="26" t="str">
        <f t="shared" si="1180"/>
        <v/>
      </c>
      <c r="EU1004" s="26" t="str">
        <f t="shared" si="1180"/>
        <v/>
      </c>
      <c r="EV1004" s="26" t="str">
        <f t="shared" si="1180"/>
        <v/>
      </c>
      <c r="EW1004" s="26" t="str">
        <f t="shared" si="1180"/>
        <v/>
      </c>
      <c r="EX1004" s="26" t="str">
        <f t="shared" si="1180"/>
        <v/>
      </c>
      <c r="EY1004" s="26" t="str">
        <f t="shared" si="1180"/>
        <v/>
      </c>
      <c r="EZ1004" s="26" t="str">
        <f t="shared" si="1180"/>
        <v/>
      </c>
      <c r="FA1004" s="26" t="str">
        <f t="shared" si="1180"/>
        <v/>
      </c>
      <c r="FB1004" s="26" t="str">
        <f t="shared" si="1180"/>
        <v/>
      </c>
      <c r="FC1004" s="26" t="str">
        <f t="shared" si="1180"/>
        <v/>
      </c>
      <c r="FD1004" s="26" t="str">
        <f t="shared" si="1180"/>
        <v/>
      </c>
      <c r="FE1004" s="26" t="str">
        <f t="shared" si="1180"/>
        <v/>
      </c>
      <c r="FF1004" s="26" t="str">
        <f t="shared" si="1180"/>
        <v/>
      </c>
      <c r="FG1004" s="26" t="str">
        <f t="shared" si="1180"/>
        <v/>
      </c>
      <c r="FH1004" s="26" t="str">
        <f t="shared" si="1180"/>
        <v/>
      </c>
      <c r="FI1004" s="26" t="str">
        <f t="shared" si="1180"/>
        <v/>
      </c>
    </row>
    <row r="1005" spans="1:165" s="8" customFormat="1" ht="15" customHeight="1">
      <c r="A1005" s="8" t="str">
        <f t="shared" si="1147"/>
        <v>BEFPDONFCAP_BP6_XDC</v>
      </c>
      <c r="B1005" s="12" t="s">
        <v>2149</v>
      </c>
      <c r="C1005" s="13" t="s">
        <v>2350</v>
      </c>
      <c r="D1005" s="13" t="s">
        <v>2351</v>
      </c>
      <c r="E1005" s="18" t="str">
        <f>"BEFPDONFCAP_BP6_"&amp;C3</f>
        <v>BEFPDONFCAP_BP6_XDC</v>
      </c>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row>
    <row r="1006" spans="1:165" s="8" customFormat="1" ht="15" customHeight="1">
      <c r="A1006" s="8" t="str">
        <f t="shared" si="1147"/>
        <v>BEFPDONFCAI_BP6_XDC</v>
      </c>
      <c r="B1006" s="12" t="s">
        <v>2152</v>
      </c>
      <c r="C1006" s="13" t="s">
        <v>2352</v>
      </c>
      <c r="D1006" s="13" t="s">
        <v>2353</v>
      </c>
      <c r="E1006" s="18" t="str">
        <f>"BEFPDONFCAI_BP6_"&amp;C3</f>
        <v>BEFPDONFCAI_BP6_XDC</v>
      </c>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row>
    <row r="1007" spans="1:165" s="8" customFormat="1" ht="15" customHeight="1">
      <c r="A1007" s="8" t="str">
        <f t="shared" si="1147"/>
        <v>BEFO_BP6_XDC</v>
      </c>
      <c r="B1007" s="12" t="s">
        <v>2354</v>
      </c>
      <c r="C1007" s="13" t="s">
        <v>2355</v>
      </c>
      <c r="D1007" s="13" t="s">
        <v>2356</v>
      </c>
      <c r="E1007" s="18" t="str">
        <f>"BEFO_BP6_"&amp;C3</f>
        <v>BEFO_BP6_XDC</v>
      </c>
      <c r="F1007" s="26" t="str">
        <f>IF(AND(F1008="",AND(F1009="",F1014="")),"",SUM(F1008,F1009,F1014))</f>
        <v/>
      </c>
      <c r="G1007" s="26" t="str">
        <f t="shared" si="1181" ref="G1007:BR1007">IF(AND(G1008="",AND(G1009="",G1014="")),"",SUM(G1008,G1009,G1014))</f>
        <v/>
      </c>
      <c r="H1007" s="26" t="str">
        <f t="shared" si="1181"/>
        <v/>
      </c>
      <c r="I1007" s="26" t="str">
        <f t="shared" si="1181"/>
        <v/>
      </c>
      <c r="J1007" s="26" t="str">
        <f t="shared" si="1181"/>
        <v/>
      </c>
      <c r="K1007" s="26" t="str">
        <f t="shared" si="1181"/>
        <v/>
      </c>
      <c r="L1007" s="26" t="str">
        <f t="shared" si="1181"/>
        <v/>
      </c>
      <c r="M1007" s="26" t="str">
        <f t="shared" si="1181"/>
        <v/>
      </c>
      <c r="N1007" s="26" t="str">
        <f t="shared" si="1181"/>
        <v/>
      </c>
      <c r="O1007" s="26" t="str">
        <f t="shared" si="1181"/>
        <v/>
      </c>
      <c r="P1007" s="26" t="str">
        <f t="shared" si="1181"/>
        <v/>
      </c>
      <c r="Q1007" s="26" t="str">
        <f t="shared" si="1181"/>
        <v/>
      </c>
      <c r="R1007" s="26" t="str">
        <f t="shared" si="1181"/>
        <v/>
      </c>
      <c r="S1007" s="26" t="str">
        <f t="shared" si="1181"/>
        <v/>
      </c>
      <c r="T1007" s="26" t="str">
        <f t="shared" si="1181"/>
        <v/>
      </c>
      <c r="U1007" s="26" t="str">
        <f t="shared" si="1181"/>
        <v/>
      </c>
      <c r="V1007" s="26" t="str">
        <f t="shared" si="1181"/>
        <v/>
      </c>
      <c r="W1007" s="26" t="str">
        <f t="shared" si="1181"/>
        <v/>
      </c>
      <c r="X1007" s="26" t="str">
        <f t="shared" si="1181"/>
        <v/>
      </c>
      <c r="Y1007" s="26" t="str">
        <f t="shared" si="1181"/>
        <v/>
      </c>
      <c r="Z1007" s="26" t="str">
        <f t="shared" si="1181"/>
        <v/>
      </c>
      <c r="AA1007" s="26" t="str">
        <f t="shared" si="1181"/>
        <v/>
      </c>
      <c r="AB1007" s="26" t="str">
        <f t="shared" si="1181"/>
        <v/>
      </c>
      <c r="AC1007" s="26" t="str">
        <f t="shared" si="1181"/>
        <v/>
      </c>
      <c r="AD1007" s="26" t="str">
        <f t="shared" si="1181"/>
        <v/>
      </c>
      <c r="AE1007" s="26" t="str">
        <f t="shared" si="1181"/>
        <v/>
      </c>
      <c r="AF1007" s="26" t="str">
        <f t="shared" si="1181"/>
        <v/>
      </c>
      <c r="AG1007" s="26" t="str">
        <f t="shared" si="1181"/>
        <v/>
      </c>
      <c r="AH1007" s="26" t="str">
        <f t="shared" si="1181"/>
        <v/>
      </c>
      <c r="AI1007" s="26" t="str">
        <f t="shared" si="1181"/>
        <v/>
      </c>
      <c r="AJ1007" s="26" t="str">
        <f t="shared" si="1181"/>
        <v/>
      </c>
      <c r="AK1007" s="26" t="str">
        <f t="shared" si="1181"/>
        <v/>
      </c>
      <c r="AL1007" s="26" t="str">
        <f t="shared" si="1181"/>
        <v/>
      </c>
      <c r="AM1007" s="26" t="str">
        <f t="shared" si="1181"/>
        <v/>
      </c>
      <c r="AN1007" s="26" t="str">
        <f t="shared" si="1181"/>
        <v/>
      </c>
      <c r="AO1007" s="26" t="str">
        <f t="shared" si="1181"/>
        <v/>
      </c>
      <c r="AP1007" s="26" t="str">
        <f t="shared" si="1181"/>
        <v/>
      </c>
      <c r="AQ1007" s="26" t="str">
        <f t="shared" si="1181"/>
        <v/>
      </c>
      <c r="AR1007" s="26" t="str">
        <f t="shared" si="1181"/>
        <v/>
      </c>
      <c r="AS1007" s="26" t="str">
        <f t="shared" si="1181"/>
        <v/>
      </c>
      <c r="AT1007" s="26" t="str">
        <f t="shared" si="1181"/>
        <v/>
      </c>
      <c r="AU1007" s="26" t="str">
        <f t="shared" si="1181"/>
        <v/>
      </c>
      <c r="AV1007" s="26" t="str">
        <f t="shared" si="1181"/>
        <v/>
      </c>
      <c r="AW1007" s="26" t="str">
        <f t="shared" si="1181"/>
        <v/>
      </c>
      <c r="AX1007" s="26" t="str">
        <f t="shared" si="1181"/>
        <v/>
      </c>
      <c r="AY1007" s="26" t="str">
        <f t="shared" si="1181"/>
        <v/>
      </c>
      <c r="AZ1007" s="26" t="str">
        <f t="shared" si="1181"/>
        <v/>
      </c>
      <c r="BA1007" s="26" t="str">
        <f t="shared" si="1181"/>
        <v/>
      </c>
      <c r="BB1007" s="26" t="str">
        <f t="shared" si="1181"/>
        <v/>
      </c>
      <c r="BC1007" s="26" t="str">
        <f t="shared" si="1181"/>
        <v/>
      </c>
      <c r="BD1007" s="26" t="str">
        <f t="shared" si="1181"/>
        <v/>
      </c>
      <c r="BE1007" s="26" t="str">
        <f t="shared" si="1181"/>
        <v/>
      </c>
      <c r="BF1007" s="26" t="str">
        <f t="shared" si="1181"/>
        <v/>
      </c>
      <c r="BG1007" s="26" t="str">
        <f t="shared" si="1181"/>
        <v/>
      </c>
      <c r="BH1007" s="26" t="str">
        <f t="shared" si="1181"/>
        <v/>
      </c>
      <c r="BI1007" s="26" t="str">
        <f t="shared" si="1181"/>
        <v/>
      </c>
      <c r="BJ1007" s="26" t="str">
        <f t="shared" si="1181"/>
        <v/>
      </c>
      <c r="BK1007" s="26" t="str">
        <f t="shared" si="1181"/>
        <v/>
      </c>
      <c r="BL1007" s="26" t="str">
        <f t="shared" si="1181"/>
        <v/>
      </c>
      <c r="BM1007" s="26" t="str">
        <f t="shared" si="1181"/>
        <v/>
      </c>
      <c r="BN1007" s="26" t="str">
        <f t="shared" si="1181"/>
        <v/>
      </c>
      <c r="BO1007" s="26" t="str">
        <f t="shared" si="1181"/>
        <v/>
      </c>
      <c r="BP1007" s="26" t="str">
        <f t="shared" si="1181"/>
        <v/>
      </c>
      <c r="BQ1007" s="26" t="str">
        <f t="shared" si="1181"/>
        <v/>
      </c>
      <c r="BR1007" s="26" t="str">
        <f t="shared" si="1181"/>
        <v/>
      </c>
      <c r="BS1007" s="26" t="str">
        <f t="shared" si="1182" ref="BS1007:ED1007">IF(AND(BS1008="",AND(BS1009="",BS1014="")),"",SUM(BS1008,BS1009,BS1014))</f>
        <v/>
      </c>
      <c r="BT1007" s="26" t="str">
        <f t="shared" si="1182"/>
        <v/>
      </c>
      <c r="BU1007" s="26" t="str">
        <f t="shared" si="1182"/>
        <v/>
      </c>
      <c r="BV1007" s="26" t="str">
        <f t="shared" si="1182"/>
        <v/>
      </c>
      <c r="BW1007" s="26" t="str">
        <f t="shared" si="1182"/>
        <v/>
      </c>
      <c r="BX1007" s="26" t="str">
        <f t="shared" si="1182"/>
        <v/>
      </c>
      <c r="BY1007" s="26" t="str">
        <f t="shared" si="1182"/>
        <v/>
      </c>
      <c r="BZ1007" s="26" t="str">
        <f t="shared" si="1182"/>
        <v/>
      </c>
      <c r="CA1007" s="26" t="str">
        <f t="shared" si="1182"/>
        <v/>
      </c>
      <c r="CB1007" s="26" t="str">
        <f t="shared" si="1182"/>
        <v/>
      </c>
      <c r="CC1007" s="26" t="str">
        <f t="shared" si="1182"/>
        <v/>
      </c>
      <c r="CD1007" s="26" t="str">
        <f t="shared" si="1182"/>
        <v/>
      </c>
      <c r="CE1007" s="26" t="str">
        <f t="shared" si="1182"/>
        <v/>
      </c>
      <c r="CF1007" s="26" t="str">
        <f t="shared" si="1182"/>
        <v/>
      </c>
      <c r="CG1007" s="26" t="str">
        <f t="shared" si="1182"/>
        <v/>
      </c>
      <c r="CH1007" s="26" t="str">
        <f t="shared" si="1182"/>
        <v/>
      </c>
      <c r="CI1007" s="26" t="str">
        <f t="shared" si="1182"/>
        <v/>
      </c>
      <c r="CJ1007" s="26" t="str">
        <f t="shared" si="1182"/>
        <v/>
      </c>
      <c r="CK1007" s="26" t="str">
        <f t="shared" si="1182"/>
        <v/>
      </c>
      <c r="CL1007" s="26" t="str">
        <f t="shared" si="1182"/>
        <v/>
      </c>
      <c r="CM1007" s="26" t="str">
        <f t="shared" si="1182"/>
        <v/>
      </c>
      <c r="CN1007" s="26" t="str">
        <f t="shared" si="1182"/>
        <v/>
      </c>
      <c r="CO1007" s="26" t="str">
        <f t="shared" si="1182"/>
        <v/>
      </c>
      <c r="CP1007" s="26" t="str">
        <f t="shared" si="1182"/>
        <v/>
      </c>
      <c r="CQ1007" s="26" t="str">
        <f t="shared" si="1182"/>
        <v/>
      </c>
      <c r="CR1007" s="26" t="str">
        <f t="shared" si="1182"/>
        <v/>
      </c>
      <c r="CS1007" s="26" t="str">
        <f t="shared" si="1182"/>
        <v/>
      </c>
      <c r="CT1007" s="26" t="str">
        <f t="shared" si="1182"/>
        <v/>
      </c>
      <c r="CU1007" s="26" t="str">
        <f t="shared" si="1182"/>
        <v/>
      </c>
      <c r="CV1007" s="26" t="str">
        <f t="shared" si="1182"/>
        <v/>
      </c>
      <c r="CW1007" s="26" t="str">
        <f t="shared" si="1182"/>
        <v/>
      </c>
      <c r="CX1007" s="26" t="str">
        <f t="shared" si="1182"/>
        <v/>
      </c>
      <c r="CY1007" s="26" t="str">
        <f t="shared" si="1182"/>
        <v/>
      </c>
      <c r="CZ1007" s="26" t="str">
        <f t="shared" si="1182"/>
        <v/>
      </c>
      <c r="DA1007" s="26" t="str">
        <f t="shared" si="1182"/>
        <v/>
      </c>
      <c r="DB1007" s="26" t="str">
        <f t="shared" si="1182"/>
        <v/>
      </c>
      <c r="DC1007" s="26" t="str">
        <f t="shared" si="1182"/>
        <v/>
      </c>
      <c r="DD1007" s="26" t="str">
        <f t="shared" si="1182"/>
        <v/>
      </c>
      <c r="DE1007" s="26" t="str">
        <f t="shared" si="1182"/>
        <v/>
      </c>
      <c r="DF1007" s="26" t="str">
        <f t="shared" si="1182"/>
        <v/>
      </c>
      <c r="DG1007" s="26" t="str">
        <f t="shared" si="1182"/>
        <v/>
      </c>
      <c r="DH1007" s="26" t="str">
        <f t="shared" si="1182"/>
        <v/>
      </c>
      <c r="DI1007" s="26" t="str">
        <f t="shared" si="1182"/>
        <v/>
      </c>
      <c r="DJ1007" s="26" t="str">
        <f t="shared" si="1182"/>
        <v/>
      </c>
      <c r="DK1007" s="26" t="str">
        <f t="shared" si="1182"/>
        <v/>
      </c>
      <c r="DL1007" s="26" t="str">
        <f t="shared" si="1182"/>
        <v/>
      </c>
      <c r="DM1007" s="26" t="str">
        <f t="shared" si="1182"/>
        <v/>
      </c>
      <c r="DN1007" s="26" t="str">
        <f t="shared" si="1182"/>
        <v/>
      </c>
      <c r="DO1007" s="26" t="str">
        <f t="shared" si="1182"/>
        <v/>
      </c>
      <c r="DP1007" s="26" t="str">
        <f t="shared" si="1182"/>
        <v/>
      </c>
      <c r="DQ1007" s="26" t="str">
        <f t="shared" si="1182"/>
        <v/>
      </c>
      <c r="DR1007" s="26" t="str">
        <f t="shared" si="1182"/>
        <v/>
      </c>
      <c r="DS1007" s="26" t="str">
        <f t="shared" si="1182"/>
        <v/>
      </c>
      <c r="DT1007" s="26" t="str">
        <f t="shared" si="1182"/>
        <v/>
      </c>
      <c r="DU1007" s="26" t="str">
        <f t="shared" si="1182"/>
        <v/>
      </c>
      <c r="DV1007" s="26" t="str">
        <f t="shared" si="1182"/>
        <v/>
      </c>
      <c r="DW1007" s="26" t="str">
        <f t="shared" si="1182"/>
        <v/>
      </c>
      <c r="DX1007" s="26" t="str">
        <f t="shared" si="1182"/>
        <v/>
      </c>
      <c r="DY1007" s="26" t="str">
        <f t="shared" si="1182"/>
        <v/>
      </c>
      <c r="DZ1007" s="26" t="str">
        <f t="shared" si="1182"/>
        <v/>
      </c>
      <c r="EA1007" s="26" t="str">
        <f t="shared" si="1182"/>
        <v/>
      </c>
      <c r="EB1007" s="26" t="str">
        <f t="shared" si="1182"/>
        <v/>
      </c>
      <c r="EC1007" s="26" t="str">
        <f t="shared" si="1182"/>
        <v/>
      </c>
      <c r="ED1007" s="26" t="str">
        <f t="shared" si="1182"/>
        <v/>
      </c>
      <c r="EE1007" s="26" t="str">
        <f t="shared" si="1183" ref="EE1007:FI1007">IF(AND(EE1008="",AND(EE1009="",EE1014="")),"",SUM(EE1008,EE1009,EE1014))</f>
        <v/>
      </c>
      <c r="EF1007" s="26" t="str">
        <f t="shared" si="1183"/>
        <v/>
      </c>
      <c r="EG1007" s="26" t="str">
        <f t="shared" si="1183"/>
        <v/>
      </c>
      <c r="EH1007" s="26" t="str">
        <f t="shared" si="1183"/>
        <v/>
      </c>
      <c r="EI1007" s="26" t="str">
        <f t="shared" si="1183"/>
        <v/>
      </c>
      <c r="EJ1007" s="26" t="str">
        <f t="shared" si="1183"/>
        <v/>
      </c>
      <c r="EK1007" s="26" t="str">
        <f t="shared" si="1183"/>
        <v/>
      </c>
      <c r="EL1007" s="26" t="str">
        <f t="shared" si="1183"/>
        <v/>
      </c>
      <c r="EM1007" s="26" t="str">
        <f t="shared" si="1183"/>
        <v/>
      </c>
      <c r="EN1007" s="26" t="str">
        <f t="shared" si="1183"/>
        <v/>
      </c>
      <c r="EO1007" s="26" t="str">
        <f t="shared" si="1183"/>
        <v/>
      </c>
      <c r="EP1007" s="26" t="str">
        <f t="shared" si="1183"/>
        <v/>
      </c>
      <c r="EQ1007" s="26" t="str">
        <f t="shared" si="1183"/>
        <v/>
      </c>
      <c r="ER1007" s="26" t="str">
        <f t="shared" si="1183"/>
        <v/>
      </c>
      <c r="ES1007" s="26" t="str">
        <f t="shared" si="1183"/>
        <v/>
      </c>
      <c r="ET1007" s="26" t="str">
        <f t="shared" si="1183"/>
        <v/>
      </c>
      <c r="EU1007" s="26" t="str">
        <f t="shared" si="1183"/>
        <v/>
      </c>
      <c r="EV1007" s="26" t="str">
        <f t="shared" si="1183"/>
        <v/>
      </c>
      <c r="EW1007" s="26" t="str">
        <f t="shared" si="1183"/>
        <v/>
      </c>
      <c r="EX1007" s="26" t="str">
        <f t="shared" si="1183"/>
        <v/>
      </c>
      <c r="EY1007" s="26" t="str">
        <f t="shared" si="1183"/>
        <v/>
      </c>
      <c r="EZ1007" s="26" t="str">
        <f t="shared" si="1183"/>
        <v/>
      </c>
      <c r="FA1007" s="26" t="str">
        <f t="shared" si="1183"/>
        <v/>
      </c>
      <c r="FB1007" s="26" t="str">
        <f t="shared" si="1183"/>
        <v/>
      </c>
      <c r="FC1007" s="26" t="str">
        <f t="shared" si="1183"/>
        <v/>
      </c>
      <c r="FD1007" s="26" t="str">
        <f t="shared" si="1183"/>
        <v/>
      </c>
      <c r="FE1007" s="26" t="str">
        <f t="shared" si="1183"/>
        <v/>
      </c>
      <c r="FF1007" s="26" t="str">
        <f t="shared" si="1183"/>
        <v/>
      </c>
      <c r="FG1007" s="26" t="str">
        <f t="shared" si="1183"/>
        <v/>
      </c>
      <c r="FH1007" s="26" t="str">
        <f t="shared" si="1183"/>
        <v/>
      </c>
      <c r="FI1007" s="26" t="str">
        <f t="shared" si="1183"/>
        <v/>
      </c>
    </row>
    <row r="1008" spans="1:165" s="8" customFormat="1" ht="15" customHeight="1">
      <c r="A1008" s="8" t="str">
        <f t="shared" si="1147"/>
        <v>BEFOE_BP6_XDC</v>
      </c>
      <c r="B1008" s="12" t="s">
        <v>2030</v>
      </c>
      <c r="C1008" s="13" t="s">
        <v>2357</v>
      </c>
      <c r="D1008" s="13" t="s">
        <v>2358</v>
      </c>
      <c r="E1008" s="18" t="str">
        <f>"BEFOE_BP6_"&amp;C3</f>
        <v>BEFOE_BP6_XDC</v>
      </c>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row>
    <row r="1009" spans="1:165" s="8" customFormat="1" ht="15" customHeight="1">
      <c r="A1009" s="8" t="str">
        <f t="shared" si="1147"/>
        <v>BEFOSDR_BP6_XDC</v>
      </c>
      <c r="B1009" s="12" t="s">
        <v>2359</v>
      </c>
      <c r="C1009" s="13" t="s">
        <v>2360</v>
      </c>
      <c r="D1009" s="13" t="s">
        <v>2361</v>
      </c>
      <c r="E1009" s="18" t="str">
        <f>"BEFOSDR_BP6_"&amp;C3</f>
        <v>BEFOSDR_BP6_XDC</v>
      </c>
      <c r="F1009" s="26" t="str">
        <f>IF(AND(F1010="",AND(F1011="",AND(F1012="",F1013=""))),"",SUM(F1010)-SUM(F1011)+SUM(F1012)-SUM(F1013))</f>
        <v/>
      </c>
      <c r="G1009" s="26" t="str">
        <f t="shared" si="1184" ref="G1009:BR1009">IF(AND(G1010="",AND(G1011="",AND(G1012="",G1013=""))),"",SUM(G1010)-SUM(G1011)+SUM(G1012)-SUM(G1013))</f>
        <v/>
      </c>
      <c r="H1009" s="26" t="str">
        <f t="shared" si="1184"/>
        <v/>
      </c>
      <c r="I1009" s="26" t="str">
        <f t="shared" si="1184"/>
        <v/>
      </c>
      <c r="J1009" s="26" t="str">
        <f t="shared" si="1184"/>
        <v/>
      </c>
      <c r="K1009" s="26" t="str">
        <f t="shared" si="1184"/>
        <v/>
      </c>
      <c r="L1009" s="26" t="str">
        <f t="shared" si="1184"/>
        <v/>
      </c>
      <c r="M1009" s="26" t="str">
        <f t="shared" si="1184"/>
        <v/>
      </c>
      <c r="N1009" s="26" t="str">
        <f t="shared" si="1184"/>
        <v/>
      </c>
      <c r="O1009" s="26" t="str">
        <f t="shared" si="1184"/>
        <v/>
      </c>
      <c r="P1009" s="26" t="str">
        <f t="shared" si="1184"/>
        <v/>
      </c>
      <c r="Q1009" s="26" t="str">
        <f t="shared" si="1184"/>
        <v/>
      </c>
      <c r="R1009" s="26" t="str">
        <f t="shared" si="1184"/>
        <v/>
      </c>
      <c r="S1009" s="26" t="str">
        <f t="shared" si="1184"/>
        <v/>
      </c>
      <c r="T1009" s="26" t="str">
        <f t="shared" si="1184"/>
        <v/>
      </c>
      <c r="U1009" s="26" t="str">
        <f t="shared" si="1184"/>
        <v/>
      </c>
      <c r="V1009" s="26" t="str">
        <f t="shared" si="1184"/>
        <v/>
      </c>
      <c r="W1009" s="26" t="str">
        <f t="shared" si="1184"/>
        <v/>
      </c>
      <c r="X1009" s="26" t="str">
        <f t="shared" si="1184"/>
        <v/>
      </c>
      <c r="Y1009" s="26" t="str">
        <f t="shared" si="1184"/>
        <v/>
      </c>
      <c r="Z1009" s="26" t="str">
        <f t="shared" si="1184"/>
        <v/>
      </c>
      <c r="AA1009" s="26" t="str">
        <f t="shared" si="1184"/>
        <v/>
      </c>
      <c r="AB1009" s="26" t="str">
        <f t="shared" si="1184"/>
        <v/>
      </c>
      <c r="AC1009" s="26" t="str">
        <f t="shared" si="1184"/>
        <v/>
      </c>
      <c r="AD1009" s="26" t="str">
        <f t="shared" si="1184"/>
        <v/>
      </c>
      <c r="AE1009" s="26" t="str">
        <f t="shared" si="1184"/>
        <v/>
      </c>
      <c r="AF1009" s="26" t="str">
        <f t="shared" si="1184"/>
        <v/>
      </c>
      <c r="AG1009" s="26" t="str">
        <f t="shared" si="1184"/>
        <v/>
      </c>
      <c r="AH1009" s="26" t="str">
        <f t="shared" si="1184"/>
        <v/>
      </c>
      <c r="AI1009" s="26" t="str">
        <f t="shared" si="1184"/>
        <v/>
      </c>
      <c r="AJ1009" s="26" t="str">
        <f t="shared" si="1184"/>
        <v/>
      </c>
      <c r="AK1009" s="26" t="str">
        <f t="shared" si="1184"/>
        <v/>
      </c>
      <c r="AL1009" s="26" t="str">
        <f t="shared" si="1184"/>
        <v/>
      </c>
      <c r="AM1009" s="26" t="str">
        <f t="shared" si="1184"/>
        <v/>
      </c>
      <c r="AN1009" s="26" t="str">
        <f t="shared" si="1184"/>
        <v/>
      </c>
      <c r="AO1009" s="26" t="str">
        <f t="shared" si="1184"/>
        <v/>
      </c>
      <c r="AP1009" s="26" t="str">
        <f t="shared" si="1184"/>
        <v/>
      </c>
      <c r="AQ1009" s="26" t="str">
        <f t="shared" si="1184"/>
        <v/>
      </c>
      <c r="AR1009" s="26" t="str">
        <f t="shared" si="1184"/>
        <v/>
      </c>
      <c r="AS1009" s="26" t="str">
        <f t="shared" si="1184"/>
        <v/>
      </c>
      <c r="AT1009" s="26" t="str">
        <f t="shared" si="1184"/>
        <v/>
      </c>
      <c r="AU1009" s="26" t="str">
        <f t="shared" si="1184"/>
        <v/>
      </c>
      <c r="AV1009" s="26" t="str">
        <f t="shared" si="1184"/>
        <v/>
      </c>
      <c r="AW1009" s="26" t="str">
        <f t="shared" si="1184"/>
        <v/>
      </c>
      <c r="AX1009" s="26" t="str">
        <f t="shared" si="1184"/>
        <v/>
      </c>
      <c r="AY1009" s="26" t="str">
        <f t="shared" si="1184"/>
        <v/>
      </c>
      <c r="AZ1009" s="26" t="str">
        <f t="shared" si="1184"/>
        <v/>
      </c>
      <c r="BA1009" s="26" t="str">
        <f t="shared" si="1184"/>
        <v/>
      </c>
      <c r="BB1009" s="26" t="str">
        <f t="shared" si="1184"/>
        <v/>
      </c>
      <c r="BC1009" s="26" t="str">
        <f t="shared" si="1184"/>
        <v/>
      </c>
      <c r="BD1009" s="26" t="str">
        <f t="shared" si="1184"/>
        <v/>
      </c>
      <c r="BE1009" s="26" t="str">
        <f t="shared" si="1184"/>
        <v/>
      </c>
      <c r="BF1009" s="26" t="str">
        <f t="shared" si="1184"/>
        <v/>
      </c>
      <c r="BG1009" s="26" t="str">
        <f t="shared" si="1184"/>
        <v/>
      </c>
      <c r="BH1009" s="26" t="str">
        <f t="shared" si="1184"/>
        <v/>
      </c>
      <c r="BI1009" s="26" t="str">
        <f t="shared" si="1184"/>
        <v/>
      </c>
      <c r="BJ1009" s="26" t="str">
        <f t="shared" si="1184"/>
        <v/>
      </c>
      <c r="BK1009" s="26" t="str">
        <f t="shared" si="1184"/>
        <v/>
      </c>
      <c r="BL1009" s="26" t="str">
        <f t="shared" si="1184"/>
        <v/>
      </c>
      <c r="BM1009" s="26" t="str">
        <f t="shared" si="1184"/>
        <v/>
      </c>
      <c r="BN1009" s="26" t="str">
        <f t="shared" si="1184"/>
        <v/>
      </c>
      <c r="BO1009" s="26" t="str">
        <f t="shared" si="1184"/>
        <v/>
      </c>
      <c r="BP1009" s="26" t="str">
        <f t="shared" si="1184"/>
        <v/>
      </c>
      <c r="BQ1009" s="26" t="str">
        <f t="shared" si="1184"/>
        <v/>
      </c>
      <c r="BR1009" s="26" t="str">
        <f t="shared" si="1184"/>
        <v/>
      </c>
      <c r="BS1009" s="26" t="str">
        <f t="shared" si="1185" ref="BS1009:ED1009">IF(AND(BS1010="",AND(BS1011="",AND(BS1012="",BS1013=""))),"",SUM(BS1010)-SUM(BS1011)+SUM(BS1012)-SUM(BS1013))</f>
        <v/>
      </c>
      <c r="BT1009" s="26" t="str">
        <f t="shared" si="1185"/>
        <v/>
      </c>
      <c r="BU1009" s="26" t="str">
        <f t="shared" si="1185"/>
        <v/>
      </c>
      <c r="BV1009" s="26" t="str">
        <f t="shared" si="1185"/>
        <v/>
      </c>
      <c r="BW1009" s="26" t="str">
        <f t="shared" si="1185"/>
        <v/>
      </c>
      <c r="BX1009" s="26" t="str">
        <f t="shared" si="1185"/>
        <v/>
      </c>
      <c r="BY1009" s="26" t="str">
        <f t="shared" si="1185"/>
        <v/>
      </c>
      <c r="BZ1009" s="26" t="str">
        <f t="shared" si="1185"/>
        <v/>
      </c>
      <c r="CA1009" s="26" t="str">
        <f t="shared" si="1185"/>
        <v/>
      </c>
      <c r="CB1009" s="26" t="str">
        <f t="shared" si="1185"/>
        <v/>
      </c>
      <c r="CC1009" s="26" t="str">
        <f t="shared" si="1185"/>
        <v/>
      </c>
      <c r="CD1009" s="26" t="str">
        <f t="shared" si="1185"/>
        <v/>
      </c>
      <c r="CE1009" s="26" t="str">
        <f t="shared" si="1185"/>
        <v/>
      </c>
      <c r="CF1009" s="26" t="str">
        <f t="shared" si="1185"/>
        <v/>
      </c>
      <c r="CG1009" s="26" t="str">
        <f t="shared" si="1185"/>
        <v/>
      </c>
      <c r="CH1009" s="26" t="str">
        <f t="shared" si="1185"/>
        <v/>
      </c>
      <c r="CI1009" s="26" t="str">
        <f t="shared" si="1185"/>
        <v/>
      </c>
      <c r="CJ1009" s="26" t="str">
        <f t="shared" si="1185"/>
        <v/>
      </c>
      <c r="CK1009" s="26" t="str">
        <f t="shared" si="1185"/>
        <v/>
      </c>
      <c r="CL1009" s="26" t="str">
        <f t="shared" si="1185"/>
        <v/>
      </c>
      <c r="CM1009" s="26" t="str">
        <f t="shared" si="1185"/>
        <v/>
      </c>
      <c r="CN1009" s="26" t="str">
        <f t="shared" si="1185"/>
        <v/>
      </c>
      <c r="CO1009" s="26" t="str">
        <f t="shared" si="1185"/>
        <v/>
      </c>
      <c r="CP1009" s="26" t="str">
        <f t="shared" si="1185"/>
        <v/>
      </c>
      <c r="CQ1009" s="26" t="str">
        <f t="shared" si="1185"/>
        <v/>
      </c>
      <c r="CR1009" s="26" t="str">
        <f t="shared" si="1185"/>
        <v/>
      </c>
      <c r="CS1009" s="26" t="str">
        <f t="shared" si="1185"/>
        <v/>
      </c>
      <c r="CT1009" s="26" t="str">
        <f t="shared" si="1185"/>
        <v/>
      </c>
      <c r="CU1009" s="26" t="str">
        <f t="shared" si="1185"/>
        <v/>
      </c>
      <c r="CV1009" s="26" t="str">
        <f t="shared" si="1185"/>
        <v/>
      </c>
      <c r="CW1009" s="26" t="str">
        <f t="shared" si="1185"/>
        <v/>
      </c>
      <c r="CX1009" s="26" t="str">
        <f t="shared" si="1185"/>
        <v/>
      </c>
      <c r="CY1009" s="26" t="str">
        <f t="shared" si="1185"/>
        <v/>
      </c>
      <c r="CZ1009" s="26" t="str">
        <f t="shared" si="1185"/>
        <v/>
      </c>
      <c r="DA1009" s="26" t="str">
        <f t="shared" si="1185"/>
        <v/>
      </c>
      <c r="DB1009" s="26" t="str">
        <f t="shared" si="1185"/>
        <v/>
      </c>
      <c r="DC1009" s="26" t="str">
        <f t="shared" si="1185"/>
        <v/>
      </c>
      <c r="DD1009" s="26" t="str">
        <f t="shared" si="1185"/>
        <v/>
      </c>
      <c r="DE1009" s="26" t="str">
        <f t="shared" si="1185"/>
        <v/>
      </c>
      <c r="DF1009" s="26" t="str">
        <f t="shared" si="1185"/>
        <v/>
      </c>
      <c r="DG1009" s="26" t="str">
        <f t="shared" si="1185"/>
        <v/>
      </c>
      <c r="DH1009" s="26" t="str">
        <f t="shared" si="1185"/>
        <v/>
      </c>
      <c r="DI1009" s="26" t="str">
        <f t="shared" si="1185"/>
        <v/>
      </c>
      <c r="DJ1009" s="26" t="str">
        <f t="shared" si="1185"/>
        <v/>
      </c>
      <c r="DK1009" s="26" t="str">
        <f t="shared" si="1185"/>
        <v/>
      </c>
      <c r="DL1009" s="26" t="str">
        <f t="shared" si="1185"/>
        <v/>
      </c>
      <c r="DM1009" s="26" t="str">
        <f t="shared" si="1185"/>
        <v/>
      </c>
      <c r="DN1009" s="26" t="str">
        <f t="shared" si="1185"/>
        <v/>
      </c>
      <c r="DO1009" s="26" t="str">
        <f t="shared" si="1185"/>
        <v/>
      </c>
      <c r="DP1009" s="26" t="str">
        <f t="shared" si="1185"/>
        <v/>
      </c>
      <c r="DQ1009" s="26" t="str">
        <f t="shared" si="1185"/>
        <v/>
      </c>
      <c r="DR1009" s="26" t="str">
        <f t="shared" si="1185"/>
        <v/>
      </c>
      <c r="DS1009" s="26" t="str">
        <f t="shared" si="1185"/>
        <v/>
      </c>
      <c r="DT1009" s="26" t="str">
        <f t="shared" si="1185"/>
        <v/>
      </c>
      <c r="DU1009" s="26" t="str">
        <f t="shared" si="1185"/>
        <v/>
      </c>
      <c r="DV1009" s="26" t="str">
        <f t="shared" si="1185"/>
        <v/>
      </c>
      <c r="DW1009" s="26" t="str">
        <f t="shared" si="1185"/>
        <v/>
      </c>
      <c r="DX1009" s="26" t="str">
        <f t="shared" si="1185"/>
        <v/>
      </c>
      <c r="DY1009" s="26" t="str">
        <f t="shared" si="1185"/>
        <v/>
      </c>
      <c r="DZ1009" s="26" t="str">
        <f t="shared" si="1185"/>
        <v/>
      </c>
      <c r="EA1009" s="26" t="str">
        <f t="shared" si="1185"/>
        <v/>
      </c>
      <c r="EB1009" s="26" t="str">
        <f t="shared" si="1185"/>
        <v/>
      </c>
      <c r="EC1009" s="26" t="str">
        <f t="shared" si="1185"/>
        <v/>
      </c>
      <c r="ED1009" s="26" t="str">
        <f t="shared" si="1185"/>
        <v/>
      </c>
      <c r="EE1009" s="26" t="str">
        <f t="shared" si="1186" ref="EE1009:FI1009">IF(AND(EE1010="",AND(EE1011="",AND(EE1012="",EE1013=""))),"",SUM(EE1010)-SUM(EE1011)+SUM(EE1012)-SUM(EE1013))</f>
        <v/>
      </c>
      <c r="EF1009" s="26" t="str">
        <f t="shared" si="1186"/>
        <v/>
      </c>
      <c r="EG1009" s="26" t="str">
        <f t="shared" si="1186"/>
        <v/>
      </c>
      <c r="EH1009" s="26" t="str">
        <f t="shared" si="1186"/>
        <v/>
      </c>
      <c r="EI1009" s="26" t="str">
        <f t="shared" si="1186"/>
        <v/>
      </c>
      <c r="EJ1009" s="26" t="str">
        <f t="shared" si="1186"/>
        <v/>
      </c>
      <c r="EK1009" s="26" t="str">
        <f t="shared" si="1186"/>
        <v/>
      </c>
      <c r="EL1009" s="26" t="str">
        <f t="shared" si="1186"/>
        <v/>
      </c>
      <c r="EM1009" s="26" t="str">
        <f t="shared" si="1186"/>
        <v/>
      </c>
      <c r="EN1009" s="26" t="str">
        <f t="shared" si="1186"/>
        <v/>
      </c>
      <c r="EO1009" s="26" t="str">
        <f t="shared" si="1186"/>
        <v/>
      </c>
      <c r="EP1009" s="26" t="str">
        <f t="shared" si="1186"/>
        <v/>
      </c>
      <c r="EQ1009" s="26" t="str">
        <f t="shared" si="1186"/>
        <v/>
      </c>
      <c r="ER1009" s="26" t="str">
        <f t="shared" si="1186"/>
        <v/>
      </c>
      <c r="ES1009" s="26" t="str">
        <f t="shared" si="1186"/>
        <v/>
      </c>
      <c r="ET1009" s="26" t="str">
        <f t="shared" si="1186"/>
        <v/>
      </c>
      <c r="EU1009" s="26" t="str">
        <f t="shared" si="1186"/>
        <v/>
      </c>
      <c r="EV1009" s="26" t="str">
        <f t="shared" si="1186"/>
        <v/>
      </c>
      <c r="EW1009" s="26" t="str">
        <f t="shared" si="1186"/>
        <v/>
      </c>
      <c r="EX1009" s="26" t="str">
        <f t="shared" si="1186"/>
        <v/>
      </c>
      <c r="EY1009" s="26" t="str">
        <f t="shared" si="1186"/>
        <v/>
      </c>
      <c r="EZ1009" s="26" t="str">
        <f t="shared" si="1186"/>
        <v/>
      </c>
      <c r="FA1009" s="26" t="str">
        <f t="shared" si="1186"/>
        <v/>
      </c>
      <c r="FB1009" s="26" t="str">
        <f t="shared" si="1186"/>
        <v/>
      </c>
      <c r="FC1009" s="26" t="str">
        <f t="shared" si="1186"/>
        <v/>
      </c>
      <c r="FD1009" s="26" t="str">
        <f t="shared" si="1186"/>
        <v/>
      </c>
      <c r="FE1009" s="26" t="str">
        <f t="shared" si="1186"/>
        <v/>
      </c>
      <c r="FF1009" s="26" t="str">
        <f t="shared" si="1186"/>
        <v/>
      </c>
      <c r="FG1009" s="26" t="str">
        <f t="shared" si="1186"/>
        <v/>
      </c>
      <c r="FH1009" s="26" t="str">
        <f t="shared" si="1186"/>
        <v/>
      </c>
      <c r="FI1009" s="26" t="str">
        <f t="shared" si="1186"/>
        <v/>
      </c>
    </row>
    <row r="1010" spans="1:165" s="8" customFormat="1" ht="15" customHeight="1">
      <c r="A1010" s="8" t="str">
        <f t="shared" si="1147"/>
        <v>BEFOSDRAA_BP6_XDC</v>
      </c>
      <c r="B1010" s="12" t="s">
        <v>2362</v>
      </c>
      <c r="C1010" s="13" t="s">
        <v>2363</v>
      </c>
      <c r="D1010" s="13" t="s">
        <v>2364</v>
      </c>
      <c r="E1010" s="18" t="str">
        <f>"BEFOSDRAA_BP6_"&amp;C3</f>
        <v>BEFOSDRAA_BP6_XDC</v>
      </c>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row>
    <row r="1011" spans="1:165" s="8" customFormat="1" ht="15" customHeight="1">
      <c r="A1011" s="8" t="str">
        <f t="shared" si="1147"/>
        <v>BEFOSDRRA_BP6_XDC</v>
      </c>
      <c r="B1011" s="12" t="s">
        <v>2365</v>
      </c>
      <c r="C1011" s="13" t="s">
        <v>2366</v>
      </c>
      <c r="D1011" s="13" t="s">
        <v>2367</v>
      </c>
      <c r="E1011" s="18" t="str">
        <f>"BEFOSDRRA_BP6_"&amp;C3</f>
        <v>BEFOSDRRA_BP6_XDC</v>
      </c>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row>
    <row r="1012" spans="1:165" s="8" customFormat="1" ht="15" customHeight="1">
      <c r="A1012" s="8" t="str">
        <f t="shared" si="1147"/>
        <v>BEFOSDRSA_BP6_XDC</v>
      </c>
      <c r="B1012" s="12" t="s">
        <v>2368</v>
      </c>
      <c r="C1012" s="13" t="s">
        <v>2369</v>
      </c>
      <c r="D1012" s="13" t="s">
        <v>2370</v>
      </c>
      <c r="E1012" s="18" t="str">
        <f>"BEFOSDRSA_BP6_"&amp;C3</f>
        <v>BEFOSDRSA_BP6_XDC</v>
      </c>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row>
    <row r="1013" spans="1:165" s="8" customFormat="1" ht="15" customHeight="1">
      <c r="A1013" s="8" t="str">
        <f t="shared" si="1147"/>
        <v>BEFOSDRCA_BP6_XDC</v>
      </c>
      <c r="B1013" s="12" t="s">
        <v>2371</v>
      </c>
      <c r="C1013" s="13" t="s">
        <v>2372</v>
      </c>
      <c r="D1013" s="13" t="s">
        <v>2373</v>
      </c>
      <c r="E1013" s="18" t="str">
        <f>"BEFOSDRCA_BP6_"&amp;C3</f>
        <v>BEFOSDRCA_BP6_XDC</v>
      </c>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row>
    <row r="1014" spans="1:165" s="8" customFormat="1" ht="15" customHeight="1">
      <c r="A1014" s="8" t="str">
        <f t="shared" si="1147"/>
        <v>BEFOOD_BP6_XDC</v>
      </c>
      <c r="B1014" s="12" t="s">
        <v>2374</v>
      </c>
      <c r="C1014" s="13" t="s">
        <v>2375</v>
      </c>
      <c r="D1014" s="13" t="s">
        <v>2376</v>
      </c>
      <c r="E1014" s="18" t="str">
        <f>"BEFOOD_BP6_"&amp;C3</f>
        <v>BEFOOD_BP6_XDC</v>
      </c>
      <c r="F1014" s="26" t="str">
        <f>IF(AND(F1015="",AND(F1034="",AND(F1053="",F1072=""))),"",SUM(F1015,F1034,F1053,F1072))</f>
        <v/>
      </c>
      <c r="G1014" s="26" t="str">
        <f t="shared" si="1187" ref="G1014:BR1014">IF(AND(G1015="",AND(G1034="",AND(G1053="",G1072=""))),"",SUM(G1015,G1034,G1053,G1072))</f>
        <v/>
      </c>
      <c r="H1014" s="26" t="str">
        <f t="shared" si="1187"/>
        <v/>
      </c>
      <c r="I1014" s="26" t="str">
        <f t="shared" si="1187"/>
        <v/>
      </c>
      <c r="J1014" s="26" t="str">
        <f t="shared" si="1187"/>
        <v/>
      </c>
      <c r="K1014" s="26" t="str">
        <f t="shared" si="1187"/>
        <v/>
      </c>
      <c r="L1014" s="26" t="str">
        <f t="shared" si="1187"/>
        <v/>
      </c>
      <c r="M1014" s="26" t="str">
        <f t="shared" si="1187"/>
        <v/>
      </c>
      <c r="N1014" s="26" t="str">
        <f t="shared" si="1187"/>
        <v/>
      </c>
      <c r="O1014" s="26" t="str">
        <f t="shared" si="1187"/>
        <v/>
      </c>
      <c r="P1014" s="26" t="str">
        <f t="shared" si="1187"/>
        <v/>
      </c>
      <c r="Q1014" s="26" t="str">
        <f t="shared" si="1187"/>
        <v/>
      </c>
      <c r="R1014" s="26" t="str">
        <f t="shared" si="1187"/>
        <v/>
      </c>
      <c r="S1014" s="26" t="str">
        <f t="shared" si="1187"/>
        <v/>
      </c>
      <c r="T1014" s="26" t="str">
        <f t="shared" si="1187"/>
        <v/>
      </c>
      <c r="U1014" s="26" t="str">
        <f t="shared" si="1187"/>
        <v/>
      </c>
      <c r="V1014" s="26" t="str">
        <f t="shared" si="1187"/>
        <v/>
      </c>
      <c r="W1014" s="26" t="str">
        <f t="shared" si="1187"/>
        <v/>
      </c>
      <c r="X1014" s="26" t="str">
        <f t="shared" si="1187"/>
        <v/>
      </c>
      <c r="Y1014" s="26" t="str">
        <f t="shared" si="1187"/>
        <v/>
      </c>
      <c r="Z1014" s="26" t="str">
        <f t="shared" si="1187"/>
        <v/>
      </c>
      <c r="AA1014" s="26" t="str">
        <f t="shared" si="1187"/>
        <v/>
      </c>
      <c r="AB1014" s="26" t="str">
        <f t="shared" si="1187"/>
        <v/>
      </c>
      <c r="AC1014" s="26" t="str">
        <f t="shared" si="1187"/>
        <v/>
      </c>
      <c r="AD1014" s="26" t="str">
        <f t="shared" si="1187"/>
        <v/>
      </c>
      <c r="AE1014" s="26" t="str">
        <f t="shared" si="1187"/>
        <v/>
      </c>
      <c r="AF1014" s="26" t="str">
        <f t="shared" si="1187"/>
        <v/>
      </c>
      <c r="AG1014" s="26" t="str">
        <f t="shared" si="1187"/>
        <v/>
      </c>
      <c r="AH1014" s="26" t="str">
        <f t="shared" si="1187"/>
        <v/>
      </c>
      <c r="AI1014" s="26" t="str">
        <f t="shared" si="1187"/>
        <v/>
      </c>
      <c r="AJ1014" s="26" t="str">
        <f t="shared" si="1187"/>
        <v/>
      </c>
      <c r="AK1014" s="26" t="str">
        <f t="shared" si="1187"/>
        <v/>
      </c>
      <c r="AL1014" s="26" t="str">
        <f t="shared" si="1187"/>
        <v/>
      </c>
      <c r="AM1014" s="26" t="str">
        <f t="shared" si="1187"/>
        <v/>
      </c>
      <c r="AN1014" s="26" t="str">
        <f t="shared" si="1187"/>
        <v/>
      </c>
      <c r="AO1014" s="26" t="str">
        <f t="shared" si="1187"/>
        <v/>
      </c>
      <c r="AP1014" s="26" t="str">
        <f t="shared" si="1187"/>
        <v/>
      </c>
      <c r="AQ1014" s="26" t="str">
        <f t="shared" si="1187"/>
        <v/>
      </c>
      <c r="AR1014" s="26" t="str">
        <f t="shared" si="1187"/>
        <v/>
      </c>
      <c r="AS1014" s="26" t="str">
        <f t="shared" si="1187"/>
        <v/>
      </c>
      <c r="AT1014" s="26" t="str">
        <f t="shared" si="1187"/>
        <v/>
      </c>
      <c r="AU1014" s="26" t="str">
        <f t="shared" si="1187"/>
        <v/>
      </c>
      <c r="AV1014" s="26" t="str">
        <f t="shared" si="1187"/>
        <v/>
      </c>
      <c r="AW1014" s="26" t="str">
        <f t="shared" si="1187"/>
        <v/>
      </c>
      <c r="AX1014" s="26" t="str">
        <f t="shared" si="1187"/>
        <v/>
      </c>
      <c r="AY1014" s="26" t="str">
        <f t="shared" si="1187"/>
        <v/>
      </c>
      <c r="AZ1014" s="26" t="str">
        <f t="shared" si="1187"/>
        <v/>
      </c>
      <c r="BA1014" s="26" t="str">
        <f t="shared" si="1187"/>
        <v/>
      </c>
      <c r="BB1014" s="26" t="str">
        <f t="shared" si="1187"/>
        <v/>
      </c>
      <c r="BC1014" s="26" t="str">
        <f t="shared" si="1187"/>
        <v/>
      </c>
      <c r="BD1014" s="26" t="str">
        <f t="shared" si="1187"/>
        <v/>
      </c>
      <c r="BE1014" s="26" t="str">
        <f t="shared" si="1187"/>
        <v/>
      </c>
      <c r="BF1014" s="26" t="str">
        <f t="shared" si="1187"/>
        <v/>
      </c>
      <c r="BG1014" s="26" t="str">
        <f t="shared" si="1187"/>
        <v/>
      </c>
      <c r="BH1014" s="26" t="str">
        <f t="shared" si="1187"/>
        <v/>
      </c>
      <c r="BI1014" s="26" t="str">
        <f t="shared" si="1187"/>
        <v/>
      </c>
      <c r="BJ1014" s="26" t="str">
        <f t="shared" si="1187"/>
        <v/>
      </c>
      <c r="BK1014" s="26" t="str">
        <f t="shared" si="1187"/>
        <v/>
      </c>
      <c r="BL1014" s="26" t="str">
        <f t="shared" si="1187"/>
        <v/>
      </c>
      <c r="BM1014" s="26" t="str">
        <f t="shared" si="1187"/>
        <v/>
      </c>
      <c r="BN1014" s="26" t="str">
        <f t="shared" si="1187"/>
        <v/>
      </c>
      <c r="BO1014" s="26" t="str">
        <f t="shared" si="1187"/>
        <v/>
      </c>
      <c r="BP1014" s="26" t="str">
        <f t="shared" si="1187"/>
        <v/>
      </c>
      <c r="BQ1014" s="26" t="str">
        <f t="shared" si="1187"/>
        <v/>
      </c>
      <c r="BR1014" s="26" t="str">
        <f t="shared" si="1187"/>
        <v/>
      </c>
      <c r="BS1014" s="26" t="str">
        <f t="shared" si="1188" ref="BS1014:ED1014">IF(AND(BS1015="",AND(BS1034="",AND(BS1053="",BS1072=""))),"",SUM(BS1015,BS1034,BS1053,BS1072))</f>
        <v/>
      </c>
      <c r="BT1014" s="26" t="str">
        <f t="shared" si="1188"/>
        <v/>
      </c>
      <c r="BU1014" s="26" t="str">
        <f t="shared" si="1188"/>
        <v/>
      </c>
      <c r="BV1014" s="26" t="str">
        <f t="shared" si="1188"/>
        <v/>
      </c>
      <c r="BW1014" s="26" t="str">
        <f t="shared" si="1188"/>
        <v/>
      </c>
      <c r="BX1014" s="26" t="str">
        <f t="shared" si="1188"/>
        <v/>
      </c>
      <c r="BY1014" s="26" t="str">
        <f t="shared" si="1188"/>
        <v/>
      </c>
      <c r="BZ1014" s="26" t="str">
        <f t="shared" si="1188"/>
        <v/>
      </c>
      <c r="CA1014" s="26" t="str">
        <f t="shared" si="1188"/>
        <v/>
      </c>
      <c r="CB1014" s="26" t="str">
        <f t="shared" si="1188"/>
        <v/>
      </c>
      <c r="CC1014" s="26" t="str">
        <f t="shared" si="1188"/>
        <v/>
      </c>
      <c r="CD1014" s="26" t="str">
        <f t="shared" si="1188"/>
        <v/>
      </c>
      <c r="CE1014" s="26" t="str">
        <f t="shared" si="1188"/>
        <v/>
      </c>
      <c r="CF1014" s="26" t="str">
        <f t="shared" si="1188"/>
        <v/>
      </c>
      <c r="CG1014" s="26" t="str">
        <f t="shared" si="1188"/>
        <v/>
      </c>
      <c r="CH1014" s="26" t="str">
        <f t="shared" si="1188"/>
        <v/>
      </c>
      <c r="CI1014" s="26" t="str">
        <f t="shared" si="1188"/>
        <v/>
      </c>
      <c r="CJ1014" s="26" t="str">
        <f t="shared" si="1188"/>
        <v/>
      </c>
      <c r="CK1014" s="26" t="str">
        <f t="shared" si="1188"/>
        <v/>
      </c>
      <c r="CL1014" s="26" t="str">
        <f t="shared" si="1188"/>
        <v/>
      </c>
      <c r="CM1014" s="26" t="str">
        <f t="shared" si="1188"/>
        <v/>
      </c>
      <c r="CN1014" s="26" t="str">
        <f t="shared" si="1188"/>
        <v/>
      </c>
      <c r="CO1014" s="26" t="str">
        <f t="shared" si="1188"/>
        <v/>
      </c>
      <c r="CP1014" s="26" t="str">
        <f t="shared" si="1188"/>
        <v/>
      </c>
      <c r="CQ1014" s="26" t="str">
        <f t="shared" si="1188"/>
        <v/>
      </c>
      <c r="CR1014" s="26" t="str">
        <f t="shared" si="1188"/>
        <v/>
      </c>
      <c r="CS1014" s="26" t="str">
        <f t="shared" si="1188"/>
        <v/>
      </c>
      <c r="CT1014" s="26" t="str">
        <f t="shared" si="1188"/>
        <v/>
      </c>
      <c r="CU1014" s="26" t="str">
        <f t="shared" si="1188"/>
        <v/>
      </c>
      <c r="CV1014" s="26" t="str">
        <f t="shared" si="1188"/>
        <v/>
      </c>
      <c r="CW1014" s="26" t="str">
        <f t="shared" si="1188"/>
        <v/>
      </c>
      <c r="CX1014" s="26" t="str">
        <f t="shared" si="1188"/>
        <v/>
      </c>
      <c r="CY1014" s="26" t="str">
        <f t="shared" si="1188"/>
        <v/>
      </c>
      <c r="CZ1014" s="26" t="str">
        <f t="shared" si="1188"/>
        <v/>
      </c>
      <c r="DA1014" s="26" t="str">
        <f t="shared" si="1188"/>
        <v/>
      </c>
      <c r="DB1014" s="26" t="str">
        <f t="shared" si="1188"/>
        <v/>
      </c>
      <c r="DC1014" s="26" t="str">
        <f t="shared" si="1188"/>
        <v/>
      </c>
      <c r="DD1014" s="26" t="str">
        <f t="shared" si="1188"/>
        <v/>
      </c>
      <c r="DE1014" s="26" t="str">
        <f t="shared" si="1188"/>
        <v/>
      </c>
      <c r="DF1014" s="26" t="str">
        <f t="shared" si="1188"/>
        <v/>
      </c>
      <c r="DG1014" s="26" t="str">
        <f t="shared" si="1188"/>
        <v/>
      </c>
      <c r="DH1014" s="26" t="str">
        <f t="shared" si="1188"/>
        <v/>
      </c>
      <c r="DI1014" s="26" t="str">
        <f t="shared" si="1188"/>
        <v/>
      </c>
      <c r="DJ1014" s="26" t="str">
        <f t="shared" si="1188"/>
        <v/>
      </c>
      <c r="DK1014" s="26" t="str">
        <f t="shared" si="1188"/>
        <v/>
      </c>
      <c r="DL1014" s="26" t="str">
        <f t="shared" si="1188"/>
        <v/>
      </c>
      <c r="DM1014" s="26" t="str">
        <f t="shared" si="1188"/>
        <v/>
      </c>
      <c r="DN1014" s="26" t="str">
        <f t="shared" si="1188"/>
        <v/>
      </c>
      <c r="DO1014" s="26" t="str">
        <f t="shared" si="1188"/>
        <v/>
      </c>
      <c r="DP1014" s="26" t="str">
        <f t="shared" si="1188"/>
        <v/>
      </c>
      <c r="DQ1014" s="26" t="str">
        <f t="shared" si="1188"/>
        <v/>
      </c>
      <c r="DR1014" s="26" t="str">
        <f t="shared" si="1188"/>
        <v/>
      </c>
      <c r="DS1014" s="26" t="str">
        <f t="shared" si="1188"/>
        <v/>
      </c>
      <c r="DT1014" s="26" t="str">
        <f t="shared" si="1188"/>
        <v/>
      </c>
      <c r="DU1014" s="26" t="str">
        <f t="shared" si="1188"/>
        <v/>
      </c>
      <c r="DV1014" s="26" t="str">
        <f t="shared" si="1188"/>
        <v/>
      </c>
      <c r="DW1014" s="26" t="str">
        <f t="shared" si="1188"/>
        <v/>
      </c>
      <c r="DX1014" s="26" t="str">
        <f t="shared" si="1188"/>
        <v/>
      </c>
      <c r="DY1014" s="26" t="str">
        <f t="shared" si="1188"/>
        <v/>
      </c>
      <c r="DZ1014" s="26" t="str">
        <f t="shared" si="1188"/>
        <v/>
      </c>
      <c r="EA1014" s="26" t="str">
        <f t="shared" si="1188"/>
        <v/>
      </c>
      <c r="EB1014" s="26" t="str">
        <f t="shared" si="1188"/>
        <v/>
      </c>
      <c r="EC1014" s="26" t="str">
        <f t="shared" si="1188"/>
        <v/>
      </c>
      <c r="ED1014" s="26" t="str">
        <f t="shared" si="1188"/>
        <v/>
      </c>
      <c r="EE1014" s="26" t="str">
        <f t="shared" si="1189" ref="EE1014:FI1014">IF(AND(EE1015="",AND(EE1034="",AND(EE1053="",EE1072=""))),"",SUM(EE1015,EE1034,EE1053,EE1072))</f>
        <v/>
      </c>
      <c r="EF1014" s="26" t="str">
        <f t="shared" si="1189"/>
        <v/>
      </c>
      <c r="EG1014" s="26" t="str">
        <f t="shared" si="1189"/>
        <v/>
      </c>
      <c r="EH1014" s="26" t="str">
        <f t="shared" si="1189"/>
        <v/>
      </c>
      <c r="EI1014" s="26" t="str">
        <f t="shared" si="1189"/>
        <v/>
      </c>
      <c r="EJ1014" s="26" t="str">
        <f t="shared" si="1189"/>
        <v/>
      </c>
      <c r="EK1014" s="26" t="str">
        <f t="shared" si="1189"/>
        <v/>
      </c>
      <c r="EL1014" s="26" t="str">
        <f t="shared" si="1189"/>
        <v/>
      </c>
      <c r="EM1014" s="26" t="str">
        <f t="shared" si="1189"/>
        <v/>
      </c>
      <c r="EN1014" s="26" t="str">
        <f t="shared" si="1189"/>
        <v/>
      </c>
      <c r="EO1014" s="26" t="str">
        <f t="shared" si="1189"/>
        <v/>
      </c>
      <c r="EP1014" s="26" t="str">
        <f t="shared" si="1189"/>
        <v/>
      </c>
      <c r="EQ1014" s="26" t="str">
        <f t="shared" si="1189"/>
        <v/>
      </c>
      <c r="ER1014" s="26" t="str">
        <f t="shared" si="1189"/>
        <v/>
      </c>
      <c r="ES1014" s="26" t="str">
        <f t="shared" si="1189"/>
        <v/>
      </c>
      <c r="ET1014" s="26" t="str">
        <f t="shared" si="1189"/>
        <v/>
      </c>
      <c r="EU1014" s="26" t="str">
        <f t="shared" si="1189"/>
        <v/>
      </c>
      <c r="EV1014" s="26" t="str">
        <f t="shared" si="1189"/>
        <v/>
      </c>
      <c r="EW1014" s="26" t="str">
        <f t="shared" si="1189"/>
        <v/>
      </c>
      <c r="EX1014" s="26" t="str">
        <f t="shared" si="1189"/>
        <v/>
      </c>
      <c r="EY1014" s="26" t="str">
        <f t="shared" si="1189"/>
        <v/>
      </c>
      <c r="EZ1014" s="26" t="str">
        <f t="shared" si="1189"/>
        <v/>
      </c>
      <c r="FA1014" s="26" t="str">
        <f t="shared" si="1189"/>
        <v/>
      </c>
      <c r="FB1014" s="26" t="str">
        <f t="shared" si="1189"/>
        <v/>
      </c>
      <c r="FC1014" s="26" t="str">
        <f t="shared" si="1189"/>
        <v/>
      </c>
      <c r="FD1014" s="26" t="str">
        <f t="shared" si="1189"/>
        <v/>
      </c>
      <c r="FE1014" s="26" t="str">
        <f t="shared" si="1189"/>
        <v/>
      </c>
      <c r="FF1014" s="26" t="str">
        <f t="shared" si="1189"/>
        <v/>
      </c>
      <c r="FG1014" s="26" t="str">
        <f t="shared" si="1189"/>
        <v/>
      </c>
      <c r="FH1014" s="26" t="str">
        <f t="shared" si="1189"/>
        <v/>
      </c>
      <c r="FI1014" s="26" t="str">
        <f t="shared" si="1189"/>
        <v/>
      </c>
    </row>
    <row r="1015" spans="1:165" s="8" customFormat="1" ht="15" customHeight="1">
      <c r="A1015" s="8" t="str">
        <f t="shared" si="1147"/>
        <v>BEFOODCB_BP6_XDC</v>
      </c>
      <c r="B1015" s="12" t="s">
        <v>2377</v>
      </c>
      <c r="C1015" s="13" t="s">
        <v>2378</v>
      </c>
      <c r="D1015" s="13" t="s">
        <v>2379</v>
      </c>
      <c r="E1015" s="18" t="str">
        <f>"BEFOODCB_BP6_"&amp;C3</f>
        <v>BEFOODCB_BP6_XDC</v>
      </c>
      <c r="F1015" s="26" t="str">
        <f>IF(AND(F1016="",AND(F1017="",AND(F1018="",AND(F1021="",AND(F1025="",AND(F1028="",F1031="")))))),"",SUM(F1016,F1017,F1018,F1021,F1025,F1028,F1031))</f>
        <v/>
      </c>
      <c r="G1015" s="26" t="str">
        <f t="shared" si="1190" ref="G1015:BR1015">IF(AND(G1016="",AND(G1017="",AND(G1018="",AND(G1021="",AND(G1025="",AND(G1028="",G1031="")))))),"",SUM(G1016,G1017,G1018,G1021,G1025,G1028,G1031))</f>
        <v/>
      </c>
      <c r="H1015" s="26" t="str">
        <f t="shared" si="1190"/>
        <v/>
      </c>
      <c r="I1015" s="26" t="str">
        <f t="shared" si="1190"/>
        <v/>
      </c>
      <c r="J1015" s="26" t="str">
        <f t="shared" si="1190"/>
        <v/>
      </c>
      <c r="K1015" s="26" t="str">
        <f t="shared" si="1190"/>
        <v/>
      </c>
      <c r="L1015" s="26" t="str">
        <f t="shared" si="1190"/>
        <v/>
      </c>
      <c r="M1015" s="26" t="str">
        <f t="shared" si="1190"/>
        <v/>
      </c>
      <c r="N1015" s="26" t="str">
        <f t="shared" si="1190"/>
        <v/>
      </c>
      <c r="O1015" s="26" t="str">
        <f t="shared" si="1190"/>
        <v/>
      </c>
      <c r="P1015" s="26" t="str">
        <f t="shared" si="1190"/>
        <v/>
      </c>
      <c r="Q1015" s="26" t="str">
        <f t="shared" si="1190"/>
        <v/>
      </c>
      <c r="R1015" s="26" t="str">
        <f t="shared" si="1190"/>
        <v/>
      </c>
      <c r="S1015" s="26" t="str">
        <f t="shared" si="1190"/>
        <v/>
      </c>
      <c r="T1015" s="26" t="str">
        <f t="shared" si="1190"/>
        <v/>
      </c>
      <c r="U1015" s="26" t="str">
        <f t="shared" si="1190"/>
        <v/>
      </c>
      <c r="V1015" s="26" t="str">
        <f t="shared" si="1190"/>
        <v/>
      </c>
      <c r="W1015" s="26" t="str">
        <f t="shared" si="1190"/>
        <v/>
      </c>
      <c r="X1015" s="26" t="str">
        <f t="shared" si="1190"/>
        <v/>
      </c>
      <c r="Y1015" s="26" t="str">
        <f t="shared" si="1190"/>
        <v/>
      </c>
      <c r="Z1015" s="26" t="str">
        <f t="shared" si="1190"/>
        <v/>
      </c>
      <c r="AA1015" s="26" t="str">
        <f t="shared" si="1190"/>
        <v/>
      </c>
      <c r="AB1015" s="26" t="str">
        <f t="shared" si="1190"/>
        <v/>
      </c>
      <c r="AC1015" s="26" t="str">
        <f t="shared" si="1190"/>
        <v/>
      </c>
      <c r="AD1015" s="26" t="str">
        <f t="shared" si="1190"/>
        <v/>
      </c>
      <c r="AE1015" s="26" t="str">
        <f t="shared" si="1190"/>
        <v/>
      </c>
      <c r="AF1015" s="26" t="str">
        <f t="shared" si="1190"/>
        <v/>
      </c>
      <c r="AG1015" s="26" t="str">
        <f t="shared" si="1190"/>
        <v/>
      </c>
      <c r="AH1015" s="26" t="str">
        <f t="shared" si="1190"/>
        <v/>
      </c>
      <c r="AI1015" s="26" t="str">
        <f t="shared" si="1190"/>
        <v/>
      </c>
      <c r="AJ1015" s="26" t="str">
        <f t="shared" si="1190"/>
        <v/>
      </c>
      <c r="AK1015" s="26" t="str">
        <f t="shared" si="1190"/>
        <v/>
      </c>
      <c r="AL1015" s="26" t="str">
        <f t="shared" si="1190"/>
        <v/>
      </c>
      <c r="AM1015" s="26" t="str">
        <f t="shared" si="1190"/>
        <v/>
      </c>
      <c r="AN1015" s="26" t="str">
        <f t="shared" si="1190"/>
        <v/>
      </c>
      <c r="AO1015" s="26" t="str">
        <f t="shared" si="1190"/>
        <v/>
      </c>
      <c r="AP1015" s="26" t="str">
        <f t="shared" si="1190"/>
        <v/>
      </c>
      <c r="AQ1015" s="26" t="str">
        <f t="shared" si="1190"/>
        <v/>
      </c>
      <c r="AR1015" s="26" t="str">
        <f t="shared" si="1190"/>
        <v/>
      </c>
      <c r="AS1015" s="26" t="str">
        <f t="shared" si="1190"/>
        <v/>
      </c>
      <c r="AT1015" s="26" t="str">
        <f t="shared" si="1190"/>
        <v/>
      </c>
      <c r="AU1015" s="26" t="str">
        <f t="shared" si="1190"/>
        <v/>
      </c>
      <c r="AV1015" s="26" t="str">
        <f t="shared" si="1190"/>
        <v/>
      </c>
      <c r="AW1015" s="26" t="str">
        <f t="shared" si="1190"/>
        <v/>
      </c>
      <c r="AX1015" s="26" t="str">
        <f t="shared" si="1190"/>
        <v/>
      </c>
      <c r="AY1015" s="26" t="str">
        <f t="shared" si="1190"/>
        <v/>
      </c>
      <c r="AZ1015" s="26" t="str">
        <f t="shared" si="1190"/>
        <v/>
      </c>
      <c r="BA1015" s="26" t="str">
        <f t="shared" si="1190"/>
        <v/>
      </c>
      <c r="BB1015" s="26" t="str">
        <f t="shared" si="1190"/>
        <v/>
      </c>
      <c r="BC1015" s="26" t="str">
        <f t="shared" si="1190"/>
        <v/>
      </c>
      <c r="BD1015" s="26" t="str">
        <f t="shared" si="1190"/>
        <v/>
      </c>
      <c r="BE1015" s="26" t="str">
        <f t="shared" si="1190"/>
        <v/>
      </c>
      <c r="BF1015" s="26" t="str">
        <f t="shared" si="1190"/>
        <v/>
      </c>
      <c r="BG1015" s="26" t="str">
        <f t="shared" si="1190"/>
        <v/>
      </c>
      <c r="BH1015" s="26" t="str">
        <f t="shared" si="1190"/>
        <v/>
      </c>
      <c r="BI1015" s="26" t="str">
        <f t="shared" si="1190"/>
        <v/>
      </c>
      <c r="BJ1015" s="26" t="str">
        <f t="shared" si="1190"/>
        <v/>
      </c>
      <c r="BK1015" s="26" t="str">
        <f t="shared" si="1190"/>
        <v/>
      </c>
      <c r="BL1015" s="26" t="str">
        <f t="shared" si="1190"/>
        <v/>
      </c>
      <c r="BM1015" s="26" t="str">
        <f t="shared" si="1190"/>
        <v/>
      </c>
      <c r="BN1015" s="26" t="str">
        <f t="shared" si="1190"/>
        <v/>
      </c>
      <c r="BO1015" s="26" t="str">
        <f t="shared" si="1190"/>
        <v/>
      </c>
      <c r="BP1015" s="26" t="str">
        <f t="shared" si="1190"/>
        <v/>
      </c>
      <c r="BQ1015" s="26" t="str">
        <f t="shared" si="1190"/>
        <v/>
      </c>
      <c r="BR1015" s="26" t="str">
        <f t="shared" si="1190"/>
        <v/>
      </c>
      <c r="BS1015" s="26" t="str">
        <f t="shared" si="1191" ref="BS1015:ED1015">IF(AND(BS1016="",AND(BS1017="",AND(BS1018="",AND(BS1021="",AND(BS1025="",AND(BS1028="",BS1031="")))))),"",SUM(BS1016,BS1017,BS1018,BS1021,BS1025,BS1028,BS1031))</f>
        <v/>
      </c>
      <c r="BT1015" s="26" t="str">
        <f t="shared" si="1191"/>
        <v/>
      </c>
      <c r="BU1015" s="26" t="str">
        <f t="shared" si="1191"/>
        <v/>
      </c>
      <c r="BV1015" s="26" t="str">
        <f t="shared" si="1191"/>
        <v/>
      </c>
      <c r="BW1015" s="26" t="str">
        <f t="shared" si="1191"/>
        <v/>
      </c>
      <c r="BX1015" s="26" t="str">
        <f t="shared" si="1191"/>
        <v/>
      </c>
      <c r="BY1015" s="26" t="str">
        <f t="shared" si="1191"/>
        <v/>
      </c>
      <c r="BZ1015" s="26" t="str">
        <f t="shared" si="1191"/>
        <v/>
      </c>
      <c r="CA1015" s="26" t="str">
        <f t="shared" si="1191"/>
        <v/>
      </c>
      <c r="CB1015" s="26" t="str">
        <f t="shared" si="1191"/>
        <v/>
      </c>
      <c r="CC1015" s="26" t="str">
        <f t="shared" si="1191"/>
        <v/>
      </c>
      <c r="CD1015" s="26" t="str">
        <f t="shared" si="1191"/>
        <v/>
      </c>
      <c r="CE1015" s="26" t="str">
        <f t="shared" si="1191"/>
        <v/>
      </c>
      <c r="CF1015" s="26" t="str">
        <f t="shared" si="1191"/>
        <v/>
      </c>
      <c r="CG1015" s="26" t="str">
        <f t="shared" si="1191"/>
        <v/>
      </c>
      <c r="CH1015" s="26" t="str">
        <f t="shared" si="1191"/>
        <v/>
      </c>
      <c r="CI1015" s="26" t="str">
        <f t="shared" si="1191"/>
        <v/>
      </c>
      <c r="CJ1015" s="26" t="str">
        <f t="shared" si="1191"/>
        <v/>
      </c>
      <c r="CK1015" s="26" t="str">
        <f t="shared" si="1191"/>
        <v/>
      </c>
      <c r="CL1015" s="26" t="str">
        <f t="shared" si="1191"/>
        <v/>
      </c>
      <c r="CM1015" s="26" t="str">
        <f t="shared" si="1191"/>
        <v/>
      </c>
      <c r="CN1015" s="26" t="str">
        <f t="shared" si="1191"/>
        <v/>
      </c>
      <c r="CO1015" s="26" t="str">
        <f t="shared" si="1191"/>
        <v/>
      </c>
      <c r="CP1015" s="26" t="str">
        <f t="shared" si="1191"/>
        <v/>
      </c>
      <c r="CQ1015" s="26" t="str">
        <f t="shared" si="1191"/>
        <v/>
      </c>
      <c r="CR1015" s="26" t="str">
        <f t="shared" si="1191"/>
        <v/>
      </c>
      <c r="CS1015" s="26" t="str">
        <f t="shared" si="1191"/>
        <v/>
      </c>
      <c r="CT1015" s="26" t="str">
        <f t="shared" si="1191"/>
        <v/>
      </c>
      <c r="CU1015" s="26" t="str">
        <f t="shared" si="1191"/>
        <v/>
      </c>
      <c r="CV1015" s="26" t="str">
        <f t="shared" si="1191"/>
        <v/>
      </c>
      <c r="CW1015" s="26" t="str">
        <f t="shared" si="1191"/>
        <v/>
      </c>
      <c r="CX1015" s="26" t="str">
        <f t="shared" si="1191"/>
        <v/>
      </c>
      <c r="CY1015" s="26" t="str">
        <f t="shared" si="1191"/>
        <v/>
      </c>
      <c r="CZ1015" s="26" t="str">
        <f t="shared" si="1191"/>
        <v/>
      </c>
      <c r="DA1015" s="26" t="str">
        <f t="shared" si="1191"/>
        <v/>
      </c>
      <c r="DB1015" s="26" t="str">
        <f t="shared" si="1191"/>
        <v/>
      </c>
      <c r="DC1015" s="26" t="str">
        <f t="shared" si="1191"/>
        <v/>
      </c>
      <c r="DD1015" s="26" t="str">
        <f t="shared" si="1191"/>
        <v/>
      </c>
      <c r="DE1015" s="26" t="str">
        <f t="shared" si="1191"/>
        <v/>
      </c>
      <c r="DF1015" s="26" t="str">
        <f t="shared" si="1191"/>
        <v/>
      </c>
      <c r="DG1015" s="26" t="str">
        <f t="shared" si="1191"/>
        <v/>
      </c>
      <c r="DH1015" s="26" t="str">
        <f t="shared" si="1191"/>
        <v/>
      </c>
      <c r="DI1015" s="26" t="str">
        <f t="shared" si="1191"/>
        <v/>
      </c>
      <c r="DJ1015" s="26" t="str">
        <f t="shared" si="1191"/>
        <v/>
      </c>
      <c r="DK1015" s="26" t="str">
        <f t="shared" si="1191"/>
        <v/>
      </c>
      <c r="DL1015" s="26" t="str">
        <f t="shared" si="1191"/>
        <v/>
      </c>
      <c r="DM1015" s="26" t="str">
        <f t="shared" si="1191"/>
        <v/>
      </c>
      <c r="DN1015" s="26" t="str">
        <f t="shared" si="1191"/>
        <v/>
      </c>
      <c r="DO1015" s="26" t="str">
        <f t="shared" si="1191"/>
        <v/>
      </c>
      <c r="DP1015" s="26" t="str">
        <f t="shared" si="1191"/>
        <v/>
      </c>
      <c r="DQ1015" s="26" t="str">
        <f t="shared" si="1191"/>
        <v/>
      </c>
      <c r="DR1015" s="26" t="str">
        <f t="shared" si="1191"/>
        <v/>
      </c>
      <c r="DS1015" s="26" t="str">
        <f t="shared" si="1191"/>
        <v/>
      </c>
      <c r="DT1015" s="26" t="str">
        <f t="shared" si="1191"/>
        <v/>
      </c>
      <c r="DU1015" s="26" t="str">
        <f t="shared" si="1191"/>
        <v/>
      </c>
      <c r="DV1015" s="26" t="str">
        <f t="shared" si="1191"/>
        <v/>
      </c>
      <c r="DW1015" s="26" t="str">
        <f t="shared" si="1191"/>
        <v/>
      </c>
      <c r="DX1015" s="26" t="str">
        <f t="shared" si="1191"/>
        <v/>
      </c>
      <c r="DY1015" s="26" t="str">
        <f t="shared" si="1191"/>
        <v/>
      </c>
      <c r="DZ1015" s="26" t="str">
        <f t="shared" si="1191"/>
        <v/>
      </c>
      <c r="EA1015" s="26" t="str">
        <f t="shared" si="1191"/>
        <v/>
      </c>
      <c r="EB1015" s="26" t="str">
        <f t="shared" si="1191"/>
        <v/>
      </c>
      <c r="EC1015" s="26" t="str">
        <f t="shared" si="1191"/>
        <v/>
      </c>
      <c r="ED1015" s="26" t="str">
        <f t="shared" si="1191"/>
        <v/>
      </c>
      <c r="EE1015" s="26" t="str">
        <f t="shared" si="1192" ref="EE1015:FI1015">IF(AND(EE1016="",AND(EE1017="",AND(EE1018="",AND(EE1021="",AND(EE1025="",AND(EE1028="",EE1031="")))))),"",SUM(EE1016,EE1017,EE1018,EE1021,EE1025,EE1028,EE1031))</f>
        <v/>
      </c>
      <c r="EF1015" s="26" t="str">
        <f t="shared" si="1192"/>
        <v/>
      </c>
      <c r="EG1015" s="26" t="str">
        <f t="shared" si="1192"/>
        <v/>
      </c>
      <c r="EH1015" s="26" t="str">
        <f t="shared" si="1192"/>
        <v/>
      </c>
      <c r="EI1015" s="26" t="str">
        <f t="shared" si="1192"/>
        <v/>
      </c>
      <c r="EJ1015" s="26" t="str">
        <f t="shared" si="1192"/>
        <v/>
      </c>
      <c r="EK1015" s="26" t="str">
        <f t="shared" si="1192"/>
        <v/>
      </c>
      <c r="EL1015" s="26" t="str">
        <f t="shared" si="1192"/>
        <v/>
      </c>
      <c r="EM1015" s="26" t="str">
        <f t="shared" si="1192"/>
        <v/>
      </c>
      <c r="EN1015" s="26" t="str">
        <f t="shared" si="1192"/>
        <v/>
      </c>
      <c r="EO1015" s="26" t="str">
        <f t="shared" si="1192"/>
        <v/>
      </c>
      <c r="EP1015" s="26" t="str">
        <f t="shared" si="1192"/>
        <v/>
      </c>
      <c r="EQ1015" s="26" t="str">
        <f t="shared" si="1192"/>
        <v/>
      </c>
      <c r="ER1015" s="26" t="str">
        <f t="shared" si="1192"/>
        <v/>
      </c>
      <c r="ES1015" s="26" t="str">
        <f t="shared" si="1192"/>
        <v/>
      </c>
      <c r="ET1015" s="26" t="str">
        <f t="shared" si="1192"/>
        <v/>
      </c>
      <c r="EU1015" s="26" t="str">
        <f t="shared" si="1192"/>
        <v/>
      </c>
      <c r="EV1015" s="26" t="str">
        <f t="shared" si="1192"/>
        <v/>
      </c>
      <c r="EW1015" s="26" t="str">
        <f t="shared" si="1192"/>
        <v/>
      </c>
      <c r="EX1015" s="26" t="str">
        <f t="shared" si="1192"/>
        <v/>
      </c>
      <c r="EY1015" s="26" t="str">
        <f t="shared" si="1192"/>
        <v/>
      </c>
      <c r="EZ1015" s="26" t="str">
        <f t="shared" si="1192"/>
        <v/>
      </c>
      <c r="FA1015" s="26" t="str">
        <f t="shared" si="1192"/>
        <v/>
      </c>
      <c r="FB1015" s="26" t="str">
        <f t="shared" si="1192"/>
        <v/>
      </c>
      <c r="FC1015" s="26" t="str">
        <f t="shared" si="1192"/>
        <v/>
      </c>
      <c r="FD1015" s="26" t="str">
        <f t="shared" si="1192"/>
        <v/>
      </c>
      <c r="FE1015" s="26" t="str">
        <f t="shared" si="1192"/>
        <v/>
      </c>
      <c r="FF1015" s="26" t="str">
        <f t="shared" si="1192"/>
        <v/>
      </c>
      <c r="FG1015" s="26" t="str">
        <f t="shared" si="1192"/>
        <v/>
      </c>
      <c r="FH1015" s="26" t="str">
        <f t="shared" si="1192"/>
        <v/>
      </c>
      <c r="FI1015" s="26" t="str">
        <f t="shared" si="1192"/>
        <v/>
      </c>
    </row>
    <row r="1016" spans="1:165" s="8" customFormat="1" ht="15" customHeight="1">
      <c r="A1016" s="8" t="str">
        <f t="shared" si="1147"/>
        <v>BEFOODCBND_BP6_XDC</v>
      </c>
      <c r="B1016" s="12" t="s">
        <v>2380</v>
      </c>
      <c r="C1016" s="13" t="s">
        <v>2381</v>
      </c>
      <c r="D1016" s="13" t="s">
        <v>2382</v>
      </c>
      <c r="E1016" s="18" t="str">
        <f>"BEFOODCBND_BP6_"&amp;C3</f>
        <v>BEFOODCBND_BP6_XDC</v>
      </c>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row>
    <row r="1017" spans="1:165" s="8" customFormat="1" ht="15" customHeight="1">
      <c r="A1017" s="8" t="str">
        <f t="shared" si="1147"/>
        <v>BEFOODCBPP_BP6_XDC</v>
      </c>
      <c r="B1017" s="12" t="s">
        <v>2383</v>
      </c>
      <c r="C1017" s="13" t="s">
        <v>2384</v>
      </c>
      <c r="D1017" s="13" t="s">
        <v>2385</v>
      </c>
      <c r="E1017" s="18" t="str">
        <f>"BEFOODCBPP_BP6_"&amp;C3</f>
        <v>BEFOODCBPP_BP6_XDC</v>
      </c>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row>
    <row r="1018" spans="1:165" s="8" customFormat="1" ht="15" customHeight="1">
      <c r="A1018" s="8" t="str">
        <f t="shared" si="1147"/>
        <v>BEFOODCBRP_BP6_XDC</v>
      </c>
      <c r="B1018" s="12" t="s">
        <v>2386</v>
      </c>
      <c r="C1018" s="13" t="s">
        <v>2387</v>
      </c>
      <c r="D1018" s="13" t="s">
        <v>2388</v>
      </c>
      <c r="E1018" s="18" t="str">
        <f>"BEFOODCBRP_BP6_"&amp;C3</f>
        <v>BEFOODCBRP_BP6_XDC</v>
      </c>
      <c r="F1018" s="26" t="str">
        <f>IF(AND(F1019="",F1020=""),"",SUM(F1019,F1020))</f>
        <v/>
      </c>
      <c r="G1018" s="26" t="str">
        <f t="shared" si="1193" ref="G1018:BR1018">IF(AND(G1019="",G1020=""),"",SUM(G1019,G1020))</f>
        <v/>
      </c>
      <c r="H1018" s="26" t="str">
        <f t="shared" si="1193"/>
        <v/>
      </c>
      <c r="I1018" s="26" t="str">
        <f t="shared" si="1193"/>
        <v/>
      </c>
      <c r="J1018" s="26" t="str">
        <f t="shared" si="1193"/>
        <v/>
      </c>
      <c r="K1018" s="26" t="str">
        <f t="shared" si="1193"/>
        <v/>
      </c>
      <c r="L1018" s="26" t="str">
        <f t="shared" si="1193"/>
        <v/>
      </c>
      <c r="M1018" s="26" t="str">
        <f t="shared" si="1193"/>
        <v/>
      </c>
      <c r="N1018" s="26" t="str">
        <f t="shared" si="1193"/>
        <v/>
      </c>
      <c r="O1018" s="26" t="str">
        <f t="shared" si="1193"/>
        <v/>
      </c>
      <c r="P1018" s="26" t="str">
        <f t="shared" si="1193"/>
        <v/>
      </c>
      <c r="Q1018" s="26" t="str">
        <f t="shared" si="1193"/>
        <v/>
      </c>
      <c r="R1018" s="26" t="str">
        <f t="shared" si="1193"/>
        <v/>
      </c>
      <c r="S1018" s="26" t="str">
        <f t="shared" si="1193"/>
        <v/>
      </c>
      <c r="T1018" s="26" t="str">
        <f t="shared" si="1193"/>
        <v/>
      </c>
      <c r="U1018" s="26" t="str">
        <f t="shared" si="1193"/>
        <v/>
      </c>
      <c r="V1018" s="26" t="str">
        <f t="shared" si="1193"/>
        <v/>
      </c>
      <c r="W1018" s="26" t="str">
        <f t="shared" si="1193"/>
        <v/>
      </c>
      <c r="X1018" s="26" t="str">
        <f t="shared" si="1193"/>
        <v/>
      </c>
      <c r="Y1018" s="26" t="str">
        <f t="shared" si="1193"/>
        <v/>
      </c>
      <c r="Z1018" s="26" t="str">
        <f t="shared" si="1193"/>
        <v/>
      </c>
      <c r="AA1018" s="26" t="str">
        <f t="shared" si="1193"/>
        <v/>
      </c>
      <c r="AB1018" s="26" t="str">
        <f t="shared" si="1193"/>
        <v/>
      </c>
      <c r="AC1018" s="26" t="str">
        <f t="shared" si="1193"/>
        <v/>
      </c>
      <c r="AD1018" s="26" t="str">
        <f t="shared" si="1193"/>
        <v/>
      </c>
      <c r="AE1018" s="26" t="str">
        <f t="shared" si="1193"/>
        <v/>
      </c>
      <c r="AF1018" s="26" t="str">
        <f t="shared" si="1193"/>
        <v/>
      </c>
      <c r="AG1018" s="26" t="str">
        <f t="shared" si="1193"/>
        <v/>
      </c>
      <c r="AH1018" s="26" t="str">
        <f t="shared" si="1193"/>
        <v/>
      </c>
      <c r="AI1018" s="26" t="str">
        <f t="shared" si="1193"/>
        <v/>
      </c>
      <c r="AJ1018" s="26" t="str">
        <f t="shared" si="1193"/>
        <v/>
      </c>
      <c r="AK1018" s="26" t="str">
        <f t="shared" si="1193"/>
        <v/>
      </c>
      <c r="AL1018" s="26" t="str">
        <f t="shared" si="1193"/>
        <v/>
      </c>
      <c r="AM1018" s="26" t="str">
        <f t="shared" si="1193"/>
        <v/>
      </c>
      <c r="AN1018" s="26" t="str">
        <f t="shared" si="1193"/>
        <v/>
      </c>
      <c r="AO1018" s="26" t="str">
        <f t="shared" si="1193"/>
        <v/>
      </c>
      <c r="AP1018" s="26" t="str">
        <f t="shared" si="1193"/>
        <v/>
      </c>
      <c r="AQ1018" s="26" t="str">
        <f t="shared" si="1193"/>
        <v/>
      </c>
      <c r="AR1018" s="26" t="str">
        <f t="shared" si="1193"/>
        <v/>
      </c>
      <c r="AS1018" s="26" t="str">
        <f t="shared" si="1193"/>
        <v/>
      </c>
      <c r="AT1018" s="26" t="str">
        <f t="shared" si="1193"/>
        <v/>
      </c>
      <c r="AU1018" s="26" t="str">
        <f t="shared" si="1193"/>
        <v/>
      </c>
      <c r="AV1018" s="26" t="str">
        <f t="shared" si="1193"/>
        <v/>
      </c>
      <c r="AW1018" s="26" t="str">
        <f t="shared" si="1193"/>
        <v/>
      </c>
      <c r="AX1018" s="26" t="str">
        <f t="shared" si="1193"/>
        <v/>
      </c>
      <c r="AY1018" s="26" t="str">
        <f t="shared" si="1193"/>
        <v/>
      </c>
      <c r="AZ1018" s="26" t="str">
        <f t="shared" si="1193"/>
        <v/>
      </c>
      <c r="BA1018" s="26" t="str">
        <f t="shared" si="1193"/>
        <v/>
      </c>
      <c r="BB1018" s="26" t="str">
        <f t="shared" si="1193"/>
        <v/>
      </c>
      <c r="BC1018" s="26" t="str">
        <f t="shared" si="1193"/>
        <v/>
      </c>
      <c r="BD1018" s="26" t="str">
        <f t="shared" si="1193"/>
        <v/>
      </c>
      <c r="BE1018" s="26" t="str">
        <f t="shared" si="1193"/>
        <v/>
      </c>
      <c r="BF1018" s="26" t="str">
        <f t="shared" si="1193"/>
        <v/>
      </c>
      <c r="BG1018" s="26" t="str">
        <f t="shared" si="1193"/>
        <v/>
      </c>
      <c r="BH1018" s="26" t="str">
        <f t="shared" si="1193"/>
        <v/>
      </c>
      <c r="BI1018" s="26" t="str">
        <f t="shared" si="1193"/>
        <v/>
      </c>
      <c r="BJ1018" s="26" t="str">
        <f t="shared" si="1193"/>
        <v/>
      </c>
      <c r="BK1018" s="26" t="str">
        <f t="shared" si="1193"/>
        <v/>
      </c>
      <c r="BL1018" s="26" t="str">
        <f t="shared" si="1193"/>
        <v/>
      </c>
      <c r="BM1018" s="26" t="str">
        <f t="shared" si="1193"/>
        <v/>
      </c>
      <c r="BN1018" s="26" t="str">
        <f t="shared" si="1193"/>
        <v/>
      </c>
      <c r="BO1018" s="26" t="str">
        <f t="shared" si="1193"/>
        <v/>
      </c>
      <c r="BP1018" s="26" t="str">
        <f t="shared" si="1193"/>
        <v/>
      </c>
      <c r="BQ1018" s="26" t="str">
        <f t="shared" si="1193"/>
        <v/>
      </c>
      <c r="BR1018" s="26" t="str">
        <f t="shared" si="1193"/>
        <v/>
      </c>
      <c r="BS1018" s="26" t="str">
        <f t="shared" si="1194" ref="BS1018:ED1018">IF(AND(BS1019="",BS1020=""),"",SUM(BS1019,BS1020))</f>
        <v/>
      </c>
      <c r="BT1018" s="26" t="str">
        <f t="shared" si="1194"/>
        <v/>
      </c>
      <c r="BU1018" s="26" t="str">
        <f t="shared" si="1194"/>
        <v/>
      </c>
      <c r="BV1018" s="26" t="str">
        <f t="shared" si="1194"/>
        <v/>
      </c>
      <c r="BW1018" s="26" t="str">
        <f t="shared" si="1194"/>
        <v/>
      </c>
      <c r="BX1018" s="26" t="str">
        <f t="shared" si="1194"/>
        <v/>
      </c>
      <c r="BY1018" s="26" t="str">
        <f t="shared" si="1194"/>
        <v/>
      </c>
      <c r="BZ1018" s="26" t="str">
        <f t="shared" si="1194"/>
        <v/>
      </c>
      <c r="CA1018" s="26" t="str">
        <f t="shared" si="1194"/>
        <v/>
      </c>
      <c r="CB1018" s="26" t="str">
        <f t="shared" si="1194"/>
        <v/>
      </c>
      <c r="CC1018" s="26" t="str">
        <f t="shared" si="1194"/>
        <v/>
      </c>
      <c r="CD1018" s="26" t="str">
        <f t="shared" si="1194"/>
        <v/>
      </c>
      <c r="CE1018" s="26" t="str">
        <f t="shared" si="1194"/>
        <v/>
      </c>
      <c r="CF1018" s="26" t="str">
        <f t="shared" si="1194"/>
        <v/>
      </c>
      <c r="CG1018" s="26" t="str">
        <f t="shared" si="1194"/>
        <v/>
      </c>
      <c r="CH1018" s="26" t="str">
        <f t="shared" si="1194"/>
        <v/>
      </c>
      <c r="CI1018" s="26" t="str">
        <f t="shared" si="1194"/>
        <v/>
      </c>
      <c r="CJ1018" s="26" t="str">
        <f t="shared" si="1194"/>
        <v/>
      </c>
      <c r="CK1018" s="26" t="str">
        <f t="shared" si="1194"/>
        <v/>
      </c>
      <c r="CL1018" s="26" t="str">
        <f t="shared" si="1194"/>
        <v/>
      </c>
      <c r="CM1018" s="26" t="str">
        <f t="shared" si="1194"/>
        <v/>
      </c>
      <c r="CN1018" s="26" t="str">
        <f t="shared" si="1194"/>
        <v/>
      </c>
      <c r="CO1018" s="26" t="str">
        <f t="shared" si="1194"/>
        <v/>
      </c>
      <c r="CP1018" s="26" t="str">
        <f t="shared" si="1194"/>
        <v/>
      </c>
      <c r="CQ1018" s="26" t="str">
        <f t="shared" si="1194"/>
        <v/>
      </c>
      <c r="CR1018" s="26" t="str">
        <f t="shared" si="1194"/>
        <v/>
      </c>
      <c r="CS1018" s="26" t="str">
        <f t="shared" si="1194"/>
        <v/>
      </c>
      <c r="CT1018" s="26" t="str">
        <f t="shared" si="1194"/>
        <v/>
      </c>
      <c r="CU1018" s="26" t="str">
        <f t="shared" si="1194"/>
        <v/>
      </c>
      <c r="CV1018" s="26" t="str">
        <f t="shared" si="1194"/>
        <v/>
      </c>
      <c r="CW1018" s="26" t="str">
        <f t="shared" si="1194"/>
        <v/>
      </c>
      <c r="CX1018" s="26" t="str">
        <f t="shared" si="1194"/>
        <v/>
      </c>
      <c r="CY1018" s="26" t="str">
        <f t="shared" si="1194"/>
        <v/>
      </c>
      <c r="CZ1018" s="26" t="str">
        <f t="shared" si="1194"/>
        <v/>
      </c>
      <c r="DA1018" s="26" t="str">
        <f t="shared" si="1194"/>
        <v/>
      </c>
      <c r="DB1018" s="26" t="str">
        <f t="shared" si="1194"/>
        <v/>
      </c>
      <c r="DC1018" s="26" t="str">
        <f t="shared" si="1194"/>
        <v/>
      </c>
      <c r="DD1018" s="26" t="str">
        <f t="shared" si="1194"/>
        <v/>
      </c>
      <c r="DE1018" s="26" t="str">
        <f t="shared" si="1194"/>
        <v/>
      </c>
      <c r="DF1018" s="26" t="str">
        <f t="shared" si="1194"/>
        <v/>
      </c>
      <c r="DG1018" s="26" t="str">
        <f t="shared" si="1194"/>
        <v/>
      </c>
      <c r="DH1018" s="26" t="str">
        <f t="shared" si="1194"/>
        <v/>
      </c>
      <c r="DI1018" s="26" t="str">
        <f t="shared" si="1194"/>
        <v/>
      </c>
      <c r="DJ1018" s="26" t="str">
        <f t="shared" si="1194"/>
        <v/>
      </c>
      <c r="DK1018" s="26" t="str">
        <f t="shared" si="1194"/>
        <v/>
      </c>
      <c r="DL1018" s="26" t="str">
        <f t="shared" si="1194"/>
        <v/>
      </c>
      <c r="DM1018" s="26" t="str">
        <f t="shared" si="1194"/>
        <v/>
      </c>
      <c r="DN1018" s="26" t="str">
        <f t="shared" si="1194"/>
        <v/>
      </c>
      <c r="DO1018" s="26" t="str">
        <f t="shared" si="1194"/>
        <v/>
      </c>
      <c r="DP1018" s="26" t="str">
        <f t="shared" si="1194"/>
        <v/>
      </c>
      <c r="DQ1018" s="26" t="str">
        <f t="shared" si="1194"/>
        <v/>
      </c>
      <c r="DR1018" s="26" t="str">
        <f t="shared" si="1194"/>
        <v/>
      </c>
      <c r="DS1018" s="26" t="str">
        <f t="shared" si="1194"/>
        <v/>
      </c>
      <c r="DT1018" s="26" t="str">
        <f t="shared" si="1194"/>
        <v/>
      </c>
      <c r="DU1018" s="26" t="str">
        <f t="shared" si="1194"/>
        <v/>
      </c>
      <c r="DV1018" s="26" t="str">
        <f t="shared" si="1194"/>
        <v/>
      </c>
      <c r="DW1018" s="26" t="str">
        <f t="shared" si="1194"/>
        <v/>
      </c>
      <c r="DX1018" s="26" t="str">
        <f t="shared" si="1194"/>
        <v/>
      </c>
      <c r="DY1018" s="26" t="str">
        <f t="shared" si="1194"/>
        <v/>
      </c>
      <c r="DZ1018" s="26" t="str">
        <f t="shared" si="1194"/>
        <v/>
      </c>
      <c r="EA1018" s="26" t="str">
        <f t="shared" si="1194"/>
        <v/>
      </c>
      <c r="EB1018" s="26" t="str">
        <f t="shared" si="1194"/>
        <v/>
      </c>
      <c r="EC1018" s="26" t="str">
        <f t="shared" si="1194"/>
        <v/>
      </c>
      <c r="ED1018" s="26" t="str">
        <f t="shared" si="1194"/>
        <v/>
      </c>
      <c r="EE1018" s="26" t="str">
        <f t="shared" si="1195" ref="EE1018:FI1018">IF(AND(EE1019="",EE1020=""),"",SUM(EE1019,EE1020))</f>
        <v/>
      </c>
      <c r="EF1018" s="26" t="str">
        <f t="shared" si="1195"/>
        <v/>
      </c>
      <c r="EG1018" s="26" t="str">
        <f t="shared" si="1195"/>
        <v/>
      </c>
      <c r="EH1018" s="26" t="str">
        <f t="shared" si="1195"/>
        <v/>
      </c>
      <c r="EI1018" s="26" t="str">
        <f t="shared" si="1195"/>
        <v/>
      </c>
      <c r="EJ1018" s="26" t="str">
        <f t="shared" si="1195"/>
        <v/>
      </c>
      <c r="EK1018" s="26" t="str">
        <f t="shared" si="1195"/>
        <v/>
      </c>
      <c r="EL1018" s="26" t="str">
        <f t="shared" si="1195"/>
        <v/>
      </c>
      <c r="EM1018" s="26" t="str">
        <f t="shared" si="1195"/>
        <v/>
      </c>
      <c r="EN1018" s="26" t="str">
        <f t="shared" si="1195"/>
        <v/>
      </c>
      <c r="EO1018" s="26" t="str">
        <f t="shared" si="1195"/>
        <v/>
      </c>
      <c r="EP1018" s="26" t="str">
        <f t="shared" si="1195"/>
        <v/>
      </c>
      <c r="EQ1018" s="26" t="str">
        <f t="shared" si="1195"/>
        <v/>
      </c>
      <c r="ER1018" s="26" t="str">
        <f t="shared" si="1195"/>
        <v/>
      </c>
      <c r="ES1018" s="26" t="str">
        <f t="shared" si="1195"/>
        <v/>
      </c>
      <c r="ET1018" s="26" t="str">
        <f t="shared" si="1195"/>
        <v/>
      </c>
      <c r="EU1018" s="26" t="str">
        <f t="shared" si="1195"/>
        <v/>
      </c>
      <c r="EV1018" s="26" t="str">
        <f t="shared" si="1195"/>
        <v/>
      </c>
      <c r="EW1018" s="26" t="str">
        <f t="shared" si="1195"/>
        <v/>
      </c>
      <c r="EX1018" s="26" t="str">
        <f t="shared" si="1195"/>
        <v/>
      </c>
      <c r="EY1018" s="26" t="str">
        <f t="shared" si="1195"/>
        <v/>
      </c>
      <c r="EZ1018" s="26" t="str">
        <f t="shared" si="1195"/>
        <v/>
      </c>
      <c r="FA1018" s="26" t="str">
        <f t="shared" si="1195"/>
        <v/>
      </c>
      <c r="FB1018" s="26" t="str">
        <f t="shared" si="1195"/>
        <v/>
      </c>
      <c r="FC1018" s="26" t="str">
        <f t="shared" si="1195"/>
        <v/>
      </c>
      <c r="FD1018" s="26" t="str">
        <f t="shared" si="1195"/>
        <v/>
      </c>
      <c r="FE1018" s="26" t="str">
        <f t="shared" si="1195"/>
        <v/>
      </c>
      <c r="FF1018" s="26" t="str">
        <f t="shared" si="1195"/>
        <v/>
      </c>
      <c r="FG1018" s="26" t="str">
        <f t="shared" si="1195"/>
        <v/>
      </c>
      <c r="FH1018" s="26" t="str">
        <f t="shared" si="1195"/>
        <v/>
      </c>
      <c r="FI1018" s="26" t="str">
        <f t="shared" si="1195"/>
        <v/>
      </c>
    </row>
    <row r="1019" spans="1:165" s="8" customFormat="1" ht="15" customHeight="1">
      <c r="A1019" s="8" t="str">
        <f t="shared" si="1147"/>
        <v>BEFOODCBRPP_BP6_XDC</v>
      </c>
      <c r="B1019" s="12" t="s">
        <v>2115</v>
      </c>
      <c r="C1019" s="13" t="s">
        <v>2389</v>
      </c>
      <c r="D1019" s="13" t="s">
        <v>2390</v>
      </c>
      <c r="E1019" s="18" t="str">
        <f>"BEFOODCBRPP_BP6_"&amp;C3</f>
        <v>BEFOODCBRPP_BP6_XDC</v>
      </c>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row>
    <row r="1020" spans="1:165" s="8" customFormat="1" ht="15" customHeight="1">
      <c r="A1020" s="8" t="str">
        <f t="shared" si="1147"/>
        <v>BEFOODCBRPI_BP6_XDC</v>
      </c>
      <c r="B1020" s="12" t="s">
        <v>2118</v>
      </c>
      <c r="C1020" s="13" t="s">
        <v>2391</v>
      </c>
      <c r="D1020" s="13" t="s">
        <v>2392</v>
      </c>
      <c r="E1020" s="18" t="str">
        <f>"BEFOODCBRPI_BP6_"&amp;C3</f>
        <v>BEFOODCBRPI_BP6_XDC</v>
      </c>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row>
    <row r="1021" spans="1:165" s="8" customFormat="1" ht="15" customHeight="1">
      <c r="A1021" s="8" t="str">
        <f t="shared" si="1147"/>
        <v>BEFOODCBAA_BP6_XDC</v>
      </c>
      <c r="B1021" s="12" t="s">
        <v>2247</v>
      </c>
      <c r="C1021" s="13" t="s">
        <v>2393</v>
      </c>
      <c r="D1021" s="13" t="s">
        <v>2394</v>
      </c>
      <c r="E1021" s="14" t="str">
        <f>"BEFOODCBAA_BP6_"&amp;C3</f>
        <v>BEFOODCBAA_BP6_XDC</v>
      </c>
      <c r="F1021" s="26" t="str">
        <f>IF(AND(F1022="",AND(F1023="",F1024="")),"",SUM(F1022,F1023,F1024))</f>
        <v/>
      </c>
      <c r="G1021" s="26" t="str">
        <f t="shared" si="1196" ref="G1021:BR1021">IF(AND(G1022="",AND(G1023="",G1024="")),"",SUM(G1022,G1023,G1024))</f>
        <v/>
      </c>
      <c r="H1021" s="26" t="str">
        <f t="shared" si="1196"/>
        <v/>
      </c>
      <c r="I1021" s="26" t="str">
        <f t="shared" si="1196"/>
        <v/>
      </c>
      <c r="J1021" s="26" t="str">
        <f t="shared" si="1196"/>
        <v/>
      </c>
      <c r="K1021" s="26" t="str">
        <f t="shared" si="1196"/>
        <v/>
      </c>
      <c r="L1021" s="26" t="str">
        <f t="shared" si="1196"/>
        <v/>
      </c>
      <c r="M1021" s="26" t="str">
        <f t="shared" si="1196"/>
        <v/>
      </c>
      <c r="N1021" s="26" t="str">
        <f t="shared" si="1196"/>
        <v/>
      </c>
      <c r="O1021" s="26" t="str">
        <f t="shared" si="1196"/>
        <v/>
      </c>
      <c r="P1021" s="26" t="str">
        <f t="shared" si="1196"/>
        <v/>
      </c>
      <c r="Q1021" s="26" t="str">
        <f t="shared" si="1196"/>
        <v/>
      </c>
      <c r="R1021" s="26" t="str">
        <f t="shared" si="1196"/>
        <v/>
      </c>
      <c r="S1021" s="26" t="str">
        <f t="shared" si="1196"/>
        <v/>
      </c>
      <c r="T1021" s="26" t="str">
        <f t="shared" si="1196"/>
        <v/>
      </c>
      <c r="U1021" s="26" t="str">
        <f t="shared" si="1196"/>
        <v/>
      </c>
      <c r="V1021" s="26" t="str">
        <f t="shared" si="1196"/>
        <v/>
      </c>
      <c r="W1021" s="26" t="str">
        <f t="shared" si="1196"/>
        <v/>
      </c>
      <c r="X1021" s="26" t="str">
        <f t="shared" si="1196"/>
        <v/>
      </c>
      <c r="Y1021" s="26" t="str">
        <f t="shared" si="1196"/>
        <v/>
      </c>
      <c r="Z1021" s="26" t="str">
        <f t="shared" si="1196"/>
        <v/>
      </c>
      <c r="AA1021" s="26" t="str">
        <f t="shared" si="1196"/>
        <v/>
      </c>
      <c r="AB1021" s="26" t="str">
        <f t="shared" si="1196"/>
        <v/>
      </c>
      <c r="AC1021" s="26" t="str">
        <f t="shared" si="1196"/>
        <v/>
      </c>
      <c r="AD1021" s="26" t="str">
        <f t="shared" si="1196"/>
        <v/>
      </c>
      <c r="AE1021" s="26" t="str">
        <f t="shared" si="1196"/>
        <v/>
      </c>
      <c r="AF1021" s="26" t="str">
        <f t="shared" si="1196"/>
        <v/>
      </c>
      <c r="AG1021" s="26" t="str">
        <f t="shared" si="1196"/>
        <v/>
      </c>
      <c r="AH1021" s="26" t="str">
        <f t="shared" si="1196"/>
        <v/>
      </c>
      <c r="AI1021" s="26" t="str">
        <f t="shared" si="1196"/>
        <v/>
      </c>
      <c r="AJ1021" s="26" t="str">
        <f t="shared" si="1196"/>
        <v/>
      </c>
      <c r="AK1021" s="26" t="str">
        <f t="shared" si="1196"/>
        <v/>
      </c>
      <c r="AL1021" s="26" t="str">
        <f t="shared" si="1196"/>
        <v/>
      </c>
      <c r="AM1021" s="26" t="str">
        <f t="shared" si="1196"/>
        <v/>
      </c>
      <c r="AN1021" s="26" t="str">
        <f t="shared" si="1196"/>
        <v/>
      </c>
      <c r="AO1021" s="26" t="str">
        <f t="shared" si="1196"/>
        <v/>
      </c>
      <c r="AP1021" s="26" t="str">
        <f t="shared" si="1196"/>
        <v/>
      </c>
      <c r="AQ1021" s="26" t="str">
        <f t="shared" si="1196"/>
        <v/>
      </c>
      <c r="AR1021" s="26" t="str">
        <f t="shared" si="1196"/>
        <v/>
      </c>
      <c r="AS1021" s="26" t="str">
        <f t="shared" si="1196"/>
        <v/>
      </c>
      <c r="AT1021" s="26" t="str">
        <f t="shared" si="1196"/>
        <v/>
      </c>
      <c r="AU1021" s="26" t="str">
        <f t="shared" si="1196"/>
        <v/>
      </c>
      <c r="AV1021" s="26" t="str">
        <f t="shared" si="1196"/>
        <v/>
      </c>
      <c r="AW1021" s="26" t="str">
        <f t="shared" si="1196"/>
        <v/>
      </c>
      <c r="AX1021" s="26" t="str">
        <f t="shared" si="1196"/>
        <v/>
      </c>
      <c r="AY1021" s="26" t="str">
        <f t="shared" si="1196"/>
        <v/>
      </c>
      <c r="AZ1021" s="26" t="str">
        <f t="shared" si="1196"/>
        <v/>
      </c>
      <c r="BA1021" s="26" t="str">
        <f t="shared" si="1196"/>
        <v/>
      </c>
      <c r="BB1021" s="26" t="str">
        <f t="shared" si="1196"/>
        <v/>
      </c>
      <c r="BC1021" s="26" t="str">
        <f t="shared" si="1196"/>
        <v/>
      </c>
      <c r="BD1021" s="26" t="str">
        <f t="shared" si="1196"/>
        <v/>
      </c>
      <c r="BE1021" s="26" t="str">
        <f t="shared" si="1196"/>
        <v/>
      </c>
      <c r="BF1021" s="26" t="str">
        <f t="shared" si="1196"/>
        <v/>
      </c>
      <c r="BG1021" s="26" t="str">
        <f t="shared" si="1196"/>
        <v/>
      </c>
      <c r="BH1021" s="26" t="str">
        <f t="shared" si="1196"/>
        <v/>
      </c>
      <c r="BI1021" s="26" t="str">
        <f t="shared" si="1196"/>
        <v/>
      </c>
      <c r="BJ1021" s="26" t="str">
        <f t="shared" si="1196"/>
        <v/>
      </c>
      <c r="BK1021" s="26" t="str">
        <f t="shared" si="1196"/>
        <v/>
      </c>
      <c r="BL1021" s="26" t="str">
        <f t="shared" si="1196"/>
        <v/>
      </c>
      <c r="BM1021" s="26" t="str">
        <f t="shared" si="1196"/>
        <v/>
      </c>
      <c r="BN1021" s="26" t="str">
        <f t="shared" si="1196"/>
        <v/>
      </c>
      <c r="BO1021" s="26" t="str">
        <f t="shared" si="1196"/>
        <v/>
      </c>
      <c r="BP1021" s="26" t="str">
        <f t="shared" si="1196"/>
        <v/>
      </c>
      <c r="BQ1021" s="26" t="str">
        <f t="shared" si="1196"/>
        <v/>
      </c>
      <c r="BR1021" s="26" t="str">
        <f t="shared" si="1196"/>
        <v/>
      </c>
      <c r="BS1021" s="26" t="str">
        <f t="shared" si="1197" ref="BS1021:ED1021">IF(AND(BS1022="",AND(BS1023="",BS1024="")),"",SUM(BS1022,BS1023,BS1024))</f>
        <v/>
      </c>
      <c r="BT1021" s="26" t="str">
        <f t="shared" si="1197"/>
        <v/>
      </c>
      <c r="BU1021" s="26" t="str">
        <f t="shared" si="1197"/>
        <v/>
      </c>
      <c r="BV1021" s="26" t="str">
        <f t="shared" si="1197"/>
        <v/>
      </c>
      <c r="BW1021" s="26" t="str">
        <f t="shared" si="1197"/>
        <v/>
      </c>
      <c r="BX1021" s="26" t="str">
        <f t="shared" si="1197"/>
        <v/>
      </c>
      <c r="BY1021" s="26" t="str">
        <f t="shared" si="1197"/>
        <v/>
      </c>
      <c r="BZ1021" s="26" t="str">
        <f t="shared" si="1197"/>
        <v/>
      </c>
      <c r="CA1021" s="26" t="str">
        <f t="shared" si="1197"/>
        <v/>
      </c>
      <c r="CB1021" s="26" t="str">
        <f t="shared" si="1197"/>
        <v/>
      </c>
      <c r="CC1021" s="26" t="str">
        <f t="shared" si="1197"/>
        <v/>
      </c>
      <c r="CD1021" s="26" t="str">
        <f t="shared" si="1197"/>
        <v/>
      </c>
      <c r="CE1021" s="26" t="str">
        <f t="shared" si="1197"/>
        <v/>
      </c>
      <c r="CF1021" s="26" t="str">
        <f t="shared" si="1197"/>
        <v/>
      </c>
      <c r="CG1021" s="26" t="str">
        <f t="shared" si="1197"/>
        <v/>
      </c>
      <c r="CH1021" s="26" t="str">
        <f t="shared" si="1197"/>
        <v/>
      </c>
      <c r="CI1021" s="26" t="str">
        <f t="shared" si="1197"/>
        <v/>
      </c>
      <c r="CJ1021" s="26" t="str">
        <f t="shared" si="1197"/>
        <v/>
      </c>
      <c r="CK1021" s="26" t="str">
        <f t="shared" si="1197"/>
        <v/>
      </c>
      <c r="CL1021" s="26" t="str">
        <f t="shared" si="1197"/>
        <v/>
      </c>
      <c r="CM1021" s="26" t="str">
        <f t="shared" si="1197"/>
        <v/>
      </c>
      <c r="CN1021" s="26" t="str">
        <f t="shared" si="1197"/>
        <v/>
      </c>
      <c r="CO1021" s="26" t="str">
        <f t="shared" si="1197"/>
        <v/>
      </c>
      <c r="CP1021" s="26" t="str">
        <f t="shared" si="1197"/>
        <v/>
      </c>
      <c r="CQ1021" s="26" t="str">
        <f t="shared" si="1197"/>
        <v/>
      </c>
      <c r="CR1021" s="26" t="str">
        <f t="shared" si="1197"/>
        <v/>
      </c>
      <c r="CS1021" s="26" t="str">
        <f t="shared" si="1197"/>
        <v/>
      </c>
      <c r="CT1021" s="26" t="str">
        <f t="shared" si="1197"/>
        <v/>
      </c>
      <c r="CU1021" s="26" t="str">
        <f t="shared" si="1197"/>
        <v/>
      </c>
      <c r="CV1021" s="26" t="str">
        <f t="shared" si="1197"/>
        <v/>
      </c>
      <c r="CW1021" s="26" t="str">
        <f t="shared" si="1197"/>
        <v/>
      </c>
      <c r="CX1021" s="26" t="str">
        <f t="shared" si="1197"/>
        <v/>
      </c>
      <c r="CY1021" s="26" t="str">
        <f t="shared" si="1197"/>
        <v/>
      </c>
      <c r="CZ1021" s="26" t="str">
        <f t="shared" si="1197"/>
        <v/>
      </c>
      <c r="DA1021" s="26" t="str">
        <f t="shared" si="1197"/>
        <v/>
      </c>
      <c r="DB1021" s="26" t="str">
        <f t="shared" si="1197"/>
        <v/>
      </c>
      <c r="DC1021" s="26" t="str">
        <f t="shared" si="1197"/>
        <v/>
      </c>
      <c r="DD1021" s="26" t="str">
        <f t="shared" si="1197"/>
        <v/>
      </c>
      <c r="DE1021" s="26" t="str">
        <f t="shared" si="1197"/>
        <v/>
      </c>
      <c r="DF1021" s="26" t="str">
        <f t="shared" si="1197"/>
        <v/>
      </c>
      <c r="DG1021" s="26" t="str">
        <f t="shared" si="1197"/>
        <v/>
      </c>
      <c r="DH1021" s="26" t="str">
        <f t="shared" si="1197"/>
        <v/>
      </c>
      <c r="DI1021" s="26" t="str">
        <f t="shared" si="1197"/>
        <v/>
      </c>
      <c r="DJ1021" s="26" t="str">
        <f t="shared" si="1197"/>
        <v/>
      </c>
      <c r="DK1021" s="26" t="str">
        <f t="shared" si="1197"/>
        <v/>
      </c>
      <c r="DL1021" s="26" t="str">
        <f t="shared" si="1197"/>
        <v/>
      </c>
      <c r="DM1021" s="26" t="str">
        <f t="shared" si="1197"/>
        <v/>
      </c>
      <c r="DN1021" s="26" t="str">
        <f t="shared" si="1197"/>
        <v/>
      </c>
      <c r="DO1021" s="26" t="str">
        <f t="shared" si="1197"/>
        <v/>
      </c>
      <c r="DP1021" s="26" t="str">
        <f t="shared" si="1197"/>
        <v/>
      </c>
      <c r="DQ1021" s="26" t="str">
        <f t="shared" si="1197"/>
        <v/>
      </c>
      <c r="DR1021" s="26" t="str">
        <f t="shared" si="1197"/>
        <v/>
      </c>
      <c r="DS1021" s="26" t="str">
        <f t="shared" si="1197"/>
        <v/>
      </c>
      <c r="DT1021" s="26" t="str">
        <f t="shared" si="1197"/>
        <v/>
      </c>
      <c r="DU1021" s="26" t="str">
        <f t="shared" si="1197"/>
        <v/>
      </c>
      <c r="DV1021" s="26" t="str">
        <f t="shared" si="1197"/>
        <v/>
      </c>
      <c r="DW1021" s="26" t="str">
        <f t="shared" si="1197"/>
        <v/>
      </c>
      <c r="DX1021" s="26" t="str">
        <f t="shared" si="1197"/>
        <v/>
      </c>
      <c r="DY1021" s="26" t="str">
        <f t="shared" si="1197"/>
        <v/>
      </c>
      <c r="DZ1021" s="26" t="str">
        <f t="shared" si="1197"/>
        <v/>
      </c>
      <c r="EA1021" s="26" t="str">
        <f t="shared" si="1197"/>
        <v/>
      </c>
      <c r="EB1021" s="26" t="str">
        <f t="shared" si="1197"/>
        <v/>
      </c>
      <c r="EC1021" s="26" t="str">
        <f t="shared" si="1197"/>
        <v/>
      </c>
      <c r="ED1021" s="26" t="str">
        <f t="shared" si="1197"/>
        <v/>
      </c>
      <c r="EE1021" s="26" t="str">
        <f t="shared" si="1198" ref="EE1021:FI1021">IF(AND(EE1022="",AND(EE1023="",EE1024="")),"",SUM(EE1022,EE1023,EE1024))</f>
        <v/>
      </c>
      <c r="EF1021" s="26" t="str">
        <f t="shared" si="1198"/>
        <v/>
      </c>
      <c r="EG1021" s="26" t="str">
        <f t="shared" si="1198"/>
        <v/>
      </c>
      <c r="EH1021" s="26" t="str">
        <f t="shared" si="1198"/>
        <v/>
      </c>
      <c r="EI1021" s="26" t="str">
        <f t="shared" si="1198"/>
        <v/>
      </c>
      <c r="EJ1021" s="26" t="str">
        <f t="shared" si="1198"/>
        <v/>
      </c>
      <c r="EK1021" s="26" t="str">
        <f t="shared" si="1198"/>
        <v/>
      </c>
      <c r="EL1021" s="26" t="str">
        <f t="shared" si="1198"/>
        <v/>
      </c>
      <c r="EM1021" s="26" t="str">
        <f t="shared" si="1198"/>
        <v/>
      </c>
      <c r="EN1021" s="26" t="str">
        <f t="shared" si="1198"/>
        <v/>
      </c>
      <c r="EO1021" s="26" t="str">
        <f t="shared" si="1198"/>
        <v/>
      </c>
      <c r="EP1021" s="26" t="str">
        <f t="shared" si="1198"/>
        <v/>
      </c>
      <c r="EQ1021" s="26" t="str">
        <f t="shared" si="1198"/>
        <v/>
      </c>
      <c r="ER1021" s="26" t="str">
        <f t="shared" si="1198"/>
        <v/>
      </c>
      <c r="ES1021" s="26" t="str">
        <f t="shared" si="1198"/>
        <v/>
      </c>
      <c r="ET1021" s="26" t="str">
        <f t="shared" si="1198"/>
        <v/>
      </c>
      <c r="EU1021" s="26" t="str">
        <f t="shared" si="1198"/>
        <v/>
      </c>
      <c r="EV1021" s="26" t="str">
        <f t="shared" si="1198"/>
        <v/>
      </c>
      <c r="EW1021" s="26" t="str">
        <f t="shared" si="1198"/>
        <v/>
      </c>
      <c r="EX1021" s="26" t="str">
        <f t="shared" si="1198"/>
        <v/>
      </c>
      <c r="EY1021" s="26" t="str">
        <f t="shared" si="1198"/>
        <v/>
      </c>
      <c r="EZ1021" s="26" t="str">
        <f t="shared" si="1198"/>
        <v/>
      </c>
      <c r="FA1021" s="26" t="str">
        <f t="shared" si="1198"/>
        <v/>
      </c>
      <c r="FB1021" s="26" t="str">
        <f t="shared" si="1198"/>
        <v/>
      </c>
      <c r="FC1021" s="26" t="str">
        <f t="shared" si="1198"/>
        <v/>
      </c>
      <c r="FD1021" s="26" t="str">
        <f t="shared" si="1198"/>
        <v/>
      </c>
      <c r="FE1021" s="26" t="str">
        <f t="shared" si="1198"/>
        <v/>
      </c>
      <c r="FF1021" s="26" t="str">
        <f t="shared" si="1198"/>
        <v/>
      </c>
      <c r="FG1021" s="26" t="str">
        <f t="shared" si="1198"/>
        <v/>
      </c>
      <c r="FH1021" s="26" t="str">
        <f t="shared" si="1198"/>
        <v/>
      </c>
      <c r="FI1021" s="26" t="str">
        <f t="shared" si="1198"/>
        <v/>
      </c>
    </row>
    <row r="1022" spans="1:165" s="8" customFormat="1" ht="15" customHeight="1">
      <c r="A1022" s="8" t="str">
        <f t="shared" si="1147"/>
        <v>BEFOODCBAAP_BP6_XDC</v>
      </c>
      <c r="B1022" s="12" t="s">
        <v>2115</v>
      </c>
      <c r="C1022" s="13" t="s">
        <v>2395</v>
      </c>
      <c r="D1022" s="13" t="s">
        <v>2396</v>
      </c>
      <c r="E1022" s="14" t="str">
        <f>"BEFOODCBAAP_BP6_"&amp;C3</f>
        <v>BEFOODCBAAP_BP6_XDC</v>
      </c>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row>
    <row r="1023" spans="1:165" s="8" customFormat="1" ht="15" customHeight="1">
      <c r="A1023" s="8" t="str">
        <f t="shared" si="1147"/>
        <v>BEFOODCBAAI_BP6_XDC</v>
      </c>
      <c r="B1023" s="12" t="s">
        <v>2252</v>
      </c>
      <c r="C1023" s="13" t="s">
        <v>2397</v>
      </c>
      <c r="D1023" s="13" t="s">
        <v>2398</v>
      </c>
      <c r="E1023" s="14" t="str">
        <f>"BEFOODCBAAI_BP6_"&amp;C3</f>
        <v>BEFOODCBAAI_BP6_XDC</v>
      </c>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row>
    <row r="1024" spans="1:165" s="8" customFormat="1" ht="15" customHeight="1">
      <c r="A1024" s="8" t="str">
        <f t="shared" si="1147"/>
        <v>BEFOODCBAAPI_BP6_XDC</v>
      </c>
      <c r="B1024" s="12" t="s">
        <v>2128</v>
      </c>
      <c r="C1024" s="13" t="s">
        <v>2399</v>
      </c>
      <c r="D1024" s="13" t="s">
        <v>2400</v>
      </c>
      <c r="E1024" s="14" t="str">
        <f>"BEFOODCBAAPI_BP6_"&amp;C3</f>
        <v>BEFOODCBAAPI_BP6_XDC</v>
      </c>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row>
    <row r="1025" spans="1:165" s="8" customFormat="1" ht="15" customHeight="1">
      <c r="A1025" s="8" t="str">
        <f t="shared" si="1147"/>
        <v>BEFOODCBRA_BP6_XDC</v>
      </c>
      <c r="B1025" s="12" t="s">
        <v>2257</v>
      </c>
      <c r="C1025" s="13" t="s">
        <v>2401</v>
      </c>
      <c r="D1025" s="13" t="s">
        <v>2402</v>
      </c>
      <c r="E1025" s="14" t="str">
        <f>"BEFOODCBRA_BP6_"&amp;C3</f>
        <v>BEFOODCBRA_BP6_XDC</v>
      </c>
      <c r="F1025" s="26" t="str">
        <f>IF(AND(F1026="",F1027=""),"",SUM(F1026,F1027))</f>
        <v/>
      </c>
      <c r="G1025" s="26" t="str">
        <f t="shared" si="1199" ref="G1025:BR1025">IF(AND(G1026="",G1027=""),"",SUM(G1026,G1027))</f>
        <v/>
      </c>
      <c r="H1025" s="26" t="str">
        <f t="shared" si="1199"/>
        <v/>
      </c>
      <c r="I1025" s="26" t="str">
        <f t="shared" si="1199"/>
        <v/>
      </c>
      <c r="J1025" s="26" t="str">
        <f t="shared" si="1199"/>
        <v/>
      </c>
      <c r="K1025" s="26" t="str">
        <f t="shared" si="1199"/>
        <v/>
      </c>
      <c r="L1025" s="26" t="str">
        <f t="shared" si="1199"/>
        <v/>
      </c>
      <c r="M1025" s="26" t="str">
        <f t="shared" si="1199"/>
        <v/>
      </c>
      <c r="N1025" s="26" t="str">
        <f t="shared" si="1199"/>
        <v/>
      </c>
      <c r="O1025" s="26" t="str">
        <f t="shared" si="1199"/>
        <v/>
      </c>
      <c r="P1025" s="26" t="str">
        <f t="shared" si="1199"/>
        <v/>
      </c>
      <c r="Q1025" s="26" t="str">
        <f t="shared" si="1199"/>
        <v/>
      </c>
      <c r="R1025" s="26" t="str">
        <f t="shared" si="1199"/>
        <v/>
      </c>
      <c r="S1025" s="26" t="str">
        <f t="shared" si="1199"/>
        <v/>
      </c>
      <c r="T1025" s="26" t="str">
        <f t="shared" si="1199"/>
        <v/>
      </c>
      <c r="U1025" s="26" t="str">
        <f t="shared" si="1199"/>
        <v/>
      </c>
      <c r="V1025" s="26" t="str">
        <f t="shared" si="1199"/>
        <v/>
      </c>
      <c r="W1025" s="26" t="str">
        <f t="shared" si="1199"/>
        <v/>
      </c>
      <c r="X1025" s="26" t="str">
        <f t="shared" si="1199"/>
        <v/>
      </c>
      <c r="Y1025" s="26" t="str">
        <f t="shared" si="1199"/>
        <v/>
      </c>
      <c r="Z1025" s="26" t="str">
        <f t="shared" si="1199"/>
        <v/>
      </c>
      <c r="AA1025" s="26" t="str">
        <f t="shared" si="1199"/>
        <v/>
      </c>
      <c r="AB1025" s="26" t="str">
        <f t="shared" si="1199"/>
        <v/>
      </c>
      <c r="AC1025" s="26" t="str">
        <f t="shared" si="1199"/>
        <v/>
      </c>
      <c r="AD1025" s="26" t="str">
        <f t="shared" si="1199"/>
        <v/>
      </c>
      <c r="AE1025" s="26" t="str">
        <f t="shared" si="1199"/>
        <v/>
      </c>
      <c r="AF1025" s="26" t="str">
        <f t="shared" si="1199"/>
        <v/>
      </c>
      <c r="AG1025" s="26" t="str">
        <f t="shared" si="1199"/>
        <v/>
      </c>
      <c r="AH1025" s="26" t="str">
        <f t="shared" si="1199"/>
        <v/>
      </c>
      <c r="AI1025" s="26" t="str">
        <f t="shared" si="1199"/>
        <v/>
      </c>
      <c r="AJ1025" s="26" t="str">
        <f t="shared" si="1199"/>
        <v/>
      </c>
      <c r="AK1025" s="26" t="str">
        <f t="shared" si="1199"/>
        <v/>
      </c>
      <c r="AL1025" s="26" t="str">
        <f t="shared" si="1199"/>
        <v/>
      </c>
      <c r="AM1025" s="26" t="str">
        <f t="shared" si="1199"/>
        <v/>
      </c>
      <c r="AN1025" s="26" t="str">
        <f t="shared" si="1199"/>
        <v/>
      </c>
      <c r="AO1025" s="26" t="str">
        <f t="shared" si="1199"/>
        <v/>
      </c>
      <c r="AP1025" s="26" t="str">
        <f t="shared" si="1199"/>
        <v/>
      </c>
      <c r="AQ1025" s="26" t="str">
        <f t="shared" si="1199"/>
        <v/>
      </c>
      <c r="AR1025" s="26" t="str">
        <f t="shared" si="1199"/>
        <v/>
      </c>
      <c r="AS1025" s="26" t="str">
        <f t="shared" si="1199"/>
        <v/>
      </c>
      <c r="AT1025" s="26" t="str">
        <f t="shared" si="1199"/>
        <v/>
      </c>
      <c r="AU1025" s="26" t="str">
        <f t="shared" si="1199"/>
        <v/>
      </c>
      <c r="AV1025" s="26" t="str">
        <f t="shared" si="1199"/>
        <v/>
      </c>
      <c r="AW1025" s="26" t="str">
        <f t="shared" si="1199"/>
        <v/>
      </c>
      <c r="AX1025" s="26" t="str">
        <f t="shared" si="1199"/>
        <v/>
      </c>
      <c r="AY1025" s="26" t="str">
        <f t="shared" si="1199"/>
        <v/>
      </c>
      <c r="AZ1025" s="26" t="str">
        <f t="shared" si="1199"/>
        <v/>
      </c>
      <c r="BA1025" s="26" t="str">
        <f t="shared" si="1199"/>
        <v/>
      </c>
      <c r="BB1025" s="26" t="str">
        <f t="shared" si="1199"/>
        <v/>
      </c>
      <c r="BC1025" s="26" t="str">
        <f t="shared" si="1199"/>
        <v/>
      </c>
      <c r="BD1025" s="26" t="str">
        <f t="shared" si="1199"/>
        <v/>
      </c>
      <c r="BE1025" s="26" t="str">
        <f t="shared" si="1199"/>
        <v/>
      </c>
      <c r="BF1025" s="26" t="str">
        <f t="shared" si="1199"/>
        <v/>
      </c>
      <c r="BG1025" s="26" t="str">
        <f t="shared" si="1199"/>
        <v/>
      </c>
      <c r="BH1025" s="26" t="str">
        <f t="shared" si="1199"/>
        <v/>
      </c>
      <c r="BI1025" s="26" t="str">
        <f t="shared" si="1199"/>
        <v/>
      </c>
      <c r="BJ1025" s="26" t="str">
        <f t="shared" si="1199"/>
        <v/>
      </c>
      <c r="BK1025" s="26" t="str">
        <f t="shared" si="1199"/>
        <v/>
      </c>
      <c r="BL1025" s="26" t="str">
        <f t="shared" si="1199"/>
        <v/>
      </c>
      <c r="BM1025" s="26" t="str">
        <f t="shared" si="1199"/>
        <v/>
      </c>
      <c r="BN1025" s="26" t="str">
        <f t="shared" si="1199"/>
        <v/>
      </c>
      <c r="BO1025" s="26" t="str">
        <f t="shared" si="1199"/>
        <v/>
      </c>
      <c r="BP1025" s="26" t="str">
        <f t="shared" si="1199"/>
        <v/>
      </c>
      <c r="BQ1025" s="26" t="str">
        <f t="shared" si="1199"/>
        <v/>
      </c>
      <c r="BR1025" s="26" t="str">
        <f t="shared" si="1199"/>
        <v/>
      </c>
      <c r="BS1025" s="26" t="str">
        <f t="shared" si="1200" ref="BS1025:ED1025">IF(AND(BS1026="",BS1027=""),"",SUM(BS1026,BS1027))</f>
        <v/>
      </c>
      <c r="BT1025" s="26" t="str">
        <f t="shared" si="1200"/>
        <v/>
      </c>
      <c r="BU1025" s="26" t="str">
        <f t="shared" si="1200"/>
        <v/>
      </c>
      <c r="BV1025" s="26" t="str">
        <f t="shared" si="1200"/>
        <v/>
      </c>
      <c r="BW1025" s="26" t="str">
        <f t="shared" si="1200"/>
        <v/>
      </c>
      <c r="BX1025" s="26" t="str">
        <f t="shared" si="1200"/>
        <v/>
      </c>
      <c r="BY1025" s="26" t="str">
        <f t="shared" si="1200"/>
        <v/>
      </c>
      <c r="BZ1025" s="26" t="str">
        <f t="shared" si="1200"/>
        <v/>
      </c>
      <c r="CA1025" s="26" t="str">
        <f t="shared" si="1200"/>
        <v/>
      </c>
      <c r="CB1025" s="26" t="str">
        <f t="shared" si="1200"/>
        <v/>
      </c>
      <c r="CC1025" s="26" t="str">
        <f t="shared" si="1200"/>
        <v/>
      </c>
      <c r="CD1025" s="26" t="str">
        <f t="shared" si="1200"/>
        <v/>
      </c>
      <c r="CE1025" s="26" t="str">
        <f t="shared" si="1200"/>
        <v/>
      </c>
      <c r="CF1025" s="26" t="str">
        <f t="shared" si="1200"/>
        <v/>
      </c>
      <c r="CG1025" s="26" t="str">
        <f t="shared" si="1200"/>
        <v/>
      </c>
      <c r="CH1025" s="26" t="str">
        <f t="shared" si="1200"/>
        <v/>
      </c>
      <c r="CI1025" s="26" t="str">
        <f t="shared" si="1200"/>
        <v/>
      </c>
      <c r="CJ1025" s="26" t="str">
        <f t="shared" si="1200"/>
        <v/>
      </c>
      <c r="CK1025" s="26" t="str">
        <f t="shared" si="1200"/>
        <v/>
      </c>
      <c r="CL1025" s="26" t="str">
        <f t="shared" si="1200"/>
        <v/>
      </c>
      <c r="CM1025" s="26" t="str">
        <f t="shared" si="1200"/>
        <v/>
      </c>
      <c r="CN1025" s="26" t="str">
        <f t="shared" si="1200"/>
        <v/>
      </c>
      <c r="CO1025" s="26" t="str">
        <f t="shared" si="1200"/>
        <v/>
      </c>
      <c r="CP1025" s="26" t="str">
        <f t="shared" si="1200"/>
        <v/>
      </c>
      <c r="CQ1025" s="26" t="str">
        <f t="shared" si="1200"/>
        <v/>
      </c>
      <c r="CR1025" s="26" t="str">
        <f t="shared" si="1200"/>
        <v/>
      </c>
      <c r="CS1025" s="26" t="str">
        <f t="shared" si="1200"/>
        <v/>
      </c>
      <c r="CT1025" s="26" t="str">
        <f t="shared" si="1200"/>
        <v/>
      </c>
      <c r="CU1025" s="26" t="str">
        <f t="shared" si="1200"/>
        <v/>
      </c>
      <c r="CV1025" s="26" t="str">
        <f t="shared" si="1200"/>
        <v/>
      </c>
      <c r="CW1025" s="26" t="str">
        <f t="shared" si="1200"/>
        <v/>
      </c>
      <c r="CX1025" s="26" t="str">
        <f t="shared" si="1200"/>
        <v/>
      </c>
      <c r="CY1025" s="26" t="str">
        <f t="shared" si="1200"/>
        <v/>
      </c>
      <c r="CZ1025" s="26" t="str">
        <f t="shared" si="1200"/>
        <v/>
      </c>
      <c r="DA1025" s="26" t="str">
        <f t="shared" si="1200"/>
        <v/>
      </c>
      <c r="DB1025" s="26" t="str">
        <f t="shared" si="1200"/>
        <v/>
      </c>
      <c r="DC1025" s="26" t="str">
        <f t="shared" si="1200"/>
        <v/>
      </c>
      <c r="DD1025" s="26" t="str">
        <f t="shared" si="1200"/>
        <v/>
      </c>
      <c r="DE1025" s="26" t="str">
        <f t="shared" si="1200"/>
        <v/>
      </c>
      <c r="DF1025" s="26" t="str">
        <f t="shared" si="1200"/>
        <v/>
      </c>
      <c r="DG1025" s="26" t="str">
        <f t="shared" si="1200"/>
        <v/>
      </c>
      <c r="DH1025" s="26" t="str">
        <f t="shared" si="1200"/>
        <v/>
      </c>
      <c r="DI1025" s="26" t="str">
        <f t="shared" si="1200"/>
        <v/>
      </c>
      <c r="DJ1025" s="26" t="str">
        <f t="shared" si="1200"/>
        <v/>
      </c>
      <c r="DK1025" s="26" t="str">
        <f t="shared" si="1200"/>
        <v/>
      </c>
      <c r="DL1025" s="26" t="str">
        <f t="shared" si="1200"/>
        <v/>
      </c>
      <c r="DM1025" s="26" t="str">
        <f t="shared" si="1200"/>
        <v/>
      </c>
      <c r="DN1025" s="26" t="str">
        <f t="shared" si="1200"/>
        <v/>
      </c>
      <c r="DO1025" s="26" t="str">
        <f t="shared" si="1200"/>
        <v/>
      </c>
      <c r="DP1025" s="26" t="str">
        <f t="shared" si="1200"/>
        <v/>
      </c>
      <c r="DQ1025" s="26" t="str">
        <f t="shared" si="1200"/>
        <v/>
      </c>
      <c r="DR1025" s="26" t="str">
        <f t="shared" si="1200"/>
        <v/>
      </c>
      <c r="DS1025" s="26" t="str">
        <f t="shared" si="1200"/>
        <v/>
      </c>
      <c r="DT1025" s="26" t="str">
        <f t="shared" si="1200"/>
        <v/>
      </c>
      <c r="DU1025" s="26" t="str">
        <f t="shared" si="1200"/>
        <v/>
      </c>
      <c r="DV1025" s="26" t="str">
        <f t="shared" si="1200"/>
        <v/>
      </c>
      <c r="DW1025" s="26" t="str">
        <f t="shared" si="1200"/>
        <v/>
      </c>
      <c r="DX1025" s="26" t="str">
        <f t="shared" si="1200"/>
        <v/>
      </c>
      <c r="DY1025" s="26" t="str">
        <f t="shared" si="1200"/>
        <v/>
      </c>
      <c r="DZ1025" s="26" t="str">
        <f t="shared" si="1200"/>
        <v/>
      </c>
      <c r="EA1025" s="26" t="str">
        <f t="shared" si="1200"/>
        <v/>
      </c>
      <c r="EB1025" s="26" t="str">
        <f t="shared" si="1200"/>
        <v/>
      </c>
      <c r="EC1025" s="26" t="str">
        <f t="shared" si="1200"/>
        <v/>
      </c>
      <c r="ED1025" s="26" t="str">
        <f t="shared" si="1200"/>
        <v/>
      </c>
      <c r="EE1025" s="26" t="str">
        <f t="shared" si="1201" ref="EE1025:FI1025">IF(AND(EE1026="",EE1027=""),"",SUM(EE1026,EE1027))</f>
        <v/>
      </c>
      <c r="EF1025" s="26" t="str">
        <f t="shared" si="1201"/>
        <v/>
      </c>
      <c r="EG1025" s="26" t="str">
        <f t="shared" si="1201"/>
        <v/>
      </c>
      <c r="EH1025" s="26" t="str">
        <f t="shared" si="1201"/>
        <v/>
      </c>
      <c r="EI1025" s="26" t="str">
        <f t="shared" si="1201"/>
        <v/>
      </c>
      <c r="EJ1025" s="26" t="str">
        <f t="shared" si="1201"/>
        <v/>
      </c>
      <c r="EK1025" s="26" t="str">
        <f t="shared" si="1201"/>
        <v/>
      </c>
      <c r="EL1025" s="26" t="str">
        <f t="shared" si="1201"/>
        <v/>
      </c>
      <c r="EM1025" s="26" t="str">
        <f t="shared" si="1201"/>
        <v/>
      </c>
      <c r="EN1025" s="26" t="str">
        <f t="shared" si="1201"/>
        <v/>
      </c>
      <c r="EO1025" s="26" t="str">
        <f t="shared" si="1201"/>
        <v/>
      </c>
      <c r="EP1025" s="26" t="str">
        <f t="shared" si="1201"/>
        <v/>
      </c>
      <c r="EQ1025" s="26" t="str">
        <f t="shared" si="1201"/>
        <v/>
      </c>
      <c r="ER1025" s="26" t="str">
        <f t="shared" si="1201"/>
        <v/>
      </c>
      <c r="ES1025" s="26" t="str">
        <f t="shared" si="1201"/>
        <v/>
      </c>
      <c r="ET1025" s="26" t="str">
        <f t="shared" si="1201"/>
        <v/>
      </c>
      <c r="EU1025" s="26" t="str">
        <f t="shared" si="1201"/>
        <v/>
      </c>
      <c r="EV1025" s="26" t="str">
        <f t="shared" si="1201"/>
        <v/>
      </c>
      <c r="EW1025" s="26" t="str">
        <f t="shared" si="1201"/>
        <v/>
      </c>
      <c r="EX1025" s="26" t="str">
        <f t="shared" si="1201"/>
        <v/>
      </c>
      <c r="EY1025" s="26" t="str">
        <f t="shared" si="1201"/>
        <v/>
      </c>
      <c r="EZ1025" s="26" t="str">
        <f t="shared" si="1201"/>
        <v/>
      </c>
      <c r="FA1025" s="26" t="str">
        <f t="shared" si="1201"/>
        <v/>
      </c>
      <c r="FB1025" s="26" t="str">
        <f t="shared" si="1201"/>
        <v/>
      </c>
      <c r="FC1025" s="26" t="str">
        <f t="shared" si="1201"/>
        <v/>
      </c>
      <c r="FD1025" s="26" t="str">
        <f t="shared" si="1201"/>
        <v/>
      </c>
      <c r="FE1025" s="26" t="str">
        <f t="shared" si="1201"/>
        <v/>
      </c>
      <c r="FF1025" s="26" t="str">
        <f t="shared" si="1201"/>
        <v/>
      </c>
      <c r="FG1025" s="26" t="str">
        <f t="shared" si="1201"/>
        <v/>
      </c>
      <c r="FH1025" s="26" t="str">
        <f t="shared" si="1201"/>
        <v/>
      </c>
      <c r="FI1025" s="26" t="str">
        <f t="shared" si="1201"/>
        <v/>
      </c>
    </row>
    <row r="1026" spans="1:165" s="8" customFormat="1" ht="15" customHeight="1">
      <c r="A1026" s="8" t="str">
        <f t="shared" si="1147"/>
        <v>BEFOODCBRAP_BP6_XDC</v>
      </c>
      <c r="B1026" s="12" t="s">
        <v>2134</v>
      </c>
      <c r="C1026" s="13" t="s">
        <v>2403</v>
      </c>
      <c r="D1026" s="13" t="s">
        <v>2404</v>
      </c>
      <c r="E1026" s="14" t="str">
        <f>"BEFOODCBRAP_BP6_"&amp;C3</f>
        <v>BEFOODCBRAP_BP6_XDC</v>
      </c>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row>
    <row r="1027" spans="1:165" s="8" customFormat="1" ht="15" customHeight="1">
      <c r="A1027" s="8" t="str">
        <f t="shared" si="1147"/>
        <v>BEFOODCBRAI_BP6_XDC</v>
      </c>
      <c r="B1027" s="12" t="s">
        <v>2118</v>
      </c>
      <c r="C1027" s="13" t="s">
        <v>2405</v>
      </c>
      <c r="D1027" s="13" t="s">
        <v>2406</v>
      </c>
      <c r="E1027" s="14" t="str">
        <f>"BEFOODCBRAI_BP6_"&amp;C3</f>
        <v>BEFOODCBRAI_BP6_XDC</v>
      </c>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row>
    <row r="1028" spans="1:165" s="8" customFormat="1" ht="15" customHeight="1">
      <c r="A1028" s="8" t="str">
        <f t="shared" si="1147"/>
        <v>BEFOODCBSA_BP6_XDC</v>
      </c>
      <c r="B1028" s="12" t="s">
        <v>2264</v>
      </c>
      <c r="C1028" s="13" t="s">
        <v>2407</v>
      </c>
      <c r="D1028" s="13" t="s">
        <v>2408</v>
      </c>
      <c r="E1028" s="14" t="str">
        <f>"BEFOODCBSA_BP6_"&amp;C3</f>
        <v>BEFOODCBSA_BP6_XDC</v>
      </c>
      <c r="F1028" s="26" t="str">
        <f>IF(AND(F1029="",F1030=""),"",SUM(F1029,F1030))</f>
        <v/>
      </c>
      <c r="G1028" s="26" t="str">
        <f t="shared" si="1202" ref="G1028:BR1028">IF(AND(G1029="",G1030=""),"",SUM(G1029,G1030))</f>
        <v/>
      </c>
      <c r="H1028" s="26" t="str">
        <f t="shared" si="1202"/>
        <v/>
      </c>
      <c r="I1028" s="26" t="str">
        <f t="shared" si="1202"/>
        <v/>
      </c>
      <c r="J1028" s="26" t="str">
        <f t="shared" si="1202"/>
        <v/>
      </c>
      <c r="K1028" s="26" t="str">
        <f t="shared" si="1202"/>
        <v/>
      </c>
      <c r="L1028" s="26" t="str">
        <f t="shared" si="1202"/>
        <v/>
      </c>
      <c r="M1028" s="26" t="str">
        <f t="shared" si="1202"/>
        <v/>
      </c>
      <c r="N1028" s="26" t="str">
        <f t="shared" si="1202"/>
        <v/>
      </c>
      <c r="O1028" s="26" t="str">
        <f t="shared" si="1202"/>
        <v/>
      </c>
      <c r="P1028" s="26" t="str">
        <f t="shared" si="1202"/>
        <v/>
      </c>
      <c r="Q1028" s="26" t="str">
        <f t="shared" si="1202"/>
        <v/>
      </c>
      <c r="R1028" s="26" t="str">
        <f t="shared" si="1202"/>
        <v/>
      </c>
      <c r="S1028" s="26" t="str">
        <f t="shared" si="1202"/>
        <v/>
      </c>
      <c r="T1028" s="26" t="str">
        <f t="shared" si="1202"/>
        <v/>
      </c>
      <c r="U1028" s="26" t="str">
        <f t="shared" si="1202"/>
        <v/>
      </c>
      <c r="V1028" s="26" t="str">
        <f t="shared" si="1202"/>
        <v/>
      </c>
      <c r="W1028" s="26" t="str">
        <f t="shared" si="1202"/>
        <v/>
      </c>
      <c r="X1028" s="26" t="str">
        <f t="shared" si="1202"/>
        <v/>
      </c>
      <c r="Y1028" s="26" t="str">
        <f t="shared" si="1202"/>
        <v/>
      </c>
      <c r="Z1028" s="26" t="str">
        <f t="shared" si="1202"/>
        <v/>
      </c>
      <c r="AA1028" s="26" t="str">
        <f t="shared" si="1202"/>
        <v/>
      </c>
      <c r="AB1028" s="26" t="str">
        <f t="shared" si="1202"/>
        <v/>
      </c>
      <c r="AC1028" s="26" t="str">
        <f t="shared" si="1202"/>
        <v/>
      </c>
      <c r="AD1028" s="26" t="str">
        <f t="shared" si="1202"/>
        <v/>
      </c>
      <c r="AE1028" s="26" t="str">
        <f t="shared" si="1202"/>
        <v/>
      </c>
      <c r="AF1028" s="26" t="str">
        <f t="shared" si="1202"/>
        <v/>
      </c>
      <c r="AG1028" s="26" t="str">
        <f t="shared" si="1202"/>
        <v/>
      </c>
      <c r="AH1028" s="26" t="str">
        <f t="shared" si="1202"/>
        <v/>
      </c>
      <c r="AI1028" s="26" t="str">
        <f t="shared" si="1202"/>
        <v/>
      </c>
      <c r="AJ1028" s="26" t="str">
        <f t="shared" si="1202"/>
        <v/>
      </c>
      <c r="AK1028" s="26" t="str">
        <f t="shared" si="1202"/>
        <v/>
      </c>
      <c r="AL1028" s="26" t="str">
        <f t="shared" si="1202"/>
        <v/>
      </c>
      <c r="AM1028" s="26" t="str">
        <f t="shared" si="1202"/>
        <v/>
      </c>
      <c r="AN1028" s="26" t="str">
        <f t="shared" si="1202"/>
        <v/>
      </c>
      <c r="AO1028" s="26" t="str">
        <f t="shared" si="1202"/>
        <v/>
      </c>
      <c r="AP1028" s="26" t="str">
        <f t="shared" si="1202"/>
        <v/>
      </c>
      <c r="AQ1028" s="26" t="str">
        <f t="shared" si="1202"/>
        <v/>
      </c>
      <c r="AR1028" s="26" t="str">
        <f t="shared" si="1202"/>
        <v/>
      </c>
      <c r="AS1028" s="26" t="str">
        <f t="shared" si="1202"/>
        <v/>
      </c>
      <c r="AT1028" s="26" t="str">
        <f t="shared" si="1202"/>
        <v/>
      </c>
      <c r="AU1028" s="26" t="str">
        <f t="shared" si="1202"/>
        <v/>
      </c>
      <c r="AV1028" s="26" t="str">
        <f t="shared" si="1202"/>
        <v/>
      </c>
      <c r="AW1028" s="26" t="str">
        <f t="shared" si="1202"/>
        <v/>
      </c>
      <c r="AX1028" s="26" t="str">
        <f t="shared" si="1202"/>
        <v/>
      </c>
      <c r="AY1028" s="26" t="str">
        <f t="shared" si="1202"/>
        <v/>
      </c>
      <c r="AZ1028" s="26" t="str">
        <f t="shared" si="1202"/>
        <v/>
      </c>
      <c r="BA1028" s="26" t="str">
        <f t="shared" si="1202"/>
        <v/>
      </c>
      <c r="BB1028" s="26" t="str">
        <f t="shared" si="1202"/>
        <v/>
      </c>
      <c r="BC1028" s="26" t="str">
        <f t="shared" si="1202"/>
        <v/>
      </c>
      <c r="BD1028" s="26" t="str">
        <f t="shared" si="1202"/>
        <v/>
      </c>
      <c r="BE1028" s="26" t="str">
        <f t="shared" si="1202"/>
        <v/>
      </c>
      <c r="BF1028" s="26" t="str">
        <f t="shared" si="1202"/>
        <v/>
      </c>
      <c r="BG1028" s="26" t="str">
        <f t="shared" si="1202"/>
        <v/>
      </c>
      <c r="BH1028" s="26" t="str">
        <f t="shared" si="1202"/>
        <v/>
      </c>
      <c r="BI1028" s="26" t="str">
        <f t="shared" si="1202"/>
        <v/>
      </c>
      <c r="BJ1028" s="26" t="str">
        <f t="shared" si="1202"/>
        <v/>
      </c>
      <c r="BK1028" s="26" t="str">
        <f t="shared" si="1202"/>
        <v/>
      </c>
      <c r="BL1028" s="26" t="str">
        <f t="shared" si="1202"/>
        <v/>
      </c>
      <c r="BM1028" s="26" t="str">
        <f t="shared" si="1202"/>
        <v/>
      </c>
      <c r="BN1028" s="26" t="str">
        <f t="shared" si="1202"/>
        <v/>
      </c>
      <c r="BO1028" s="26" t="str">
        <f t="shared" si="1202"/>
        <v/>
      </c>
      <c r="BP1028" s="26" t="str">
        <f t="shared" si="1202"/>
        <v/>
      </c>
      <c r="BQ1028" s="26" t="str">
        <f t="shared" si="1202"/>
        <v/>
      </c>
      <c r="BR1028" s="26" t="str">
        <f t="shared" si="1202"/>
        <v/>
      </c>
      <c r="BS1028" s="26" t="str">
        <f t="shared" si="1203" ref="BS1028:ED1028">IF(AND(BS1029="",BS1030=""),"",SUM(BS1029,BS1030))</f>
        <v/>
      </c>
      <c r="BT1028" s="26" t="str">
        <f t="shared" si="1203"/>
        <v/>
      </c>
      <c r="BU1028" s="26" t="str">
        <f t="shared" si="1203"/>
        <v/>
      </c>
      <c r="BV1028" s="26" t="str">
        <f t="shared" si="1203"/>
        <v/>
      </c>
      <c r="BW1028" s="26" t="str">
        <f t="shared" si="1203"/>
        <v/>
      </c>
      <c r="BX1028" s="26" t="str">
        <f t="shared" si="1203"/>
        <v/>
      </c>
      <c r="BY1028" s="26" t="str">
        <f t="shared" si="1203"/>
        <v/>
      </c>
      <c r="BZ1028" s="26" t="str">
        <f t="shared" si="1203"/>
        <v/>
      </c>
      <c r="CA1028" s="26" t="str">
        <f t="shared" si="1203"/>
        <v/>
      </c>
      <c r="CB1028" s="26" t="str">
        <f t="shared" si="1203"/>
        <v/>
      </c>
      <c r="CC1028" s="26" t="str">
        <f t="shared" si="1203"/>
        <v/>
      </c>
      <c r="CD1028" s="26" t="str">
        <f t="shared" si="1203"/>
        <v/>
      </c>
      <c r="CE1028" s="26" t="str">
        <f t="shared" si="1203"/>
        <v/>
      </c>
      <c r="CF1028" s="26" t="str">
        <f t="shared" si="1203"/>
        <v/>
      </c>
      <c r="CG1028" s="26" t="str">
        <f t="shared" si="1203"/>
        <v/>
      </c>
      <c r="CH1028" s="26" t="str">
        <f t="shared" si="1203"/>
        <v/>
      </c>
      <c r="CI1028" s="26" t="str">
        <f t="shared" si="1203"/>
        <v/>
      </c>
      <c r="CJ1028" s="26" t="str">
        <f t="shared" si="1203"/>
        <v/>
      </c>
      <c r="CK1028" s="26" t="str">
        <f t="shared" si="1203"/>
        <v/>
      </c>
      <c r="CL1028" s="26" t="str">
        <f t="shared" si="1203"/>
        <v/>
      </c>
      <c r="CM1028" s="26" t="str">
        <f t="shared" si="1203"/>
        <v/>
      </c>
      <c r="CN1028" s="26" t="str">
        <f t="shared" si="1203"/>
        <v/>
      </c>
      <c r="CO1028" s="26" t="str">
        <f t="shared" si="1203"/>
        <v/>
      </c>
      <c r="CP1028" s="26" t="str">
        <f t="shared" si="1203"/>
        <v/>
      </c>
      <c r="CQ1028" s="26" t="str">
        <f t="shared" si="1203"/>
        <v/>
      </c>
      <c r="CR1028" s="26" t="str">
        <f t="shared" si="1203"/>
        <v/>
      </c>
      <c r="CS1028" s="26" t="str">
        <f t="shared" si="1203"/>
        <v/>
      </c>
      <c r="CT1028" s="26" t="str">
        <f t="shared" si="1203"/>
        <v/>
      </c>
      <c r="CU1028" s="26" t="str">
        <f t="shared" si="1203"/>
        <v/>
      </c>
      <c r="CV1028" s="26" t="str">
        <f t="shared" si="1203"/>
        <v/>
      </c>
      <c r="CW1028" s="26" t="str">
        <f t="shared" si="1203"/>
        <v/>
      </c>
      <c r="CX1028" s="26" t="str">
        <f t="shared" si="1203"/>
        <v/>
      </c>
      <c r="CY1028" s="26" t="str">
        <f t="shared" si="1203"/>
        <v/>
      </c>
      <c r="CZ1028" s="26" t="str">
        <f t="shared" si="1203"/>
        <v/>
      </c>
      <c r="DA1028" s="26" t="str">
        <f t="shared" si="1203"/>
        <v/>
      </c>
      <c r="DB1028" s="26" t="str">
        <f t="shared" si="1203"/>
        <v/>
      </c>
      <c r="DC1028" s="26" t="str">
        <f t="shared" si="1203"/>
        <v/>
      </c>
      <c r="DD1028" s="26" t="str">
        <f t="shared" si="1203"/>
        <v/>
      </c>
      <c r="DE1028" s="26" t="str">
        <f t="shared" si="1203"/>
        <v/>
      </c>
      <c r="DF1028" s="26" t="str">
        <f t="shared" si="1203"/>
        <v/>
      </c>
      <c r="DG1028" s="26" t="str">
        <f t="shared" si="1203"/>
        <v/>
      </c>
      <c r="DH1028" s="26" t="str">
        <f t="shared" si="1203"/>
        <v/>
      </c>
      <c r="DI1028" s="26" t="str">
        <f t="shared" si="1203"/>
        <v/>
      </c>
      <c r="DJ1028" s="26" t="str">
        <f t="shared" si="1203"/>
        <v/>
      </c>
      <c r="DK1028" s="26" t="str">
        <f t="shared" si="1203"/>
        <v/>
      </c>
      <c r="DL1028" s="26" t="str">
        <f t="shared" si="1203"/>
        <v/>
      </c>
      <c r="DM1028" s="26" t="str">
        <f t="shared" si="1203"/>
        <v/>
      </c>
      <c r="DN1028" s="26" t="str">
        <f t="shared" si="1203"/>
        <v/>
      </c>
      <c r="DO1028" s="26" t="str">
        <f t="shared" si="1203"/>
        <v/>
      </c>
      <c r="DP1028" s="26" t="str">
        <f t="shared" si="1203"/>
        <v/>
      </c>
      <c r="DQ1028" s="26" t="str">
        <f t="shared" si="1203"/>
        <v/>
      </c>
      <c r="DR1028" s="26" t="str">
        <f t="shared" si="1203"/>
        <v/>
      </c>
      <c r="DS1028" s="26" t="str">
        <f t="shared" si="1203"/>
        <v/>
      </c>
      <c r="DT1028" s="26" t="str">
        <f t="shared" si="1203"/>
        <v/>
      </c>
      <c r="DU1028" s="26" t="str">
        <f t="shared" si="1203"/>
        <v/>
      </c>
      <c r="DV1028" s="26" t="str">
        <f t="shared" si="1203"/>
        <v/>
      </c>
      <c r="DW1028" s="26" t="str">
        <f t="shared" si="1203"/>
        <v/>
      </c>
      <c r="DX1028" s="26" t="str">
        <f t="shared" si="1203"/>
        <v/>
      </c>
      <c r="DY1028" s="26" t="str">
        <f t="shared" si="1203"/>
        <v/>
      </c>
      <c r="DZ1028" s="26" t="str">
        <f t="shared" si="1203"/>
        <v/>
      </c>
      <c r="EA1028" s="26" t="str">
        <f t="shared" si="1203"/>
        <v/>
      </c>
      <c r="EB1028" s="26" t="str">
        <f t="shared" si="1203"/>
        <v/>
      </c>
      <c r="EC1028" s="26" t="str">
        <f t="shared" si="1203"/>
        <v/>
      </c>
      <c r="ED1028" s="26" t="str">
        <f t="shared" si="1203"/>
        <v/>
      </c>
      <c r="EE1028" s="26" t="str">
        <f t="shared" si="1204" ref="EE1028:FI1028">IF(AND(EE1029="",EE1030=""),"",SUM(EE1029,EE1030))</f>
        <v/>
      </c>
      <c r="EF1028" s="26" t="str">
        <f t="shared" si="1204"/>
        <v/>
      </c>
      <c r="EG1028" s="26" t="str">
        <f t="shared" si="1204"/>
        <v/>
      </c>
      <c r="EH1028" s="26" t="str">
        <f t="shared" si="1204"/>
        <v/>
      </c>
      <c r="EI1028" s="26" t="str">
        <f t="shared" si="1204"/>
        <v/>
      </c>
      <c r="EJ1028" s="26" t="str">
        <f t="shared" si="1204"/>
        <v/>
      </c>
      <c r="EK1028" s="26" t="str">
        <f t="shared" si="1204"/>
        <v/>
      </c>
      <c r="EL1028" s="26" t="str">
        <f t="shared" si="1204"/>
        <v/>
      </c>
      <c r="EM1028" s="26" t="str">
        <f t="shared" si="1204"/>
        <v/>
      </c>
      <c r="EN1028" s="26" t="str">
        <f t="shared" si="1204"/>
        <v/>
      </c>
      <c r="EO1028" s="26" t="str">
        <f t="shared" si="1204"/>
        <v/>
      </c>
      <c r="EP1028" s="26" t="str">
        <f t="shared" si="1204"/>
        <v/>
      </c>
      <c r="EQ1028" s="26" t="str">
        <f t="shared" si="1204"/>
        <v/>
      </c>
      <c r="ER1028" s="26" t="str">
        <f t="shared" si="1204"/>
        <v/>
      </c>
      <c r="ES1028" s="26" t="str">
        <f t="shared" si="1204"/>
        <v/>
      </c>
      <c r="ET1028" s="26" t="str">
        <f t="shared" si="1204"/>
        <v/>
      </c>
      <c r="EU1028" s="26" t="str">
        <f t="shared" si="1204"/>
        <v/>
      </c>
      <c r="EV1028" s="26" t="str">
        <f t="shared" si="1204"/>
        <v/>
      </c>
      <c r="EW1028" s="26" t="str">
        <f t="shared" si="1204"/>
        <v/>
      </c>
      <c r="EX1028" s="26" t="str">
        <f t="shared" si="1204"/>
        <v/>
      </c>
      <c r="EY1028" s="26" t="str">
        <f t="shared" si="1204"/>
        <v/>
      </c>
      <c r="EZ1028" s="26" t="str">
        <f t="shared" si="1204"/>
        <v/>
      </c>
      <c r="FA1028" s="26" t="str">
        <f t="shared" si="1204"/>
        <v/>
      </c>
      <c r="FB1028" s="26" t="str">
        <f t="shared" si="1204"/>
        <v/>
      </c>
      <c r="FC1028" s="26" t="str">
        <f t="shared" si="1204"/>
        <v/>
      </c>
      <c r="FD1028" s="26" t="str">
        <f t="shared" si="1204"/>
        <v/>
      </c>
      <c r="FE1028" s="26" t="str">
        <f t="shared" si="1204"/>
        <v/>
      </c>
      <c r="FF1028" s="26" t="str">
        <f t="shared" si="1204"/>
        <v/>
      </c>
      <c r="FG1028" s="26" t="str">
        <f t="shared" si="1204"/>
        <v/>
      </c>
      <c r="FH1028" s="26" t="str">
        <f t="shared" si="1204"/>
        <v/>
      </c>
      <c r="FI1028" s="26" t="str">
        <f t="shared" si="1204"/>
        <v/>
      </c>
    </row>
    <row r="1029" spans="1:165" s="8" customFormat="1" ht="15" customHeight="1">
      <c r="A1029" s="8" t="str">
        <f t="shared" si="1147"/>
        <v>BEFOODCBSAP_BP6_XDC</v>
      </c>
      <c r="B1029" s="12" t="s">
        <v>2115</v>
      </c>
      <c r="C1029" s="13" t="s">
        <v>2409</v>
      </c>
      <c r="D1029" s="13" t="s">
        <v>2410</v>
      </c>
      <c r="E1029" s="14" t="str">
        <f>"BEFOODCBSAP_BP6_"&amp;C3</f>
        <v>BEFOODCBSAP_BP6_XDC</v>
      </c>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row>
    <row r="1030" spans="1:165" s="8" customFormat="1" ht="15" customHeight="1">
      <c r="A1030" s="8" t="str">
        <f t="shared" si="1147"/>
        <v>BEFOODCBSAI_BP6_XDC</v>
      </c>
      <c r="B1030" s="12" t="s">
        <v>2252</v>
      </c>
      <c r="C1030" s="13" t="s">
        <v>2411</v>
      </c>
      <c r="D1030" s="13" t="s">
        <v>2412</v>
      </c>
      <c r="E1030" s="14" t="str">
        <f>"BEFOODCBSAI_BP6_"&amp;C3</f>
        <v>BEFOODCBSAI_BP6_XDC</v>
      </c>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row>
    <row r="1031" spans="1:165" s="8" customFormat="1" ht="15" customHeight="1">
      <c r="A1031" s="8" t="str">
        <f t="shared" si="1147"/>
        <v>BEFOODCBCA_BP6_XDC</v>
      </c>
      <c r="B1031" s="12" t="s">
        <v>2271</v>
      </c>
      <c r="C1031" s="13" t="s">
        <v>2413</v>
      </c>
      <c r="D1031" s="13" t="s">
        <v>2414</v>
      </c>
      <c r="E1031" s="14" t="str">
        <f>"BEFOODCBCA_BP6_"&amp;C3</f>
        <v>BEFOODCBCA_BP6_XDC</v>
      </c>
      <c r="F1031" s="26" t="str">
        <f>IF(AND(F1032="",F1033=""),"",SUM(F1032,F1033))</f>
        <v/>
      </c>
      <c r="G1031" s="26" t="str">
        <f t="shared" si="1205" ref="G1031:BR1031">IF(AND(G1032="",G1033=""),"",SUM(G1032,G1033))</f>
        <v/>
      </c>
      <c r="H1031" s="26" t="str">
        <f t="shared" si="1205"/>
        <v/>
      </c>
      <c r="I1031" s="26" t="str">
        <f t="shared" si="1205"/>
        <v/>
      </c>
      <c r="J1031" s="26" t="str">
        <f t="shared" si="1205"/>
        <v/>
      </c>
      <c r="K1031" s="26" t="str">
        <f t="shared" si="1205"/>
        <v/>
      </c>
      <c r="L1031" s="26" t="str">
        <f t="shared" si="1205"/>
        <v/>
      </c>
      <c r="M1031" s="26" t="str">
        <f t="shared" si="1205"/>
        <v/>
      </c>
      <c r="N1031" s="26" t="str">
        <f t="shared" si="1205"/>
        <v/>
      </c>
      <c r="O1031" s="26" t="str">
        <f t="shared" si="1205"/>
        <v/>
      </c>
      <c r="P1031" s="26" t="str">
        <f t="shared" si="1205"/>
        <v/>
      </c>
      <c r="Q1031" s="26" t="str">
        <f t="shared" si="1205"/>
        <v/>
      </c>
      <c r="R1031" s="26" t="str">
        <f t="shared" si="1205"/>
        <v/>
      </c>
      <c r="S1031" s="26" t="str">
        <f t="shared" si="1205"/>
        <v/>
      </c>
      <c r="T1031" s="26" t="str">
        <f t="shared" si="1205"/>
        <v/>
      </c>
      <c r="U1031" s="26" t="str">
        <f t="shared" si="1205"/>
        <v/>
      </c>
      <c r="V1031" s="26" t="str">
        <f t="shared" si="1205"/>
        <v/>
      </c>
      <c r="W1031" s="26" t="str">
        <f t="shared" si="1205"/>
        <v/>
      </c>
      <c r="X1031" s="26" t="str">
        <f t="shared" si="1205"/>
        <v/>
      </c>
      <c r="Y1031" s="26" t="str">
        <f t="shared" si="1205"/>
        <v/>
      </c>
      <c r="Z1031" s="26" t="str">
        <f t="shared" si="1205"/>
        <v/>
      </c>
      <c r="AA1031" s="26" t="str">
        <f t="shared" si="1205"/>
        <v/>
      </c>
      <c r="AB1031" s="26" t="str">
        <f t="shared" si="1205"/>
        <v/>
      </c>
      <c r="AC1031" s="26" t="str">
        <f t="shared" si="1205"/>
        <v/>
      </c>
      <c r="AD1031" s="26" t="str">
        <f t="shared" si="1205"/>
        <v/>
      </c>
      <c r="AE1031" s="26" t="str">
        <f t="shared" si="1205"/>
        <v/>
      </c>
      <c r="AF1031" s="26" t="str">
        <f t="shared" si="1205"/>
        <v/>
      </c>
      <c r="AG1031" s="26" t="str">
        <f t="shared" si="1205"/>
        <v/>
      </c>
      <c r="AH1031" s="26" t="str">
        <f t="shared" si="1205"/>
        <v/>
      </c>
      <c r="AI1031" s="26" t="str">
        <f t="shared" si="1205"/>
        <v/>
      </c>
      <c r="AJ1031" s="26" t="str">
        <f t="shared" si="1205"/>
        <v/>
      </c>
      <c r="AK1031" s="26" t="str">
        <f t="shared" si="1205"/>
        <v/>
      </c>
      <c r="AL1031" s="26" t="str">
        <f t="shared" si="1205"/>
        <v/>
      </c>
      <c r="AM1031" s="26" t="str">
        <f t="shared" si="1205"/>
        <v/>
      </c>
      <c r="AN1031" s="26" t="str">
        <f t="shared" si="1205"/>
        <v/>
      </c>
      <c r="AO1031" s="26" t="str">
        <f t="shared" si="1205"/>
        <v/>
      </c>
      <c r="AP1031" s="26" t="str">
        <f t="shared" si="1205"/>
        <v/>
      </c>
      <c r="AQ1031" s="26" t="str">
        <f t="shared" si="1205"/>
        <v/>
      </c>
      <c r="AR1031" s="26" t="str">
        <f t="shared" si="1205"/>
        <v/>
      </c>
      <c r="AS1031" s="26" t="str">
        <f t="shared" si="1205"/>
        <v/>
      </c>
      <c r="AT1031" s="26" t="str">
        <f t="shared" si="1205"/>
        <v/>
      </c>
      <c r="AU1031" s="26" t="str">
        <f t="shared" si="1205"/>
        <v/>
      </c>
      <c r="AV1031" s="26" t="str">
        <f t="shared" si="1205"/>
        <v/>
      </c>
      <c r="AW1031" s="26" t="str">
        <f t="shared" si="1205"/>
        <v/>
      </c>
      <c r="AX1031" s="26" t="str">
        <f t="shared" si="1205"/>
        <v/>
      </c>
      <c r="AY1031" s="26" t="str">
        <f t="shared" si="1205"/>
        <v/>
      </c>
      <c r="AZ1031" s="26" t="str">
        <f t="shared" si="1205"/>
        <v/>
      </c>
      <c r="BA1031" s="26" t="str">
        <f t="shared" si="1205"/>
        <v/>
      </c>
      <c r="BB1031" s="26" t="str">
        <f t="shared" si="1205"/>
        <v/>
      </c>
      <c r="BC1031" s="26" t="str">
        <f t="shared" si="1205"/>
        <v/>
      </c>
      <c r="BD1031" s="26" t="str">
        <f t="shared" si="1205"/>
        <v/>
      </c>
      <c r="BE1031" s="26" t="str">
        <f t="shared" si="1205"/>
        <v/>
      </c>
      <c r="BF1031" s="26" t="str">
        <f t="shared" si="1205"/>
        <v/>
      </c>
      <c r="BG1031" s="26" t="str">
        <f t="shared" si="1205"/>
        <v/>
      </c>
      <c r="BH1031" s="26" t="str">
        <f t="shared" si="1205"/>
        <v/>
      </c>
      <c r="BI1031" s="26" t="str">
        <f t="shared" si="1205"/>
        <v/>
      </c>
      <c r="BJ1031" s="26" t="str">
        <f t="shared" si="1205"/>
        <v/>
      </c>
      <c r="BK1031" s="26" t="str">
        <f t="shared" si="1205"/>
        <v/>
      </c>
      <c r="BL1031" s="26" t="str">
        <f t="shared" si="1205"/>
        <v/>
      </c>
      <c r="BM1031" s="26" t="str">
        <f t="shared" si="1205"/>
        <v/>
      </c>
      <c r="BN1031" s="26" t="str">
        <f t="shared" si="1205"/>
        <v/>
      </c>
      <c r="BO1031" s="26" t="str">
        <f t="shared" si="1205"/>
        <v/>
      </c>
      <c r="BP1031" s="26" t="str">
        <f t="shared" si="1205"/>
        <v/>
      </c>
      <c r="BQ1031" s="26" t="str">
        <f t="shared" si="1205"/>
        <v/>
      </c>
      <c r="BR1031" s="26" t="str">
        <f t="shared" si="1205"/>
        <v/>
      </c>
      <c r="BS1031" s="26" t="str">
        <f t="shared" si="1206" ref="BS1031:ED1031">IF(AND(BS1032="",BS1033=""),"",SUM(BS1032,BS1033))</f>
        <v/>
      </c>
      <c r="BT1031" s="26" t="str">
        <f t="shared" si="1206"/>
        <v/>
      </c>
      <c r="BU1031" s="26" t="str">
        <f t="shared" si="1206"/>
        <v/>
      </c>
      <c r="BV1031" s="26" t="str">
        <f t="shared" si="1206"/>
        <v/>
      </c>
      <c r="BW1031" s="26" t="str">
        <f t="shared" si="1206"/>
        <v/>
      </c>
      <c r="BX1031" s="26" t="str">
        <f t="shared" si="1206"/>
        <v/>
      </c>
      <c r="BY1031" s="26" t="str">
        <f t="shared" si="1206"/>
        <v/>
      </c>
      <c r="BZ1031" s="26" t="str">
        <f t="shared" si="1206"/>
        <v/>
      </c>
      <c r="CA1031" s="26" t="str">
        <f t="shared" si="1206"/>
        <v/>
      </c>
      <c r="CB1031" s="26" t="str">
        <f t="shared" si="1206"/>
        <v/>
      </c>
      <c r="CC1031" s="26" t="str">
        <f t="shared" si="1206"/>
        <v/>
      </c>
      <c r="CD1031" s="26" t="str">
        <f t="shared" si="1206"/>
        <v/>
      </c>
      <c r="CE1031" s="26" t="str">
        <f t="shared" si="1206"/>
        <v/>
      </c>
      <c r="CF1031" s="26" t="str">
        <f t="shared" si="1206"/>
        <v/>
      </c>
      <c r="CG1031" s="26" t="str">
        <f t="shared" si="1206"/>
        <v/>
      </c>
      <c r="CH1031" s="26" t="str">
        <f t="shared" si="1206"/>
        <v/>
      </c>
      <c r="CI1031" s="26" t="str">
        <f t="shared" si="1206"/>
        <v/>
      </c>
      <c r="CJ1031" s="26" t="str">
        <f t="shared" si="1206"/>
        <v/>
      </c>
      <c r="CK1031" s="26" t="str">
        <f t="shared" si="1206"/>
        <v/>
      </c>
      <c r="CL1031" s="26" t="str">
        <f t="shared" si="1206"/>
        <v/>
      </c>
      <c r="CM1031" s="26" t="str">
        <f t="shared" si="1206"/>
        <v/>
      </c>
      <c r="CN1031" s="26" t="str">
        <f t="shared" si="1206"/>
        <v/>
      </c>
      <c r="CO1031" s="26" t="str">
        <f t="shared" si="1206"/>
        <v/>
      </c>
      <c r="CP1031" s="26" t="str">
        <f t="shared" si="1206"/>
        <v/>
      </c>
      <c r="CQ1031" s="26" t="str">
        <f t="shared" si="1206"/>
        <v/>
      </c>
      <c r="CR1031" s="26" t="str">
        <f t="shared" si="1206"/>
        <v/>
      </c>
      <c r="CS1031" s="26" t="str">
        <f t="shared" si="1206"/>
        <v/>
      </c>
      <c r="CT1031" s="26" t="str">
        <f t="shared" si="1206"/>
        <v/>
      </c>
      <c r="CU1031" s="26" t="str">
        <f t="shared" si="1206"/>
        <v/>
      </c>
      <c r="CV1031" s="26" t="str">
        <f t="shared" si="1206"/>
        <v/>
      </c>
      <c r="CW1031" s="26" t="str">
        <f t="shared" si="1206"/>
        <v/>
      </c>
      <c r="CX1031" s="26" t="str">
        <f t="shared" si="1206"/>
        <v/>
      </c>
      <c r="CY1031" s="26" t="str">
        <f t="shared" si="1206"/>
        <v/>
      </c>
      <c r="CZ1031" s="26" t="str">
        <f t="shared" si="1206"/>
        <v/>
      </c>
      <c r="DA1031" s="26" t="str">
        <f t="shared" si="1206"/>
        <v/>
      </c>
      <c r="DB1031" s="26" t="str">
        <f t="shared" si="1206"/>
        <v/>
      </c>
      <c r="DC1031" s="26" t="str">
        <f t="shared" si="1206"/>
        <v/>
      </c>
      <c r="DD1031" s="26" t="str">
        <f t="shared" si="1206"/>
        <v/>
      </c>
      <c r="DE1031" s="26" t="str">
        <f t="shared" si="1206"/>
        <v/>
      </c>
      <c r="DF1031" s="26" t="str">
        <f t="shared" si="1206"/>
        <v/>
      </c>
      <c r="DG1031" s="26" t="str">
        <f t="shared" si="1206"/>
        <v/>
      </c>
      <c r="DH1031" s="26" t="str">
        <f t="shared" si="1206"/>
        <v/>
      </c>
      <c r="DI1031" s="26" t="str">
        <f t="shared" si="1206"/>
        <v/>
      </c>
      <c r="DJ1031" s="26" t="str">
        <f t="shared" si="1206"/>
        <v/>
      </c>
      <c r="DK1031" s="26" t="str">
        <f t="shared" si="1206"/>
        <v/>
      </c>
      <c r="DL1031" s="26" t="str">
        <f t="shared" si="1206"/>
        <v/>
      </c>
      <c r="DM1031" s="26" t="str">
        <f t="shared" si="1206"/>
        <v/>
      </c>
      <c r="DN1031" s="26" t="str">
        <f t="shared" si="1206"/>
        <v/>
      </c>
      <c r="DO1031" s="26" t="str">
        <f t="shared" si="1206"/>
        <v/>
      </c>
      <c r="DP1031" s="26" t="str">
        <f t="shared" si="1206"/>
        <v/>
      </c>
      <c r="DQ1031" s="26" t="str">
        <f t="shared" si="1206"/>
        <v/>
      </c>
      <c r="DR1031" s="26" t="str">
        <f t="shared" si="1206"/>
        <v/>
      </c>
      <c r="DS1031" s="26" t="str">
        <f t="shared" si="1206"/>
        <v/>
      </c>
      <c r="DT1031" s="26" t="str">
        <f t="shared" si="1206"/>
        <v/>
      </c>
      <c r="DU1031" s="26" t="str">
        <f t="shared" si="1206"/>
        <v/>
      </c>
      <c r="DV1031" s="26" t="str">
        <f t="shared" si="1206"/>
        <v/>
      </c>
      <c r="DW1031" s="26" t="str">
        <f t="shared" si="1206"/>
        <v/>
      </c>
      <c r="DX1031" s="26" t="str">
        <f t="shared" si="1206"/>
        <v/>
      </c>
      <c r="DY1031" s="26" t="str">
        <f t="shared" si="1206"/>
        <v/>
      </c>
      <c r="DZ1031" s="26" t="str">
        <f t="shared" si="1206"/>
        <v/>
      </c>
      <c r="EA1031" s="26" t="str">
        <f t="shared" si="1206"/>
        <v/>
      </c>
      <c r="EB1031" s="26" t="str">
        <f t="shared" si="1206"/>
        <v/>
      </c>
      <c r="EC1031" s="26" t="str">
        <f t="shared" si="1206"/>
        <v/>
      </c>
      <c r="ED1031" s="26" t="str">
        <f t="shared" si="1206"/>
        <v/>
      </c>
      <c r="EE1031" s="26" t="str">
        <f t="shared" si="1207" ref="EE1031:FI1031">IF(AND(EE1032="",EE1033=""),"",SUM(EE1032,EE1033))</f>
        <v/>
      </c>
      <c r="EF1031" s="26" t="str">
        <f t="shared" si="1207"/>
        <v/>
      </c>
      <c r="EG1031" s="26" t="str">
        <f t="shared" si="1207"/>
        <v/>
      </c>
      <c r="EH1031" s="26" t="str">
        <f t="shared" si="1207"/>
        <v/>
      </c>
      <c r="EI1031" s="26" t="str">
        <f t="shared" si="1207"/>
        <v/>
      </c>
      <c r="EJ1031" s="26" t="str">
        <f t="shared" si="1207"/>
        <v/>
      </c>
      <c r="EK1031" s="26" t="str">
        <f t="shared" si="1207"/>
        <v/>
      </c>
      <c r="EL1031" s="26" t="str">
        <f t="shared" si="1207"/>
        <v/>
      </c>
      <c r="EM1031" s="26" t="str">
        <f t="shared" si="1207"/>
        <v/>
      </c>
      <c r="EN1031" s="26" t="str">
        <f t="shared" si="1207"/>
        <v/>
      </c>
      <c r="EO1031" s="26" t="str">
        <f t="shared" si="1207"/>
        <v/>
      </c>
      <c r="EP1031" s="26" t="str">
        <f t="shared" si="1207"/>
        <v/>
      </c>
      <c r="EQ1031" s="26" t="str">
        <f t="shared" si="1207"/>
        <v/>
      </c>
      <c r="ER1031" s="26" t="str">
        <f t="shared" si="1207"/>
        <v/>
      </c>
      <c r="ES1031" s="26" t="str">
        <f t="shared" si="1207"/>
        <v/>
      </c>
      <c r="ET1031" s="26" t="str">
        <f t="shared" si="1207"/>
        <v/>
      </c>
      <c r="EU1031" s="26" t="str">
        <f t="shared" si="1207"/>
        <v/>
      </c>
      <c r="EV1031" s="26" t="str">
        <f t="shared" si="1207"/>
        <v/>
      </c>
      <c r="EW1031" s="26" t="str">
        <f t="shared" si="1207"/>
        <v/>
      </c>
      <c r="EX1031" s="26" t="str">
        <f t="shared" si="1207"/>
        <v/>
      </c>
      <c r="EY1031" s="26" t="str">
        <f t="shared" si="1207"/>
        <v/>
      </c>
      <c r="EZ1031" s="26" t="str">
        <f t="shared" si="1207"/>
        <v/>
      </c>
      <c r="FA1031" s="26" t="str">
        <f t="shared" si="1207"/>
        <v/>
      </c>
      <c r="FB1031" s="26" t="str">
        <f t="shared" si="1207"/>
        <v/>
      </c>
      <c r="FC1031" s="26" t="str">
        <f t="shared" si="1207"/>
        <v/>
      </c>
      <c r="FD1031" s="26" t="str">
        <f t="shared" si="1207"/>
        <v/>
      </c>
      <c r="FE1031" s="26" t="str">
        <f t="shared" si="1207"/>
        <v/>
      </c>
      <c r="FF1031" s="26" t="str">
        <f t="shared" si="1207"/>
        <v/>
      </c>
      <c r="FG1031" s="26" t="str">
        <f t="shared" si="1207"/>
        <v/>
      </c>
      <c r="FH1031" s="26" t="str">
        <f t="shared" si="1207"/>
        <v/>
      </c>
      <c r="FI1031" s="26" t="str">
        <f t="shared" si="1207"/>
        <v/>
      </c>
    </row>
    <row r="1032" spans="1:165" s="8" customFormat="1" ht="15" customHeight="1">
      <c r="A1032" s="8" t="str">
        <f t="shared" si="1147"/>
        <v>BEFOODCBCAP_BP6_XDC</v>
      </c>
      <c r="B1032" s="12" t="s">
        <v>2149</v>
      </c>
      <c r="C1032" s="13" t="s">
        <v>2415</v>
      </c>
      <c r="D1032" s="13" t="s">
        <v>2416</v>
      </c>
      <c r="E1032" s="14" t="str">
        <f>"BEFOODCBCAP_BP6_"&amp;C3</f>
        <v>BEFOODCBCAP_BP6_XDC</v>
      </c>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row>
    <row r="1033" spans="1:165" s="8" customFormat="1" ht="15" customHeight="1">
      <c r="A1033" s="8" t="str">
        <f t="shared" si="1147"/>
        <v>BEFOODCBCAI_BP6_XDC</v>
      </c>
      <c r="B1033" s="12" t="s">
        <v>2152</v>
      </c>
      <c r="C1033" s="13" t="s">
        <v>2417</v>
      </c>
      <c r="D1033" s="13" t="s">
        <v>2418</v>
      </c>
      <c r="E1033" s="14" t="str">
        <f>"BEFOODCBCAI_BP6_"&amp;C3</f>
        <v>BEFOODCBCAI_BP6_XDC</v>
      </c>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row>
    <row r="1034" spans="1:165" s="8" customFormat="1" ht="15" customHeight="1">
      <c r="A1034" s="8" t="str">
        <f t="shared" si="1208" ref="A1034:A1097">E1034</f>
        <v>BEFOODDC_BP6_XDC</v>
      </c>
      <c r="B1034" s="12" t="s">
        <v>1781</v>
      </c>
      <c r="C1034" s="13" t="s">
        <v>2419</v>
      </c>
      <c r="D1034" s="13" t="s">
        <v>2420</v>
      </c>
      <c r="E1034" s="14" t="str">
        <f>"BEFOODDC_BP6_"&amp;C3</f>
        <v>BEFOODDC_BP6_XDC</v>
      </c>
      <c r="F1034" s="26" t="str">
        <f>IF(AND(F1035="",AND(F1036="",AND(F1037="",AND(F1040="",AND(F1044="",AND(F1047="",F1050="")))))),"",SUM(F1035,F1036,F1037,F1040,F1044,F1047,F1050))</f>
        <v/>
      </c>
      <c r="G1034" s="26" t="str">
        <f t="shared" si="1209" ref="G1034:BR1034">IF(AND(G1035="",AND(G1036="",AND(G1037="",AND(G1040="",AND(G1044="",AND(G1047="",G1050="")))))),"",SUM(G1035,G1036,G1037,G1040,G1044,G1047,G1050))</f>
        <v/>
      </c>
      <c r="H1034" s="26" t="str">
        <f t="shared" si="1209"/>
        <v/>
      </c>
      <c r="I1034" s="26" t="str">
        <f t="shared" si="1209"/>
        <v/>
      </c>
      <c r="J1034" s="26" t="str">
        <f t="shared" si="1209"/>
        <v/>
      </c>
      <c r="K1034" s="26" t="str">
        <f t="shared" si="1209"/>
        <v/>
      </c>
      <c r="L1034" s="26" t="str">
        <f t="shared" si="1209"/>
        <v/>
      </c>
      <c r="M1034" s="26" t="str">
        <f t="shared" si="1209"/>
        <v/>
      </c>
      <c r="N1034" s="26" t="str">
        <f t="shared" si="1209"/>
        <v/>
      </c>
      <c r="O1034" s="26" t="str">
        <f t="shared" si="1209"/>
        <v/>
      </c>
      <c r="P1034" s="26" t="str">
        <f t="shared" si="1209"/>
        <v/>
      </c>
      <c r="Q1034" s="26" t="str">
        <f t="shared" si="1209"/>
        <v/>
      </c>
      <c r="R1034" s="26" t="str">
        <f t="shared" si="1209"/>
        <v/>
      </c>
      <c r="S1034" s="26" t="str">
        <f t="shared" si="1209"/>
        <v/>
      </c>
      <c r="T1034" s="26" t="str">
        <f t="shared" si="1209"/>
        <v/>
      </c>
      <c r="U1034" s="26" t="str">
        <f t="shared" si="1209"/>
        <v/>
      </c>
      <c r="V1034" s="26" t="str">
        <f t="shared" si="1209"/>
        <v/>
      </c>
      <c r="W1034" s="26" t="str">
        <f t="shared" si="1209"/>
        <v/>
      </c>
      <c r="X1034" s="26" t="str">
        <f t="shared" si="1209"/>
        <v/>
      </c>
      <c r="Y1034" s="26" t="str">
        <f t="shared" si="1209"/>
        <v/>
      </c>
      <c r="Z1034" s="26" t="str">
        <f t="shared" si="1209"/>
        <v/>
      </c>
      <c r="AA1034" s="26" t="str">
        <f t="shared" si="1209"/>
        <v/>
      </c>
      <c r="AB1034" s="26" t="str">
        <f t="shared" si="1209"/>
        <v/>
      </c>
      <c r="AC1034" s="26" t="str">
        <f t="shared" si="1209"/>
        <v/>
      </c>
      <c r="AD1034" s="26" t="str">
        <f t="shared" si="1209"/>
        <v/>
      </c>
      <c r="AE1034" s="26" t="str">
        <f t="shared" si="1209"/>
        <v/>
      </c>
      <c r="AF1034" s="26" t="str">
        <f t="shared" si="1209"/>
        <v/>
      </c>
      <c r="AG1034" s="26" t="str">
        <f t="shared" si="1209"/>
        <v/>
      </c>
      <c r="AH1034" s="26" t="str">
        <f t="shared" si="1209"/>
        <v/>
      </c>
      <c r="AI1034" s="26" t="str">
        <f t="shared" si="1209"/>
        <v/>
      </c>
      <c r="AJ1034" s="26" t="str">
        <f t="shared" si="1209"/>
        <v/>
      </c>
      <c r="AK1034" s="26" t="str">
        <f t="shared" si="1209"/>
        <v/>
      </c>
      <c r="AL1034" s="26" t="str">
        <f t="shared" si="1209"/>
        <v/>
      </c>
      <c r="AM1034" s="26" t="str">
        <f t="shared" si="1209"/>
        <v/>
      </c>
      <c r="AN1034" s="26" t="str">
        <f t="shared" si="1209"/>
        <v/>
      </c>
      <c r="AO1034" s="26" t="str">
        <f t="shared" si="1209"/>
        <v/>
      </c>
      <c r="AP1034" s="26" t="str">
        <f t="shared" si="1209"/>
        <v/>
      </c>
      <c r="AQ1034" s="26" t="str">
        <f t="shared" si="1209"/>
        <v/>
      </c>
      <c r="AR1034" s="26" t="str">
        <f t="shared" si="1209"/>
        <v/>
      </c>
      <c r="AS1034" s="26" t="str">
        <f t="shared" si="1209"/>
        <v/>
      </c>
      <c r="AT1034" s="26" t="str">
        <f t="shared" si="1209"/>
        <v/>
      </c>
      <c r="AU1034" s="26" t="str">
        <f t="shared" si="1209"/>
        <v/>
      </c>
      <c r="AV1034" s="26" t="str">
        <f t="shared" si="1209"/>
        <v/>
      </c>
      <c r="AW1034" s="26" t="str">
        <f t="shared" si="1209"/>
        <v/>
      </c>
      <c r="AX1034" s="26" t="str">
        <f t="shared" si="1209"/>
        <v/>
      </c>
      <c r="AY1034" s="26" t="str">
        <f t="shared" si="1209"/>
        <v/>
      </c>
      <c r="AZ1034" s="26" t="str">
        <f t="shared" si="1209"/>
        <v/>
      </c>
      <c r="BA1034" s="26" t="str">
        <f t="shared" si="1209"/>
        <v/>
      </c>
      <c r="BB1034" s="26" t="str">
        <f t="shared" si="1209"/>
        <v/>
      </c>
      <c r="BC1034" s="26" t="str">
        <f t="shared" si="1209"/>
        <v/>
      </c>
      <c r="BD1034" s="26" t="str">
        <f t="shared" si="1209"/>
        <v/>
      </c>
      <c r="BE1034" s="26" t="str">
        <f t="shared" si="1209"/>
        <v/>
      </c>
      <c r="BF1034" s="26" t="str">
        <f t="shared" si="1209"/>
        <v/>
      </c>
      <c r="BG1034" s="26" t="str">
        <f t="shared" si="1209"/>
        <v/>
      </c>
      <c r="BH1034" s="26" t="str">
        <f t="shared" si="1209"/>
        <v/>
      </c>
      <c r="BI1034" s="26" t="str">
        <f t="shared" si="1209"/>
        <v/>
      </c>
      <c r="BJ1034" s="26" t="str">
        <f t="shared" si="1209"/>
        <v/>
      </c>
      <c r="BK1034" s="26" t="str">
        <f t="shared" si="1209"/>
        <v/>
      </c>
      <c r="BL1034" s="26" t="str">
        <f t="shared" si="1209"/>
        <v/>
      </c>
      <c r="BM1034" s="26" t="str">
        <f t="shared" si="1209"/>
        <v/>
      </c>
      <c r="BN1034" s="26" t="str">
        <f t="shared" si="1209"/>
        <v/>
      </c>
      <c r="BO1034" s="26" t="str">
        <f t="shared" si="1209"/>
        <v/>
      </c>
      <c r="BP1034" s="26" t="str">
        <f t="shared" si="1209"/>
        <v/>
      </c>
      <c r="BQ1034" s="26" t="str">
        <f t="shared" si="1209"/>
        <v/>
      </c>
      <c r="BR1034" s="26" t="str">
        <f t="shared" si="1209"/>
        <v/>
      </c>
      <c r="BS1034" s="26" t="str">
        <f t="shared" si="1210" ref="BS1034:ED1034">IF(AND(BS1035="",AND(BS1036="",AND(BS1037="",AND(BS1040="",AND(BS1044="",AND(BS1047="",BS1050="")))))),"",SUM(BS1035,BS1036,BS1037,BS1040,BS1044,BS1047,BS1050))</f>
        <v/>
      </c>
      <c r="BT1034" s="26" t="str">
        <f t="shared" si="1210"/>
        <v/>
      </c>
      <c r="BU1034" s="26" t="str">
        <f t="shared" si="1210"/>
        <v/>
      </c>
      <c r="BV1034" s="26" t="str">
        <f t="shared" si="1210"/>
        <v/>
      </c>
      <c r="BW1034" s="26" t="str">
        <f t="shared" si="1210"/>
        <v/>
      </c>
      <c r="BX1034" s="26" t="str">
        <f t="shared" si="1210"/>
        <v/>
      </c>
      <c r="BY1034" s="26" t="str">
        <f t="shared" si="1210"/>
        <v/>
      </c>
      <c r="BZ1034" s="26" t="str">
        <f t="shared" si="1210"/>
        <v/>
      </c>
      <c r="CA1034" s="26" t="str">
        <f t="shared" si="1210"/>
        <v/>
      </c>
      <c r="CB1034" s="26" t="str">
        <f t="shared" si="1210"/>
        <v/>
      </c>
      <c r="CC1034" s="26" t="str">
        <f t="shared" si="1210"/>
        <v/>
      </c>
      <c r="CD1034" s="26" t="str">
        <f t="shared" si="1210"/>
        <v/>
      </c>
      <c r="CE1034" s="26" t="str">
        <f t="shared" si="1210"/>
        <v/>
      </c>
      <c r="CF1034" s="26" t="str">
        <f t="shared" si="1210"/>
        <v/>
      </c>
      <c r="CG1034" s="26" t="str">
        <f t="shared" si="1210"/>
        <v/>
      </c>
      <c r="CH1034" s="26" t="str">
        <f t="shared" si="1210"/>
        <v/>
      </c>
      <c r="CI1034" s="26" t="str">
        <f t="shared" si="1210"/>
        <v/>
      </c>
      <c r="CJ1034" s="26" t="str">
        <f t="shared" si="1210"/>
        <v/>
      </c>
      <c r="CK1034" s="26" t="str">
        <f t="shared" si="1210"/>
        <v/>
      </c>
      <c r="CL1034" s="26" t="str">
        <f t="shared" si="1210"/>
        <v/>
      </c>
      <c r="CM1034" s="26" t="str">
        <f t="shared" si="1210"/>
        <v/>
      </c>
      <c r="CN1034" s="26" t="str">
        <f t="shared" si="1210"/>
        <v/>
      </c>
      <c r="CO1034" s="26" t="str">
        <f t="shared" si="1210"/>
        <v/>
      </c>
      <c r="CP1034" s="26" t="str">
        <f t="shared" si="1210"/>
        <v/>
      </c>
      <c r="CQ1034" s="26" t="str">
        <f t="shared" si="1210"/>
        <v/>
      </c>
      <c r="CR1034" s="26" t="str">
        <f t="shared" si="1210"/>
        <v/>
      </c>
      <c r="CS1034" s="26" t="str">
        <f t="shared" si="1210"/>
        <v/>
      </c>
      <c r="CT1034" s="26" t="str">
        <f t="shared" si="1210"/>
        <v/>
      </c>
      <c r="CU1034" s="26" t="str">
        <f t="shared" si="1210"/>
        <v/>
      </c>
      <c r="CV1034" s="26" t="str">
        <f t="shared" si="1210"/>
        <v/>
      </c>
      <c r="CW1034" s="26" t="str">
        <f t="shared" si="1210"/>
        <v/>
      </c>
      <c r="CX1034" s="26" t="str">
        <f t="shared" si="1210"/>
        <v/>
      </c>
      <c r="CY1034" s="26" t="str">
        <f t="shared" si="1210"/>
        <v/>
      </c>
      <c r="CZ1034" s="26" t="str">
        <f t="shared" si="1210"/>
        <v/>
      </c>
      <c r="DA1034" s="26" t="str">
        <f t="shared" si="1210"/>
        <v/>
      </c>
      <c r="DB1034" s="26" t="str">
        <f t="shared" si="1210"/>
        <v/>
      </c>
      <c r="DC1034" s="26" t="str">
        <f t="shared" si="1210"/>
        <v/>
      </c>
      <c r="DD1034" s="26" t="str">
        <f t="shared" si="1210"/>
        <v/>
      </c>
      <c r="DE1034" s="26" t="str">
        <f t="shared" si="1210"/>
        <v/>
      </c>
      <c r="DF1034" s="26" t="str">
        <f t="shared" si="1210"/>
        <v/>
      </c>
      <c r="DG1034" s="26" t="str">
        <f t="shared" si="1210"/>
        <v/>
      </c>
      <c r="DH1034" s="26" t="str">
        <f t="shared" si="1210"/>
        <v/>
      </c>
      <c r="DI1034" s="26" t="str">
        <f t="shared" si="1210"/>
        <v/>
      </c>
      <c r="DJ1034" s="26" t="str">
        <f t="shared" si="1210"/>
        <v/>
      </c>
      <c r="DK1034" s="26" t="str">
        <f t="shared" si="1210"/>
        <v/>
      </c>
      <c r="DL1034" s="26" t="str">
        <f t="shared" si="1210"/>
        <v/>
      </c>
      <c r="DM1034" s="26" t="str">
        <f t="shared" si="1210"/>
        <v/>
      </c>
      <c r="DN1034" s="26" t="str">
        <f t="shared" si="1210"/>
        <v/>
      </c>
      <c r="DO1034" s="26" t="str">
        <f t="shared" si="1210"/>
        <v/>
      </c>
      <c r="DP1034" s="26" t="str">
        <f t="shared" si="1210"/>
        <v/>
      </c>
      <c r="DQ1034" s="26" t="str">
        <f t="shared" si="1210"/>
        <v/>
      </c>
      <c r="DR1034" s="26" t="str">
        <f t="shared" si="1210"/>
        <v/>
      </c>
      <c r="DS1034" s="26" t="str">
        <f t="shared" si="1210"/>
        <v/>
      </c>
      <c r="DT1034" s="26" t="str">
        <f t="shared" si="1210"/>
        <v/>
      </c>
      <c r="DU1034" s="26" t="str">
        <f t="shared" si="1210"/>
        <v/>
      </c>
      <c r="DV1034" s="26" t="str">
        <f t="shared" si="1210"/>
        <v/>
      </c>
      <c r="DW1034" s="26" t="str">
        <f t="shared" si="1210"/>
        <v/>
      </c>
      <c r="DX1034" s="26" t="str">
        <f t="shared" si="1210"/>
        <v/>
      </c>
      <c r="DY1034" s="26" t="str">
        <f t="shared" si="1210"/>
        <v/>
      </c>
      <c r="DZ1034" s="26" t="str">
        <f t="shared" si="1210"/>
        <v/>
      </c>
      <c r="EA1034" s="26" t="str">
        <f t="shared" si="1210"/>
        <v/>
      </c>
      <c r="EB1034" s="26" t="str">
        <f t="shared" si="1210"/>
        <v/>
      </c>
      <c r="EC1034" s="26" t="str">
        <f t="shared" si="1210"/>
        <v/>
      </c>
      <c r="ED1034" s="26" t="str">
        <f t="shared" si="1210"/>
        <v/>
      </c>
      <c r="EE1034" s="26" t="str">
        <f t="shared" si="1211" ref="EE1034:FI1034">IF(AND(EE1035="",AND(EE1036="",AND(EE1037="",AND(EE1040="",AND(EE1044="",AND(EE1047="",EE1050="")))))),"",SUM(EE1035,EE1036,EE1037,EE1040,EE1044,EE1047,EE1050))</f>
        <v/>
      </c>
      <c r="EF1034" s="26" t="str">
        <f t="shared" si="1211"/>
        <v/>
      </c>
      <c r="EG1034" s="26" t="str">
        <f t="shared" si="1211"/>
        <v/>
      </c>
      <c r="EH1034" s="26" t="str">
        <f t="shared" si="1211"/>
        <v/>
      </c>
      <c r="EI1034" s="26" t="str">
        <f t="shared" si="1211"/>
        <v/>
      </c>
      <c r="EJ1034" s="26" t="str">
        <f t="shared" si="1211"/>
        <v/>
      </c>
      <c r="EK1034" s="26" t="str">
        <f t="shared" si="1211"/>
        <v/>
      </c>
      <c r="EL1034" s="26" t="str">
        <f t="shared" si="1211"/>
        <v/>
      </c>
      <c r="EM1034" s="26" t="str">
        <f t="shared" si="1211"/>
        <v/>
      </c>
      <c r="EN1034" s="26" t="str">
        <f t="shared" si="1211"/>
        <v/>
      </c>
      <c r="EO1034" s="26" t="str">
        <f t="shared" si="1211"/>
        <v/>
      </c>
      <c r="EP1034" s="26" t="str">
        <f t="shared" si="1211"/>
        <v/>
      </c>
      <c r="EQ1034" s="26" t="str">
        <f t="shared" si="1211"/>
        <v/>
      </c>
      <c r="ER1034" s="26" t="str">
        <f t="shared" si="1211"/>
        <v/>
      </c>
      <c r="ES1034" s="26" t="str">
        <f t="shared" si="1211"/>
        <v/>
      </c>
      <c r="ET1034" s="26" t="str">
        <f t="shared" si="1211"/>
        <v/>
      </c>
      <c r="EU1034" s="26" t="str">
        <f t="shared" si="1211"/>
        <v/>
      </c>
      <c r="EV1034" s="26" t="str">
        <f t="shared" si="1211"/>
        <v/>
      </c>
      <c r="EW1034" s="26" t="str">
        <f t="shared" si="1211"/>
        <v/>
      </c>
      <c r="EX1034" s="26" t="str">
        <f t="shared" si="1211"/>
        <v/>
      </c>
      <c r="EY1034" s="26" t="str">
        <f t="shared" si="1211"/>
        <v/>
      </c>
      <c r="EZ1034" s="26" t="str">
        <f t="shared" si="1211"/>
        <v/>
      </c>
      <c r="FA1034" s="26" t="str">
        <f t="shared" si="1211"/>
        <v/>
      </c>
      <c r="FB1034" s="26" t="str">
        <f t="shared" si="1211"/>
        <v/>
      </c>
      <c r="FC1034" s="26" t="str">
        <f t="shared" si="1211"/>
        <v/>
      </c>
      <c r="FD1034" s="26" t="str">
        <f t="shared" si="1211"/>
        <v/>
      </c>
      <c r="FE1034" s="26" t="str">
        <f t="shared" si="1211"/>
        <v/>
      </c>
      <c r="FF1034" s="26" t="str">
        <f t="shared" si="1211"/>
        <v/>
      </c>
      <c r="FG1034" s="26" t="str">
        <f t="shared" si="1211"/>
        <v/>
      </c>
      <c r="FH1034" s="26" t="str">
        <f t="shared" si="1211"/>
        <v/>
      </c>
      <c r="FI1034" s="26" t="str">
        <f t="shared" si="1211"/>
        <v/>
      </c>
    </row>
    <row r="1035" spans="1:165" s="8" customFormat="1" ht="15" customHeight="1">
      <c r="A1035" s="8" t="str">
        <f t="shared" si="1208"/>
        <v>BEFOODDCND_BP6_XDC</v>
      </c>
      <c r="B1035" s="12" t="s">
        <v>2421</v>
      </c>
      <c r="C1035" s="13" t="s">
        <v>2422</v>
      </c>
      <c r="D1035" s="13" t="s">
        <v>2423</v>
      </c>
      <c r="E1035" s="14" t="str">
        <f>"BEFOODDCND_BP6_"&amp;C3</f>
        <v>BEFOODDCND_BP6_XDC</v>
      </c>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row>
    <row r="1036" spans="1:165" s="8" customFormat="1" ht="15" customHeight="1">
      <c r="A1036" s="8" t="str">
        <f t="shared" si="1208"/>
        <v>BEFOODDCPP_BP6_XDC</v>
      </c>
      <c r="B1036" s="12" t="s">
        <v>2383</v>
      </c>
      <c r="C1036" s="13" t="s">
        <v>2424</v>
      </c>
      <c r="D1036" s="13" t="s">
        <v>2425</v>
      </c>
      <c r="E1036" s="14" t="str">
        <f>"BEFOODDCPP_BP6_"&amp;C3</f>
        <v>BEFOODDCPP_BP6_XDC</v>
      </c>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row>
    <row r="1037" spans="1:165" s="8" customFormat="1" ht="15" customHeight="1">
      <c r="A1037" s="8" t="str">
        <f t="shared" si="1208"/>
        <v>BEFOODDCRP_BP6_XDC</v>
      </c>
      <c r="B1037" s="12" t="s">
        <v>2386</v>
      </c>
      <c r="C1037" s="13" t="s">
        <v>2426</v>
      </c>
      <c r="D1037" s="13" t="s">
        <v>2427</v>
      </c>
      <c r="E1037" s="18" t="str">
        <f>"BEFOODDCRP_BP6_"&amp;C3</f>
        <v>BEFOODDCRP_BP6_XDC</v>
      </c>
      <c r="F1037" s="26" t="str">
        <f>IF(AND(F1038="",F1039=""),"",SUM(F1038,F1039))</f>
        <v/>
      </c>
      <c r="G1037" s="26" t="str">
        <f t="shared" si="1212" ref="G1037:BR1037">IF(AND(G1038="",G1039=""),"",SUM(G1038,G1039))</f>
        <v/>
      </c>
      <c r="H1037" s="26" t="str">
        <f t="shared" si="1212"/>
        <v/>
      </c>
      <c r="I1037" s="26" t="str">
        <f t="shared" si="1212"/>
        <v/>
      </c>
      <c r="J1037" s="26" t="str">
        <f t="shared" si="1212"/>
        <v/>
      </c>
      <c r="K1037" s="26" t="str">
        <f t="shared" si="1212"/>
        <v/>
      </c>
      <c r="L1037" s="26" t="str">
        <f t="shared" si="1212"/>
        <v/>
      </c>
      <c r="M1037" s="26" t="str">
        <f t="shared" si="1212"/>
        <v/>
      </c>
      <c r="N1037" s="26" t="str">
        <f t="shared" si="1212"/>
        <v/>
      </c>
      <c r="O1037" s="26" t="str">
        <f t="shared" si="1212"/>
        <v/>
      </c>
      <c r="P1037" s="26" t="str">
        <f t="shared" si="1212"/>
        <v/>
      </c>
      <c r="Q1037" s="26" t="str">
        <f t="shared" si="1212"/>
        <v/>
      </c>
      <c r="R1037" s="26" t="str">
        <f t="shared" si="1212"/>
        <v/>
      </c>
      <c r="S1037" s="26" t="str">
        <f t="shared" si="1212"/>
        <v/>
      </c>
      <c r="T1037" s="26" t="str">
        <f t="shared" si="1212"/>
        <v/>
      </c>
      <c r="U1037" s="26" t="str">
        <f t="shared" si="1212"/>
        <v/>
      </c>
      <c r="V1037" s="26" t="str">
        <f t="shared" si="1212"/>
        <v/>
      </c>
      <c r="W1037" s="26" t="str">
        <f t="shared" si="1212"/>
        <v/>
      </c>
      <c r="X1037" s="26" t="str">
        <f t="shared" si="1212"/>
        <v/>
      </c>
      <c r="Y1037" s="26" t="str">
        <f t="shared" si="1212"/>
        <v/>
      </c>
      <c r="Z1037" s="26" t="str">
        <f t="shared" si="1212"/>
        <v/>
      </c>
      <c r="AA1037" s="26" t="str">
        <f t="shared" si="1212"/>
        <v/>
      </c>
      <c r="AB1037" s="26" t="str">
        <f t="shared" si="1212"/>
        <v/>
      </c>
      <c r="AC1037" s="26" t="str">
        <f t="shared" si="1212"/>
        <v/>
      </c>
      <c r="AD1037" s="26" t="str">
        <f t="shared" si="1212"/>
        <v/>
      </c>
      <c r="AE1037" s="26" t="str">
        <f t="shared" si="1212"/>
        <v/>
      </c>
      <c r="AF1037" s="26" t="str">
        <f t="shared" si="1212"/>
        <v/>
      </c>
      <c r="AG1037" s="26" t="str">
        <f t="shared" si="1212"/>
        <v/>
      </c>
      <c r="AH1037" s="26" t="str">
        <f t="shared" si="1212"/>
        <v/>
      </c>
      <c r="AI1037" s="26" t="str">
        <f t="shared" si="1212"/>
        <v/>
      </c>
      <c r="AJ1037" s="26" t="str">
        <f t="shared" si="1212"/>
        <v/>
      </c>
      <c r="AK1037" s="26" t="str">
        <f t="shared" si="1212"/>
        <v/>
      </c>
      <c r="AL1037" s="26" t="str">
        <f t="shared" si="1212"/>
        <v/>
      </c>
      <c r="AM1037" s="26" t="str">
        <f t="shared" si="1212"/>
        <v/>
      </c>
      <c r="AN1037" s="26" t="str">
        <f t="shared" si="1212"/>
        <v/>
      </c>
      <c r="AO1037" s="26" t="str">
        <f t="shared" si="1212"/>
        <v/>
      </c>
      <c r="AP1037" s="26" t="str">
        <f t="shared" si="1212"/>
        <v/>
      </c>
      <c r="AQ1037" s="26" t="str">
        <f t="shared" si="1212"/>
        <v/>
      </c>
      <c r="AR1037" s="26" t="str">
        <f t="shared" si="1212"/>
        <v/>
      </c>
      <c r="AS1037" s="26" t="str">
        <f t="shared" si="1212"/>
        <v/>
      </c>
      <c r="AT1037" s="26" t="str">
        <f t="shared" si="1212"/>
        <v/>
      </c>
      <c r="AU1037" s="26" t="str">
        <f t="shared" si="1212"/>
        <v/>
      </c>
      <c r="AV1037" s="26" t="str">
        <f t="shared" si="1212"/>
        <v/>
      </c>
      <c r="AW1037" s="26" t="str">
        <f t="shared" si="1212"/>
        <v/>
      </c>
      <c r="AX1037" s="26" t="str">
        <f t="shared" si="1212"/>
        <v/>
      </c>
      <c r="AY1037" s="26" t="str">
        <f t="shared" si="1212"/>
        <v/>
      </c>
      <c r="AZ1037" s="26" t="str">
        <f t="shared" si="1212"/>
        <v/>
      </c>
      <c r="BA1037" s="26" t="str">
        <f t="shared" si="1212"/>
        <v/>
      </c>
      <c r="BB1037" s="26" t="str">
        <f t="shared" si="1212"/>
        <v/>
      </c>
      <c r="BC1037" s="26" t="str">
        <f t="shared" si="1212"/>
        <v/>
      </c>
      <c r="BD1037" s="26" t="str">
        <f t="shared" si="1212"/>
        <v/>
      </c>
      <c r="BE1037" s="26" t="str">
        <f t="shared" si="1212"/>
        <v/>
      </c>
      <c r="BF1037" s="26" t="str">
        <f t="shared" si="1212"/>
        <v/>
      </c>
      <c r="BG1037" s="26" t="str">
        <f t="shared" si="1212"/>
        <v/>
      </c>
      <c r="BH1037" s="26" t="str">
        <f t="shared" si="1212"/>
        <v/>
      </c>
      <c r="BI1037" s="26" t="str">
        <f t="shared" si="1212"/>
        <v/>
      </c>
      <c r="BJ1037" s="26" t="str">
        <f t="shared" si="1212"/>
        <v/>
      </c>
      <c r="BK1037" s="26" t="str">
        <f t="shared" si="1212"/>
        <v/>
      </c>
      <c r="BL1037" s="26" t="str">
        <f t="shared" si="1212"/>
        <v/>
      </c>
      <c r="BM1037" s="26" t="str">
        <f t="shared" si="1212"/>
        <v/>
      </c>
      <c r="BN1037" s="26" t="str">
        <f t="shared" si="1212"/>
        <v/>
      </c>
      <c r="BO1037" s="26" t="str">
        <f t="shared" si="1212"/>
        <v/>
      </c>
      <c r="BP1037" s="26" t="str">
        <f t="shared" si="1212"/>
        <v/>
      </c>
      <c r="BQ1037" s="26" t="str">
        <f t="shared" si="1212"/>
        <v/>
      </c>
      <c r="BR1037" s="26" t="str">
        <f t="shared" si="1212"/>
        <v/>
      </c>
      <c r="BS1037" s="26" t="str">
        <f t="shared" si="1213" ref="BS1037:ED1037">IF(AND(BS1038="",BS1039=""),"",SUM(BS1038,BS1039))</f>
        <v/>
      </c>
      <c r="BT1037" s="26" t="str">
        <f t="shared" si="1213"/>
        <v/>
      </c>
      <c r="BU1037" s="26" t="str">
        <f t="shared" si="1213"/>
        <v/>
      </c>
      <c r="BV1037" s="26" t="str">
        <f t="shared" si="1213"/>
        <v/>
      </c>
      <c r="BW1037" s="26" t="str">
        <f t="shared" si="1213"/>
        <v/>
      </c>
      <c r="BX1037" s="26" t="str">
        <f t="shared" si="1213"/>
        <v/>
      </c>
      <c r="BY1037" s="26" t="str">
        <f t="shared" si="1213"/>
        <v/>
      </c>
      <c r="BZ1037" s="26" t="str">
        <f t="shared" si="1213"/>
        <v/>
      </c>
      <c r="CA1037" s="26" t="str">
        <f t="shared" si="1213"/>
        <v/>
      </c>
      <c r="CB1037" s="26" t="str">
        <f t="shared" si="1213"/>
        <v/>
      </c>
      <c r="CC1037" s="26" t="str">
        <f t="shared" si="1213"/>
        <v/>
      </c>
      <c r="CD1037" s="26" t="str">
        <f t="shared" si="1213"/>
        <v/>
      </c>
      <c r="CE1037" s="26" t="str">
        <f t="shared" si="1213"/>
        <v/>
      </c>
      <c r="CF1037" s="26" t="str">
        <f t="shared" si="1213"/>
        <v/>
      </c>
      <c r="CG1037" s="26" t="str">
        <f t="shared" si="1213"/>
        <v/>
      </c>
      <c r="CH1037" s="26" t="str">
        <f t="shared" si="1213"/>
        <v/>
      </c>
      <c r="CI1037" s="26" t="str">
        <f t="shared" si="1213"/>
        <v/>
      </c>
      <c r="CJ1037" s="26" t="str">
        <f t="shared" si="1213"/>
        <v/>
      </c>
      <c r="CK1037" s="26" t="str">
        <f t="shared" si="1213"/>
        <v/>
      </c>
      <c r="CL1037" s="26" t="str">
        <f t="shared" si="1213"/>
        <v/>
      </c>
      <c r="CM1037" s="26" t="str">
        <f t="shared" si="1213"/>
        <v/>
      </c>
      <c r="CN1037" s="26" t="str">
        <f t="shared" si="1213"/>
        <v/>
      </c>
      <c r="CO1037" s="26" t="str">
        <f t="shared" si="1213"/>
        <v/>
      </c>
      <c r="CP1037" s="26" t="str">
        <f t="shared" si="1213"/>
        <v/>
      </c>
      <c r="CQ1037" s="26" t="str">
        <f t="shared" si="1213"/>
        <v/>
      </c>
      <c r="CR1037" s="26" t="str">
        <f t="shared" si="1213"/>
        <v/>
      </c>
      <c r="CS1037" s="26" t="str">
        <f t="shared" si="1213"/>
        <v/>
      </c>
      <c r="CT1037" s="26" t="str">
        <f t="shared" si="1213"/>
        <v/>
      </c>
      <c r="CU1037" s="26" t="str">
        <f t="shared" si="1213"/>
        <v/>
      </c>
      <c r="CV1037" s="26" t="str">
        <f t="shared" si="1213"/>
        <v/>
      </c>
      <c r="CW1037" s="26" t="str">
        <f t="shared" si="1213"/>
        <v/>
      </c>
      <c r="CX1037" s="26" t="str">
        <f t="shared" si="1213"/>
        <v/>
      </c>
      <c r="CY1037" s="26" t="str">
        <f t="shared" si="1213"/>
        <v/>
      </c>
      <c r="CZ1037" s="26" t="str">
        <f t="shared" si="1213"/>
        <v/>
      </c>
      <c r="DA1037" s="26" t="str">
        <f t="shared" si="1213"/>
        <v/>
      </c>
      <c r="DB1037" s="26" t="str">
        <f t="shared" si="1213"/>
        <v/>
      </c>
      <c r="DC1037" s="26" t="str">
        <f t="shared" si="1213"/>
        <v/>
      </c>
      <c r="DD1037" s="26" t="str">
        <f t="shared" si="1213"/>
        <v/>
      </c>
      <c r="DE1037" s="26" t="str">
        <f t="shared" si="1213"/>
        <v/>
      </c>
      <c r="DF1037" s="26" t="str">
        <f t="shared" si="1213"/>
        <v/>
      </c>
      <c r="DG1037" s="26" t="str">
        <f t="shared" si="1213"/>
        <v/>
      </c>
      <c r="DH1037" s="26" t="str">
        <f t="shared" si="1213"/>
        <v/>
      </c>
      <c r="DI1037" s="26" t="str">
        <f t="shared" si="1213"/>
        <v/>
      </c>
      <c r="DJ1037" s="26" t="str">
        <f t="shared" si="1213"/>
        <v/>
      </c>
      <c r="DK1037" s="26" t="str">
        <f t="shared" si="1213"/>
        <v/>
      </c>
      <c r="DL1037" s="26" t="str">
        <f t="shared" si="1213"/>
        <v/>
      </c>
      <c r="DM1037" s="26" t="str">
        <f t="shared" si="1213"/>
        <v/>
      </c>
      <c r="DN1037" s="26" t="str">
        <f t="shared" si="1213"/>
        <v/>
      </c>
      <c r="DO1037" s="26" t="str">
        <f t="shared" si="1213"/>
        <v/>
      </c>
      <c r="DP1037" s="26" t="str">
        <f t="shared" si="1213"/>
        <v/>
      </c>
      <c r="DQ1037" s="26" t="str">
        <f t="shared" si="1213"/>
        <v/>
      </c>
      <c r="DR1037" s="26" t="str">
        <f t="shared" si="1213"/>
        <v/>
      </c>
      <c r="DS1037" s="26" t="str">
        <f t="shared" si="1213"/>
        <v/>
      </c>
      <c r="DT1037" s="26" t="str">
        <f t="shared" si="1213"/>
        <v/>
      </c>
      <c r="DU1037" s="26" t="str">
        <f t="shared" si="1213"/>
        <v/>
      </c>
      <c r="DV1037" s="26" t="str">
        <f t="shared" si="1213"/>
        <v/>
      </c>
      <c r="DW1037" s="26" t="str">
        <f t="shared" si="1213"/>
        <v/>
      </c>
      <c r="DX1037" s="26" t="str">
        <f t="shared" si="1213"/>
        <v/>
      </c>
      <c r="DY1037" s="26" t="str">
        <f t="shared" si="1213"/>
        <v/>
      </c>
      <c r="DZ1037" s="26" t="str">
        <f t="shared" si="1213"/>
        <v/>
      </c>
      <c r="EA1037" s="26" t="str">
        <f t="shared" si="1213"/>
        <v/>
      </c>
      <c r="EB1037" s="26" t="str">
        <f t="shared" si="1213"/>
        <v/>
      </c>
      <c r="EC1037" s="26" t="str">
        <f t="shared" si="1213"/>
        <v/>
      </c>
      <c r="ED1037" s="26" t="str">
        <f t="shared" si="1213"/>
        <v/>
      </c>
      <c r="EE1037" s="26" t="str">
        <f t="shared" si="1214" ref="EE1037:FI1037">IF(AND(EE1038="",EE1039=""),"",SUM(EE1038,EE1039))</f>
        <v/>
      </c>
      <c r="EF1037" s="26" t="str">
        <f t="shared" si="1214"/>
        <v/>
      </c>
      <c r="EG1037" s="26" t="str">
        <f t="shared" si="1214"/>
        <v/>
      </c>
      <c r="EH1037" s="26" t="str">
        <f t="shared" si="1214"/>
        <v/>
      </c>
      <c r="EI1037" s="26" t="str">
        <f t="shared" si="1214"/>
        <v/>
      </c>
      <c r="EJ1037" s="26" t="str">
        <f t="shared" si="1214"/>
        <v/>
      </c>
      <c r="EK1037" s="26" t="str">
        <f t="shared" si="1214"/>
        <v/>
      </c>
      <c r="EL1037" s="26" t="str">
        <f t="shared" si="1214"/>
        <v/>
      </c>
      <c r="EM1037" s="26" t="str">
        <f t="shared" si="1214"/>
        <v/>
      </c>
      <c r="EN1037" s="26" t="str">
        <f t="shared" si="1214"/>
        <v/>
      </c>
      <c r="EO1037" s="26" t="str">
        <f t="shared" si="1214"/>
        <v/>
      </c>
      <c r="EP1037" s="26" t="str">
        <f t="shared" si="1214"/>
        <v/>
      </c>
      <c r="EQ1037" s="26" t="str">
        <f t="shared" si="1214"/>
        <v/>
      </c>
      <c r="ER1037" s="26" t="str">
        <f t="shared" si="1214"/>
        <v/>
      </c>
      <c r="ES1037" s="26" t="str">
        <f t="shared" si="1214"/>
        <v/>
      </c>
      <c r="ET1037" s="26" t="str">
        <f t="shared" si="1214"/>
        <v/>
      </c>
      <c r="EU1037" s="26" t="str">
        <f t="shared" si="1214"/>
        <v/>
      </c>
      <c r="EV1037" s="26" t="str">
        <f t="shared" si="1214"/>
        <v/>
      </c>
      <c r="EW1037" s="26" t="str">
        <f t="shared" si="1214"/>
        <v/>
      </c>
      <c r="EX1037" s="26" t="str">
        <f t="shared" si="1214"/>
        <v/>
      </c>
      <c r="EY1037" s="26" t="str">
        <f t="shared" si="1214"/>
        <v/>
      </c>
      <c r="EZ1037" s="26" t="str">
        <f t="shared" si="1214"/>
        <v/>
      </c>
      <c r="FA1037" s="26" t="str">
        <f t="shared" si="1214"/>
        <v/>
      </c>
      <c r="FB1037" s="26" t="str">
        <f t="shared" si="1214"/>
        <v/>
      </c>
      <c r="FC1037" s="26" t="str">
        <f t="shared" si="1214"/>
        <v/>
      </c>
      <c r="FD1037" s="26" t="str">
        <f t="shared" si="1214"/>
        <v/>
      </c>
      <c r="FE1037" s="26" t="str">
        <f t="shared" si="1214"/>
        <v/>
      </c>
      <c r="FF1037" s="26" t="str">
        <f t="shared" si="1214"/>
        <v/>
      </c>
      <c r="FG1037" s="26" t="str">
        <f t="shared" si="1214"/>
        <v/>
      </c>
      <c r="FH1037" s="26" t="str">
        <f t="shared" si="1214"/>
        <v/>
      </c>
      <c r="FI1037" s="26" t="str">
        <f t="shared" si="1214"/>
        <v/>
      </c>
    </row>
    <row r="1038" spans="1:165" s="8" customFormat="1" ht="15" customHeight="1">
      <c r="A1038" s="8" t="str">
        <f t="shared" si="1208"/>
        <v>BEFOODDCRPP_BP6_XDC</v>
      </c>
      <c r="B1038" s="12" t="s">
        <v>2115</v>
      </c>
      <c r="C1038" s="13" t="s">
        <v>2428</v>
      </c>
      <c r="D1038" s="13" t="s">
        <v>2429</v>
      </c>
      <c r="E1038" s="18" t="str">
        <f>"BEFOODDCRPP_BP6_"&amp;C3</f>
        <v>BEFOODDCRPP_BP6_XDC</v>
      </c>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row>
    <row r="1039" spans="1:165" s="8" customFormat="1" ht="15" customHeight="1">
      <c r="A1039" s="8" t="str">
        <f t="shared" si="1208"/>
        <v>BEFOODDCRPI_BP6_XDC</v>
      </c>
      <c r="B1039" s="12" t="s">
        <v>2118</v>
      </c>
      <c r="C1039" s="13" t="s">
        <v>2430</v>
      </c>
      <c r="D1039" s="13" t="s">
        <v>2431</v>
      </c>
      <c r="E1039" s="18" t="str">
        <f>"BEFOODDCRPI_BP6_"&amp;C3</f>
        <v>BEFOODDCRPI_BP6_XDC</v>
      </c>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row>
    <row r="1040" spans="1:165" s="8" customFormat="1" ht="15" customHeight="1">
      <c r="A1040" s="8" t="str">
        <f t="shared" si="1208"/>
        <v>BEFOODDCAA_BP6_XDC</v>
      </c>
      <c r="B1040" s="12" t="s">
        <v>2247</v>
      </c>
      <c r="C1040" s="13" t="s">
        <v>2432</v>
      </c>
      <c r="D1040" s="13" t="s">
        <v>2433</v>
      </c>
      <c r="E1040" s="18" t="str">
        <f>"BEFOODDCAA_BP6_"&amp;C3</f>
        <v>BEFOODDCAA_BP6_XDC</v>
      </c>
      <c r="F1040" s="26" t="str">
        <f>IF(AND(F1041="",AND(F1042="",F1043="")),"",SUM(F1041,F1042,F1043))</f>
        <v/>
      </c>
      <c r="G1040" s="26" t="str">
        <f t="shared" si="1215" ref="G1040:BR1040">IF(AND(G1041="",AND(G1042="",G1043="")),"",SUM(G1041,G1042,G1043))</f>
        <v/>
      </c>
      <c r="H1040" s="26" t="str">
        <f t="shared" si="1215"/>
        <v/>
      </c>
      <c r="I1040" s="26" t="str">
        <f t="shared" si="1215"/>
        <v/>
      </c>
      <c r="J1040" s="26" t="str">
        <f t="shared" si="1215"/>
        <v/>
      </c>
      <c r="K1040" s="26" t="str">
        <f t="shared" si="1215"/>
        <v/>
      </c>
      <c r="L1040" s="26" t="str">
        <f t="shared" si="1215"/>
        <v/>
      </c>
      <c r="M1040" s="26" t="str">
        <f t="shared" si="1215"/>
        <v/>
      </c>
      <c r="N1040" s="26" t="str">
        <f t="shared" si="1215"/>
        <v/>
      </c>
      <c r="O1040" s="26" t="str">
        <f t="shared" si="1215"/>
        <v/>
      </c>
      <c r="P1040" s="26" t="str">
        <f t="shared" si="1215"/>
        <v/>
      </c>
      <c r="Q1040" s="26" t="str">
        <f t="shared" si="1215"/>
        <v/>
      </c>
      <c r="R1040" s="26" t="str">
        <f t="shared" si="1215"/>
        <v/>
      </c>
      <c r="S1040" s="26" t="str">
        <f t="shared" si="1215"/>
        <v/>
      </c>
      <c r="T1040" s="26" t="str">
        <f t="shared" si="1215"/>
        <v/>
      </c>
      <c r="U1040" s="26" t="str">
        <f t="shared" si="1215"/>
        <v/>
      </c>
      <c r="V1040" s="26" t="str">
        <f t="shared" si="1215"/>
        <v/>
      </c>
      <c r="W1040" s="26" t="str">
        <f t="shared" si="1215"/>
        <v/>
      </c>
      <c r="X1040" s="26" t="str">
        <f t="shared" si="1215"/>
        <v/>
      </c>
      <c r="Y1040" s="26" t="str">
        <f t="shared" si="1215"/>
        <v/>
      </c>
      <c r="Z1040" s="26" t="str">
        <f t="shared" si="1215"/>
        <v/>
      </c>
      <c r="AA1040" s="26" t="str">
        <f t="shared" si="1215"/>
        <v/>
      </c>
      <c r="AB1040" s="26" t="str">
        <f t="shared" si="1215"/>
        <v/>
      </c>
      <c r="AC1040" s="26" t="str">
        <f t="shared" si="1215"/>
        <v/>
      </c>
      <c r="AD1040" s="26" t="str">
        <f t="shared" si="1215"/>
        <v/>
      </c>
      <c r="AE1040" s="26" t="str">
        <f t="shared" si="1215"/>
        <v/>
      </c>
      <c r="AF1040" s="26" t="str">
        <f t="shared" si="1215"/>
        <v/>
      </c>
      <c r="AG1040" s="26" t="str">
        <f t="shared" si="1215"/>
        <v/>
      </c>
      <c r="AH1040" s="26" t="str">
        <f t="shared" si="1215"/>
        <v/>
      </c>
      <c r="AI1040" s="26" t="str">
        <f t="shared" si="1215"/>
        <v/>
      </c>
      <c r="AJ1040" s="26" t="str">
        <f t="shared" si="1215"/>
        <v/>
      </c>
      <c r="AK1040" s="26" t="str">
        <f t="shared" si="1215"/>
        <v/>
      </c>
      <c r="AL1040" s="26" t="str">
        <f t="shared" si="1215"/>
        <v/>
      </c>
      <c r="AM1040" s="26" t="str">
        <f t="shared" si="1215"/>
        <v/>
      </c>
      <c r="AN1040" s="26" t="str">
        <f t="shared" si="1215"/>
        <v/>
      </c>
      <c r="AO1040" s="26" t="str">
        <f t="shared" si="1215"/>
        <v/>
      </c>
      <c r="AP1040" s="26" t="str">
        <f t="shared" si="1215"/>
        <v/>
      </c>
      <c r="AQ1040" s="26" t="str">
        <f t="shared" si="1215"/>
        <v/>
      </c>
      <c r="AR1040" s="26" t="str">
        <f t="shared" si="1215"/>
        <v/>
      </c>
      <c r="AS1040" s="26" t="str">
        <f t="shared" si="1215"/>
        <v/>
      </c>
      <c r="AT1040" s="26" t="str">
        <f t="shared" si="1215"/>
        <v/>
      </c>
      <c r="AU1040" s="26" t="str">
        <f t="shared" si="1215"/>
        <v/>
      </c>
      <c r="AV1040" s="26" t="str">
        <f t="shared" si="1215"/>
        <v/>
      </c>
      <c r="AW1040" s="26" t="str">
        <f t="shared" si="1215"/>
        <v/>
      </c>
      <c r="AX1040" s="26" t="str">
        <f t="shared" si="1215"/>
        <v/>
      </c>
      <c r="AY1040" s="26" t="str">
        <f t="shared" si="1215"/>
        <v/>
      </c>
      <c r="AZ1040" s="26" t="str">
        <f t="shared" si="1215"/>
        <v/>
      </c>
      <c r="BA1040" s="26" t="str">
        <f t="shared" si="1215"/>
        <v/>
      </c>
      <c r="BB1040" s="26" t="str">
        <f t="shared" si="1215"/>
        <v/>
      </c>
      <c r="BC1040" s="26" t="str">
        <f t="shared" si="1215"/>
        <v/>
      </c>
      <c r="BD1040" s="26" t="str">
        <f t="shared" si="1215"/>
        <v/>
      </c>
      <c r="BE1040" s="26" t="str">
        <f t="shared" si="1215"/>
        <v/>
      </c>
      <c r="BF1040" s="26" t="str">
        <f t="shared" si="1215"/>
        <v/>
      </c>
      <c r="BG1040" s="26" t="str">
        <f t="shared" si="1215"/>
        <v/>
      </c>
      <c r="BH1040" s="26" t="str">
        <f t="shared" si="1215"/>
        <v/>
      </c>
      <c r="BI1040" s="26" t="str">
        <f t="shared" si="1215"/>
        <v/>
      </c>
      <c r="BJ1040" s="26" t="str">
        <f t="shared" si="1215"/>
        <v/>
      </c>
      <c r="BK1040" s="26" t="str">
        <f t="shared" si="1215"/>
        <v/>
      </c>
      <c r="BL1040" s="26" t="str">
        <f t="shared" si="1215"/>
        <v/>
      </c>
      <c r="BM1040" s="26" t="str">
        <f t="shared" si="1215"/>
        <v/>
      </c>
      <c r="BN1040" s="26" t="str">
        <f t="shared" si="1215"/>
        <v/>
      </c>
      <c r="BO1040" s="26" t="str">
        <f t="shared" si="1215"/>
        <v/>
      </c>
      <c r="BP1040" s="26" t="str">
        <f t="shared" si="1215"/>
        <v/>
      </c>
      <c r="BQ1040" s="26" t="str">
        <f t="shared" si="1215"/>
        <v/>
      </c>
      <c r="BR1040" s="26" t="str">
        <f t="shared" si="1215"/>
        <v/>
      </c>
      <c r="BS1040" s="26" t="str">
        <f t="shared" si="1216" ref="BS1040:ED1040">IF(AND(BS1041="",AND(BS1042="",BS1043="")),"",SUM(BS1041,BS1042,BS1043))</f>
        <v/>
      </c>
      <c r="BT1040" s="26" t="str">
        <f t="shared" si="1216"/>
        <v/>
      </c>
      <c r="BU1040" s="26" t="str">
        <f t="shared" si="1216"/>
        <v/>
      </c>
      <c r="BV1040" s="26" t="str">
        <f t="shared" si="1216"/>
        <v/>
      </c>
      <c r="BW1040" s="26" t="str">
        <f t="shared" si="1216"/>
        <v/>
      </c>
      <c r="BX1040" s="26" t="str">
        <f t="shared" si="1216"/>
        <v/>
      </c>
      <c r="BY1040" s="26" t="str">
        <f t="shared" si="1216"/>
        <v/>
      </c>
      <c r="BZ1040" s="26" t="str">
        <f t="shared" si="1216"/>
        <v/>
      </c>
      <c r="CA1040" s="26" t="str">
        <f t="shared" si="1216"/>
        <v/>
      </c>
      <c r="CB1040" s="26" t="str">
        <f t="shared" si="1216"/>
        <v/>
      </c>
      <c r="CC1040" s="26" t="str">
        <f t="shared" si="1216"/>
        <v/>
      </c>
      <c r="CD1040" s="26" t="str">
        <f t="shared" si="1216"/>
        <v/>
      </c>
      <c r="CE1040" s="26" t="str">
        <f t="shared" si="1216"/>
        <v/>
      </c>
      <c r="CF1040" s="26" t="str">
        <f t="shared" si="1216"/>
        <v/>
      </c>
      <c r="CG1040" s="26" t="str">
        <f t="shared" si="1216"/>
        <v/>
      </c>
      <c r="CH1040" s="26" t="str">
        <f t="shared" si="1216"/>
        <v/>
      </c>
      <c r="CI1040" s="26" t="str">
        <f t="shared" si="1216"/>
        <v/>
      </c>
      <c r="CJ1040" s="26" t="str">
        <f t="shared" si="1216"/>
        <v/>
      </c>
      <c r="CK1040" s="26" t="str">
        <f t="shared" si="1216"/>
        <v/>
      </c>
      <c r="CL1040" s="26" t="str">
        <f t="shared" si="1216"/>
        <v/>
      </c>
      <c r="CM1040" s="26" t="str">
        <f t="shared" si="1216"/>
        <v/>
      </c>
      <c r="CN1040" s="26" t="str">
        <f t="shared" si="1216"/>
        <v/>
      </c>
      <c r="CO1040" s="26" t="str">
        <f t="shared" si="1216"/>
        <v/>
      </c>
      <c r="CP1040" s="26" t="str">
        <f t="shared" si="1216"/>
        <v/>
      </c>
      <c r="CQ1040" s="26" t="str">
        <f t="shared" si="1216"/>
        <v/>
      </c>
      <c r="CR1040" s="26" t="str">
        <f t="shared" si="1216"/>
        <v/>
      </c>
      <c r="CS1040" s="26" t="str">
        <f t="shared" si="1216"/>
        <v/>
      </c>
      <c r="CT1040" s="26" t="str">
        <f t="shared" si="1216"/>
        <v/>
      </c>
      <c r="CU1040" s="26" t="str">
        <f t="shared" si="1216"/>
        <v/>
      </c>
      <c r="CV1040" s="26" t="str">
        <f t="shared" si="1216"/>
        <v/>
      </c>
      <c r="CW1040" s="26" t="str">
        <f t="shared" si="1216"/>
        <v/>
      </c>
      <c r="CX1040" s="26" t="str">
        <f t="shared" si="1216"/>
        <v/>
      </c>
      <c r="CY1040" s="26" t="str">
        <f t="shared" si="1216"/>
        <v/>
      </c>
      <c r="CZ1040" s="26" t="str">
        <f t="shared" si="1216"/>
        <v/>
      </c>
      <c r="DA1040" s="26" t="str">
        <f t="shared" si="1216"/>
        <v/>
      </c>
      <c r="DB1040" s="26" t="str">
        <f t="shared" si="1216"/>
        <v/>
      </c>
      <c r="DC1040" s="26" t="str">
        <f t="shared" si="1216"/>
        <v/>
      </c>
      <c r="DD1040" s="26" t="str">
        <f t="shared" si="1216"/>
        <v/>
      </c>
      <c r="DE1040" s="26" t="str">
        <f t="shared" si="1216"/>
        <v/>
      </c>
      <c r="DF1040" s="26" t="str">
        <f t="shared" si="1216"/>
        <v/>
      </c>
      <c r="DG1040" s="26" t="str">
        <f t="shared" si="1216"/>
        <v/>
      </c>
      <c r="DH1040" s="26" t="str">
        <f t="shared" si="1216"/>
        <v/>
      </c>
      <c r="DI1040" s="26" t="str">
        <f t="shared" si="1216"/>
        <v/>
      </c>
      <c r="DJ1040" s="26" t="str">
        <f t="shared" si="1216"/>
        <v/>
      </c>
      <c r="DK1040" s="26" t="str">
        <f t="shared" si="1216"/>
        <v/>
      </c>
      <c r="DL1040" s="26" t="str">
        <f t="shared" si="1216"/>
        <v/>
      </c>
      <c r="DM1040" s="26" t="str">
        <f t="shared" si="1216"/>
        <v/>
      </c>
      <c r="DN1040" s="26" t="str">
        <f t="shared" si="1216"/>
        <v/>
      </c>
      <c r="DO1040" s="26" t="str">
        <f t="shared" si="1216"/>
        <v/>
      </c>
      <c r="DP1040" s="26" t="str">
        <f t="shared" si="1216"/>
        <v/>
      </c>
      <c r="DQ1040" s="26" t="str">
        <f t="shared" si="1216"/>
        <v/>
      </c>
      <c r="DR1040" s="26" t="str">
        <f t="shared" si="1216"/>
        <v/>
      </c>
      <c r="DS1040" s="26" t="str">
        <f t="shared" si="1216"/>
        <v/>
      </c>
      <c r="DT1040" s="26" t="str">
        <f t="shared" si="1216"/>
        <v/>
      </c>
      <c r="DU1040" s="26" t="str">
        <f t="shared" si="1216"/>
        <v/>
      </c>
      <c r="DV1040" s="26" t="str">
        <f t="shared" si="1216"/>
        <v/>
      </c>
      <c r="DW1040" s="26" t="str">
        <f t="shared" si="1216"/>
        <v/>
      </c>
      <c r="DX1040" s="26" t="str">
        <f t="shared" si="1216"/>
        <v/>
      </c>
      <c r="DY1040" s="26" t="str">
        <f t="shared" si="1216"/>
        <v/>
      </c>
      <c r="DZ1040" s="26" t="str">
        <f t="shared" si="1216"/>
        <v/>
      </c>
      <c r="EA1040" s="26" t="str">
        <f t="shared" si="1216"/>
        <v/>
      </c>
      <c r="EB1040" s="26" t="str">
        <f t="shared" si="1216"/>
        <v/>
      </c>
      <c r="EC1040" s="26" t="str">
        <f t="shared" si="1216"/>
        <v/>
      </c>
      <c r="ED1040" s="26" t="str">
        <f t="shared" si="1216"/>
        <v/>
      </c>
      <c r="EE1040" s="26" t="str">
        <f t="shared" si="1217" ref="EE1040:FI1040">IF(AND(EE1041="",AND(EE1042="",EE1043="")),"",SUM(EE1041,EE1042,EE1043))</f>
        <v/>
      </c>
      <c r="EF1040" s="26" t="str">
        <f t="shared" si="1217"/>
        <v/>
      </c>
      <c r="EG1040" s="26" t="str">
        <f t="shared" si="1217"/>
        <v/>
      </c>
      <c r="EH1040" s="26" t="str">
        <f t="shared" si="1217"/>
        <v/>
      </c>
      <c r="EI1040" s="26" t="str">
        <f t="shared" si="1217"/>
        <v/>
      </c>
      <c r="EJ1040" s="26" t="str">
        <f t="shared" si="1217"/>
        <v/>
      </c>
      <c r="EK1040" s="26" t="str">
        <f t="shared" si="1217"/>
        <v/>
      </c>
      <c r="EL1040" s="26" t="str">
        <f t="shared" si="1217"/>
        <v/>
      </c>
      <c r="EM1040" s="26" t="str">
        <f t="shared" si="1217"/>
        <v/>
      </c>
      <c r="EN1040" s="26" t="str">
        <f t="shared" si="1217"/>
        <v/>
      </c>
      <c r="EO1040" s="26" t="str">
        <f t="shared" si="1217"/>
        <v/>
      </c>
      <c r="EP1040" s="26" t="str">
        <f t="shared" si="1217"/>
        <v/>
      </c>
      <c r="EQ1040" s="26" t="str">
        <f t="shared" si="1217"/>
        <v/>
      </c>
      <c r="ER1040" s="26" t="str">
        <f t="shared" si="1217"/>
        <v/>
      </c>
      <c r="ES1040" s="26" t="str">
        <f t="shared" si="1217"/>
        <v/>
      </c>
      <c r="ET1040" s="26" t="str">
        <f t="shared" si="1217"/>
        <v/>
      </c>
      <c r="EU1040" s="26" t="str">
        <f t="shared" si="1217"/>
        <v/>
      </c>
      <c r="EV1040" s="26" t="str">
        <f t="shared" si="1217"/>
        <v/>
      </c>
      <c r="EW1040" s="26" t="str">
        <f t="shared" si="1217"/>
        <v/>
      </c>
      <c r="EX1040" s="26" t="str">
        <f t="shared" si="1217"/>
        <v/>
      </c>
      <c r="EY1040" s="26" t="str">
        <f t="shared" si="1217"/>
        <v/>
      </c>
      <c r="EZ1040" s="26" t="str">
        <f t="shared" si="1217"/>
        <v/>
      </c>
      <c r="FA1040" s="26" t="str">
        <f t="shared" si="1217"/>
        <v/>
      </c>
      <c r="FB1040" s="26" t="str">
        <f t="shared" si="1217"/>
        <v/>
      </c>
      <c r="FC1040" s="26" t="str">
        <f t="shared" si="1217"/>
        <v/>
      </c>
      <c r="FD1040" s="26" t="str">
        <f t="shared" si="1217"/>
        <v/>
      </c>
      <c r="FE1040" s="26" t="str">
        <f t="shared" si="1217"/>
        <v/>
      </c>
      <c r="FF1040" s="26" t="str">
        <f t="shared" si="1217"/>
        <v/>
      </c>
      <c r="FG1040" s="26" t="str">
        <f t="shared" si="1217"/>
        <v/>
      </c>
      <c r="FH1040" s="26" t="str">
        <f t="shared" si="1217"/>
        <v/>
      </c>
      <c r="FI1040" s="26" t="str">
        <f t="shared" si="1217"/>
        <v/>
      </c>
    </row>
    <row r="1041" spans="1:165" s="8" customFormat="1" ht="15" customHeight="1">
      <c r="A1041" s="8" t="str">
        <f t="shared" si="1208"/>
        <v>BEFOODDCAAP_BP6_XDC</v>
      </c>
      <c r="B1041" s="12" t="s">
        <v>2115</v>
      </c>
      <c r="C1041" s="13" t="s">
        <v>2434</v>
      </c>
      <c r="D1041" s="13" t="s">
        <v>2435</v>
      </c>
      <c r="E1041" s="18" t="str">
        <f>"BEFOODDCAAP_BP6_"&amp;C3</f>
        <v>BEFOODDCAAP_BP6_XDC</v>
      </c>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row>
    <row r="1042" spans="1:165" s="8" customFormat="1" ht="15" customHeight="1">
      <c r="A1042" s="8" t="str">
        <f t="shared" si="1208"/>
        <v>BEFOODDCAAI_BP6_XDC</v>
      </c>
      <c r="B1042" s="12" t="s">
        <v>2252</v>
      </c>
      <c r="C1042" s="13" t="s">
        <v>2436</v>
      </c>
      <c r="D1042" s="13" t="s">
        <v>2437</v>
      </c>
      <c r="E1042" s="18" t="str">
        <f>"BEFOODDCAAI_BP6_"&amp;C3</f>
        <v>BEFOODDCAAI_BP6_XDC</v>
      </c>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row>
    <row r="1043" spans="1:165" s="8" customFormat="1" ht="15" customHeight="1">
      <c r="A1043" s="8" t="str">
        <f t="shared" si="1208"/>
        <v>BEFOODDCAAPI_BP6_XDC</v>
      </c>
      <c r="B1043" s="12" t="s">
        <v>2128</v>
      </c>
      <c r="C1043" s="13" t="s">
        <v>2438</v>
      </c>
      <c r="D1043" s="13" t="s">
        <v>2439</v>
      </c>
      <c r="E1043" s="18" t="str">
        <f>"BEFOODDCAAPI_BP6_"&amp;C3</f>
        <v>BEFOODDCAAPI_BP6_XDC</v>
      </c>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row>
    <row r="1044" spans="1:165" s="8" customFormat="1" ht="15" customHeight="1">
      <c r="A1044" s="8" t="str">
        <f t="shared" si="1208"/>
        <v>BEFOODDCRA_BP6_XDC</v>
      </c>
      <c r="B1044" s="12" t="s">
        <v>2257</v>
      </c>
      <c r="C1044" s="13" t="s">
        <v>2440</v>
      </c>
      <c r="D1044" s="13" t="s">
        <v>2441</v>
      </c>
      <c r="E1044" s="18" t="str">
        <f>"BEFOODDCRA_BP6_"&amp;C3</f>
        <v>BEFOODDCRA_BP6_XDC</v>
      </c>
      <c r="F1044" s="26" t="str">
        <f>IF(AND(F1045="",F1046=""),"",SUM(F1045,F1046))</f>
        <v/>
      </c>
      <c r="G1044" s="26" t="str">
        <f t="shared" si="1218" ref="G1044:BR1044">IF(AND(G1045="",G1046=""),"",SUM(G1045,G1046))</f>
        <v/>
      </c>
      <c r="H1044" s="26" t="str">
        <f t="shared" si="1218"/>
        <v/>
      </c>
      <c r="I1044" s="26" t="str">
        <f t="shared" si="1218"/>
        <v/>
      </c>
      <c r="J1044" s="26" t="str">
        <f t="shared" si="1218"/>
        <v/>
      </c>
      <c r="K1044" s="26" t="str">
        <f t="shared" si="1218"/>
        <v/>
      </c>
      <c r="L1044" s="26" t="str">
        <f t="shared" si="1218"/>
        <v/>
      </c>
      <c r="M1044" s="26" t="str">
        <f t="shared" si="1218"/>
        <v/>
      </c>
      <c r="N1044" s="26" t="str">
        <f t="shared" si="1218"/>
        <v/>
      </c>
      <c r="O1044" s="26" t="str">
        <f t="shared" si="1218"/>
        <v/>
      </c>
      <c r="P1044" s="26" t="str">
        <f t="shared" si="1218"/>
        <v/>
      </c>
      <c r="Q1044" s="26" t="str">
        <f t="shared" si="1218"/>
        <v/>
      </c>
      <c r="R1044" s="26" t="str">
        <f t="shared" si="1218"/>
        <v/>
      </c>
      <c r="S1044" s="26" t="str">
        <f t="shared" si="1218"/>
        <v/>
      </c>
      <c r="T1044" s="26" t="str">
        <f t="shared" si="1218"/>
        <v/>
      </c>
      <c r="U1044" s="26" t="str">
        <f t="shared" si="1218"/>
        <v/>
      </c>
      <c r="V1044" s="26" t="str">
        <f t="shared" si="1218"/>
        <v/>
      </c>
      <c r="W1044" s="26" t="str">
        <f t="shared" si="1218"/>
        <v/>
      </c>
      <c r="X1044" s="26" t="str">
        <f t="shared" si="1218"/>
        <v/>
      </c>
      <c r="Y1044" s="26" t="str">
        <f t="shared" si="1218"/>
        <v/>
      </c>
      <c r="Z1044" s="26" t="str">
        <f t="shared" si="1218"/>
        <v/>
      </c>
      <c r="AA1044" s="26" t="str">
        <f t="shared" si="1218"/>
        <v/>
      </c>
      <c r="AB1044" s="26" t="str">
        <f t="shared" si="1218"/>
        <v/>
      </c>
      <c r="AC1044" s="26" t="str">
        <f t="shared" si="1218"/>
        <v/>
      </c>
      <c r="AD1044" s="26" t="str">
        <f t="shared" si="1218"/>
        <v/>
      </c>
      <c r="AE1044" s="26" t="str">
        <f t="shared" si="1218"/>
        <v/>
      </c>
      <c r="AF1044" s="26" t="str">
        <f t="shared" si="1218"/>
        <v/>
      </c>
      <c r="AG1044" s="26" t="str">
        <f t="shared" si="1218"/>
        <v/>
      </c>
      <c r="AH1044" s="26" t="str">
        <f t="shared" si="1218"/>
        <v/>
      </c>
      <c r="AI1044" s="26" t="str">
        <f t="shared" si="1218"/>
        <v/>
      </c>
      <c r="AJ1044" s="26" t="str">
        <f t="shared" si="1218"/>
        <v/>
      </c>
      <c r="AK1044" s="26" t="str">
        <f t="shared" si="1218"/>
        <v/>
      </c>
      <c r="AL1044" s="26" t="str">
        <f t="shared" si="1218"/>
        <v/>
      </c>
      <c r="AM1044" s="26" t="str">
        <f t="shared" si="1218"/>
        <v/>
      </c>
      <c r="AN1044" s="26" t="str">
        <f t="shared" si="1218"/>
        <v/>
      </c>
      <c r="AO1044" s="26" t="str">
        <f t="shared" si="1218"/>
        <v/>
      </c>
      <c r="AP1044" s="26" t="str">
        <f t="shared" si="1218"/>
        <v/>
      </c>
      <c r="AQ1044" s="26" t="str">
        <f t="shared" si="1218"/>
        <v/>
      </c>
      <c r="AR1044" s="26" t="str">
        <f t="shared" si="1218"/>
        <v/>
      </c>
      <c r="AS1044" s="26" t="str">
        <f t="shared" si="1218"/>
        <v/>
      </c>
      <c r="AT1044" s="26" t="str">
        <f t="shared" si="1218"/>
        <v/>
      </c>
      <c r="AU1044" s="26" t="str">
        <f t="shared" si="1218"/>
        <v/>
      </c>
      <c r="AV1044" s="26" t="str">
        <f t="shared" si="1218"/>
        <v/>
      </c>
      <c r="AW1044" s="26" t="str">
        <f t="shared" si="1218"/>
        <v/>
      </c>
      <c r="AX1044" s="26" t="str">
        <f t="shared" si="1218"/>
        <v/>
      </c>
      <c r="AY1044" s="26" t="str">
        <f t="shared" si="1218"/>
        <v/>
      </c>
      <c r="AZ1044" s="26" t="str">
        <f t="shared" si="1218"/>
        <v/>
      </c>
      <c r="BA1044" s="26" t="str">
        <f t="shared" si="1218"/>
        <v/>
      </c>
      <c r="BB1044" s="26" t="str">
        <f t="shared" si="1218"/>
        <v/>
      </c>
      <c r="BC1044" s="26" t="str">
        <f t="shared" si="1218"/>
        <v/>
      </c>
      <c r="BD1044" s="26" t="str">
        <f t="shared" si="1218"/>
        <v/>
      </c>
      <c r="BE1044" s="26" t="str">
        <f t="shared" si="1218"/>
        <v/>
      </c>
      <c r="BF1044" s="26" t="str">
        <f t="shared" si="1218"/>
        <v/>
      </c>
      <c r="BG1044" s="26" t="str">
        <f t="shared" si="1218"/>
        <v/>
      </c>
      <c r="BH1044" s="26" t="str">
        <f t="shared" si="1218"/>
        <v/>
      </c>
      <c r="BI1044" s="26" t="str">
        <f t="shared" si="1218"/>
        <v/>
      </c>
      <c r="BJ1044" s="26" t="str">
        <f t="shared" si="1218"/>
        <v/>
      </c>
      <c r="BK1044" s="26" t="str">
        <f t="shared" si="1218"/>
        <v/>
      </c>
      <c r="BL1044" s="26" t="str">
        <f t="shared" si="1218"/>
        <v/>
      </c>
      <c r="BM1044" s="26" t="str">
        <f t="shared" si="1218"/>
        <v/>
      </c>
      <c r="BN1044" s="26" t="str">
        <f t="shared" si="1218"/>
        <v/>
      </c>
      <c r="BO1044" s="26" t="str">
        <f t="shared" si="1218"/>
        <v/>
      </c>
      <c r="BP1044" s="26" t="str">
        <f t="shared" si="1218"/>
        <v/>
      </c>
      <c r="BQ1044" s="26" t="str">
        <f t="shared" si="1218"/>
        <v/>
      </c>
      <c r="BR1044" s="26" t="str">
        <f t="shared" si="1218"/>
        <v/>
      </c>
      <c r="BS1044" s="26" t="str">
        <f t="shared" si="1219" ref="BS1044:ED1044">IF(AND(BS1045="",BS1046=""),"",SUM(BS1045,BS1046))</f>
        <v/>
      </c>
      <c r="BT1044" s="26" t="str">
        <f t="shared" si="1219"/>
        <v/>
      </c>
      <c r="BU1044" s="26" t="str">
        <f t="shared" si="1219"/>
        <v/>
      </c>
      <c r="BV1044" s="26" t="str">
        <f t="shared" si="1219"/>
        <v/>
      </c>
      <c r="BW1044" s="26" t="str">
        <f t="shared" si="1219"/>
        <v/>
      </c>
      <c r="BX1044" s="26" t="str">
        <f t="shared" si="1219"/>
        <v/>
      </c>
      <c r="BY1044" s="26" t="str">
        <f t="shared" si="1219"/>
        <v/>
      </c>
      <c r="BZ1044" s="26" t="str">
        <f t="shared" si="1219"/>
        <v/>
      </c>
      <c r="CA1044" s="26" t="str">
        <f t="shared" si="1219"/>
        <v/>
      </c>
      <c r="CB1044" s="26" t="str">
        <f t="shared" si="1219"/>
        <v/>
      </c>
      <c r="CC1044" s="26" t="str">
        <f t="shared" si="1219"/>
        <v/>
      </c>
      <c r="CD1044" s="26" t="str">
        <f t="shared" si="1219"/>
        <v/>
      </c>
      <c r="CE1044" s="26" t="str">
        <f t="shared" si="1219"/>
        <v/>
      </c>
      <c r="CF1044" s="26" t="str">
        <f t="shared" si="1219"/>
        <v/>
      </c>
      <c r="CG1044" s="26" t="str">
        <f t="shared" si="1219"/>
        <v/>
      </c>
      <c r="CH1044" s="26" t="str">
        <f t="shared" si="1219"/>
        <v/>
      </c>
      <c r="CI1044" s="26" t="str">
        <f t="shared" si="1219"/>
        <v/>
      </c>
      <c r="CJ1044" s="26" t="str">
        <f t="shared" si="1219"/>
        <v/>
      </c>
      <c r="CK1044" s="26" t="str">
        <f t="shared" si="1219"/>
        <v/>
      </c>
      <c r="CL1044" s="26" t="str">
        <f t="shared" si="1219"/>
        <v/>
      </c>
      <c r="CM1044" s="26" t="str">
        <f t="shared" si="1219"/>
        <v/>
      </c>
      <c r="CN1044" s="26" t="str">
        <f t="shared" si="1219"/>
        <v/>
      </c>
      <c r="CO1044" s="26" t="str">
        <f t="shared" si="1219"/>
        <v/>
      </c>
      <c r="CP1044" s="26" t="str">
        <f t="shared" si="1219"/>
        <v/>
      </c>
      <c r="CQ1044" s="26" t="str">
        <f t="shared" si="1219"/>
        <v/>
      </c>
      <c r="CR1044" s="26" t="str">
        <f t="shared" si="1219"/>
        <v/>
      </c>
      <c r="CS1044" s="26" t="str">
        <f t="shared" si="1219"/>
        <v/>
      </c>
      <c r="CT1044" s="26" t="str">
        <f t="shared" si="1219"/>
        <v/>
      </c>
      <c r="CU1044" s="26" t="str">
        <f t="shared" si="1219"/>
        <v/>
      </c>
      <c r="CV1044" s="26" t="str">
        <f t="shared" si="1219"/>
        <v/>
      </c>
      <c r="CW1044" s="26" t="str">
        <f t="shared" si="1219"/>
        <v/>
      </c>
      <c r="CX1044" s="26" t="str">
        <f t="shared" si="1219"/>
        <v/>
      </c>
      <c r="CY1044" s="26" t="str">
        <f t="shared" si="1219"/>
        <v/>
      </c>
      <c r="CZ1044" s="26" t="str">
        <f t="shared" si="1219"/>
        <v/>
      </c>
      <c r="DA1044" s="26" t="str">
        <f t="shared" si="1219"/>
        <v/>
      </c>
      <c r="DB1044" s="26" t="str">
        <f t="shared" si="1219"/>
        <v/>
      </c>
      <c r="DC1044" s="26" t="str">
        <f t="shared" si="1219"/>
        <v/>
      </c>
      <c r="DD1044" s="26" t="str">
        <f t="shared" si="1219"/>
        <v/>
      </c>
      <c r="DE1044" s="26" t="str">
        <f t="shared" si="1219"/>
        <v/>
      </c>
      <c r="DF1044" s="26" t="str">
        <f t="shared" si="1219"/>
        <v/>
      </c>
      <c r="DG1044" s="26" t="str">
        <f t="shared" si="1219"/>
        <v/>
      </c>
      <c r="DH1044" s="26" t="str">
        <f t="shared" si="1219"/>
        <v/>
      </c>
      <c r="DI1044" s="26" t="str">
        <f t="shared" si="1219"/>
        <v/>
      </c>
      <c r="DJ1044" s="26" t="str">
        <f t="shared" si="1219"/>
        <v/>
      </c>
      <c r="DK1044" s="26" t="str">
        <f t="shared" si="1219"/>
        <v/>
      </c>
      <c r="DL1044" s="26" t="str">
        <f t="shared" si="1219"/>
        <v/>
      </c>
      <c r="DM1044" s="26" t="str">
        <f t="shared" si="1219"/>
        <v/>
      </c>
      <c r="DN1044" s="26" t="str">
        <f t="shared" si="1219"/>
        <v/>
      </c>
      <c r="DO1044" s="26" t="str">
        <f t="shared" si="1219"/>
        <v/>
      </c>
      <c r="DP1044" s="26" t="str">
        <f t="shared" si="1219"/>
        <v/>
      </c>
      <c r="DQ1044" s="26" t="str">
        <f t="shared" si="1219"/>
        <v/>
      </c>
      <c r="DR1044" s="26" t="str">
        <f t="shared" si="1219"/>
        <v/>
      </c>
      <c r="DS1044" s="26" t="str">
        <f t="shared" si="1219"/>
        <v/>
      </c>
      <c r="DT1044" s="26" t="str">
        <f t="shared" si="1219"/>
        <v/>
      </c>
      <c r="DU1044" s="26" t="str">
        <f t="shared" si="1219"/>
        <v/>
      </c>
      <c r="DV1044" s="26" t="str">
        <f t="shared" si="1219"/>
        <v/>
      </c>
      <c r="DW1044" s="26" t="str">
        <f t="shared" si="1219"/>
        <v/>
      </c>
      <c r="DX1044" s="26" t="str">
        <f t="shared" si="1219"/>
        <v/>
      </c>
      <c r="DY1044" s="26" t="str">
        <f t="shared" si="1219"/>
        <v/>
      </c>
      <c r="DZ1044" s="26" t="str">
        <f t="shared" si="1219"/>
        <v/>
      </c>
      <c r="EA1044" s="26" t="str">
        <f t="shared" si="1219"/>
        <v/>
      </c>
      <c r="EB1044" s="26" t="str">
        <f t="shared" si="1219"/>
        <v/>
      </c>
      <c r="EC1044" s="26" t="str">
        <f t="shared" si="1219"/>
        <v/>
      </c>
      <c r="ED1044" s="26" t="str">
        <f t="shared" si="1219"/>
        <v/>
      </c>
      <c r="EE1044" s="26" t="str">
        <f t="shared" si="1220" ref="EE1044:FI1044">IF(AND(EE1045="",EE1046=""),"",SUM(EE1045,EE1046))</f>
        <v/>
      </c>
      <c r="EF1044" s="26" t="str">
        <f t="shared" si="1220"/>
        <v/>
      </c>
      <c r="EG1044" s="26" t="str">
        <f t="shared" si="1220"/>
        <v/>
      </c>
      <c r="EH1044" s="26" t="str">
        <f t="shared" si="1220"/>
        <v/>
      </c>
      <c r="EI1044" s="26" t="str">
        <f t="shared" si="1220"/>
        <v/>
      </c>
      <c r="EJ1044" s="26" t="str">
        <f t="shared" si="1220"/>
        <v/>
      </c>
      <c r="EK1044" s="26" t="str">
        <f t="shared" si="1220"/>
        <v/>
      </c>
      <c r="EL1044" s="26" t="str">
        <f t="shared" si="1220"/>
        <v/>
      </c>
      <c r="EM1044" s="26" t="str">
        <f t="shared" si="1220"/>
        <v/>
      </c>
      <c r="EN1044" s="26" t="str">
        <f t="shared" si="1220"/>
        <v/>
      </c>
      <c r="EO1044" s="26" t="str">
        <f t="shared" si="1220"/>
        <v/>
      </c>
      <c r="EP1044" s="26" t="str">
        <f t="shared" si="1220"/>
        <v/>
      </c>
      <c r="EQ1044" s="26" t="str">
        <f t="shared" si="1220"/>
        <v/>
      </c>
      <c r="ER1044" s="26" t="str">
        <f t="shared" si="1220"/>
        <v/>
      </c>
      <c r="ES1044" s="26" t="str">
        <f t="shared" si="1220"/>
        <v/>
      </c>
      <c r="ET1044" s="26" t="str">
        <f t="shared" si="1220"/>
        <v/>
      </c>
      <c r="EU1044" s="26" t="str">
        <f t="shared" si="1220"/>
        <v/>
      </c>
      <c r="EV1044" s="26" t="str">
        <f t="shared" si="1220"/>
        <v/>
      </c>
      <c r="EW1044" s="26" t="str">
        <f t="shared" si="1220"/>
        <v/>
      </c>
      <c r="EX1044" s="26" t="str">
        <f t="shared" si="1220"/>
        <v/>
      </c>
      <c r="EY1044" s="26" t="str">
        <f t="shared" si="1220"/>
        <v/>
      </c>
      <c r="EZ1044" s="26" t="str">
        <f t="shared" si="1220"/>
        <v/>
      </c>
      <c r="FA1044" s="26" t="str">
        <f t="shared" si="1220"/>
        <v/>
      </c>
      <c r="FB1044" s="26" t="str">
        <f t="shared" si="1220"/>
        <v/>
      </c>
      <c r="FC1044" s="26" t="str">
        <f t="shared" si="1220"/>
        <v/>
      </c>
      <c r="FD1044" s="26" t="str">
        <f t="shared" si="1220"/>
        <v/>
      </c>
      <c r="FE1044" s="26" t="str">
        <f t="shared" si="1220"/>
        <v/>
      </c>
      <c r="FF1044" s="26" t="str">
        <f t="shared" si="1220"/>
        <v/>
      </c>
      <c r="FG1044" s="26" t="str">
        <f t="shared" si="1220"/>
        <v/>
      </c>
      <c r="FH1044" s="26" t="str">
        <f t="shared" si="1220"/>
        <v/>
      </c>
      <c r="FI1044" s="26" t="str">
        <f t="shared" si="1220"/>
        <v/>
      </c>
    </row>
    <row r="1045" spans="1:165" s="8" customFormat="1" ht="15" customHeight="1">
      <c r="A1045" s="8" t="str">
        <f t="shared" si="1208"/>
        <v>BEFOODDCRAP_BP6_XDC</v>
      </c>
      <c r="B1045" s="12" t="s">
        <v>2134</v>
      </c>
      <c r="C1045" s="13" t="s">
        <v>2442</v>
      </c>
      <c r="D1045" s="13" t="s">
        <v>2443</v>
      </c>
      <c r="E1045" s="18" t="str">
        <f>"BEFOODDCRAP_BP6_"&amp;C3</f>
        <v>BEFOODDCRAP_BP6_XDC</v>
      </c>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row>
    <row r="1046" spans="1:165" s="8" customFormat="1" ht="15" customHeight="1">
      <c r="A1046" s="8" t="str">
        <f t="shared" si="1208"/>
        <v>BEFOODDCRAI_BP6_XDC</v>
      </c>
      <c r="B1046" s="12" t="s">
        <v>2118</v>
      </c>
      <c r="C1046" s="13" t="s">
        <v>2444</v>
      </c>
      <c r="D1046" s="13" t="s">
        <v>2445</v>
      </c>
      <c r="E1046" s="18" t="str">
        <f>"BEFOODDCRAI_BP6_"&amp;C3</f>
        <v>BEFOODDCRAI_BP6_XDC</v>
      </c>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row>
    <row r="1047" spans="1:165" s="8" customFormat="1" ht="15" customHeight="1">
      <c r="A1047" s="8" t="str">
        <f t="shared" si="1208"/>
        <v>BEFOODDCSA_BP6_XDC</v>
      </c>
      <c r="B1047" s="12" t="s">
        <v>2264</v>
      </c>
      <c r="C1047" s="13" t="s">
        <v>2446</v>
      </c>
      <c r="D1047" s="13" t="s">
        <v>2447</v>
      </c>
      <c r="E1047" s="18" t="str">
        <f>"BEFOODDCSA_BP6_"&amp;C3</f>
        <v>BEFOODDCSA_BP6_XDC</v>
      </c>
      <c r="F1047" s="26" t="str">
        <f>IF(AND(F1048="",F1049=""),"",SUM(F1048,F1049))</f>
        <v/>
      </c>
      <c r="G1047" s="26" t="str">
        <f t="shared" si="1221" ref="G1047:BR1047">IF(AND(G1048="",G1049=""),"",SUM(G1048,G1049))</f>
        <v/>
      </c>
      <c r="H1047" s="26" t="str">
        <f t="shared" si="1221"/>
        <v/>
      </c>
      <c r="I1047" s="26" t="str">
        <f t="shared" si="1221"/>
        <v/>
      </c>
      <c r="J1047" s="26" t="str">
        <f t="shared" si="1221"/>
        <v/>
      </c>
      <c r="K1047" s="26" t="str">
        <f t="shared" si="1221"/>
        <v/>
      </c>
      <c r="L1047" s="26" t="str">
        <f t="shared" si="1221"/>
        <v/>
      </c>
      <c r="M1047" s="26" t="str">
        <f t="shared" si="1221"/>
        <v/>
      </c>
      <c r="N1047" s="26" t="str">
        <f t="shared" si="1221"/>
        <v/>
      </c>
      <c r="O1047" s="26" t="str">
        <f t="shared" si="1221"/>
        <v/>
      </c>
      <c r="P1047" s="26" t="str">
        <f t="shared" si="1221"/>
        <v/>
      </c>
      <c r="Q1047" s="26" t="str">
        <f t="shared" si="1221"/>
        <v/>
      </c>
      <c r="R1047" s="26" t="str">
        <f t="shared" si="1221"/>
        <v/>
      </c>
      <c r="S1047" s="26" t="str">
        <f t="shared" si="1221"/>
        <v/>
      </c>
      <c r="T1047" s="26" t="str">
        <f t="shared" si="1221"/>
        <v/>
      </c>
      <c r="U1047" s="26" t="str">
        <f t="shared" si="1221"/>
        <v/>
      </c>
      <c r="V1047" s="26" t="str">
        <f t="shared" si="1221"/>
        <v/>
      </c>
      <c r="W1047" s="26" t="str">
        <f t="shared" si="1221"/>
        <v/>
      </c>
      <c r="X1047" s="26" t="str">
        <f t="shared" si="1221"/>
        <v/>
      </c>
      <c r="Y1047" s="26" t="str">
        <f t="shared" si="1221"/>
        <v/>
      </c>
      <c r="Z1047" s="26" t="str">
        <f t="shared" si="1221"/>
        <v/>
      </c>
      <c r="AA1047" s="26" t="str">
        <f t="shared" si="1221"/>
        <v/>
      </c>
      <c r="AB1047" s="26" t="str">
        <f t="shared" si="1221"/>
        <v/>
      </c>
      <c r="AC1047" s="26" t="str">
        <f t="shared" si="1221"/>
        <v/>
      </c>
      <c r="AD1047" s="26" t="str">
        <f t="shared" si="1221"/>
        <v/>
      </c>
      <c r="AE1047" s="26" t="str">
        <f t="shared" si="1221"/>
        <v/>
      </c>
      <c r="AF1047" s="26" t="str">
        <f t="shared" si="1221"/>
        <v/>
      </c>
      <c r="AG1047" s="26" t="str">
        <f t="shared" si="1221"/>
        <v/>
      </c>
      <c r="AH1047" s="26" t="str">
        <f t="shared" si="1221"/>
        <v/>
      </c>
      <c r="AI1047" s="26" t="str">
        <f t="shared" si="1221"/>
        <v/>
      </c>
      <c r="AJ1047" s="26" t="str">
        <f t="shared" si="1221"/>
        <v/>
      </c>
      <c r="AK1047" s="26" t="str">
        <f t="shared" si="1221"/>
        <v/>
      </c>
      <c r="AL1047" s="26" t="str">
        <f t="shared" si="1221"/>
        <v/>
      </c>
      <c r="AM1047" s="26" t="str">
        <f t="shared" si="1221"/>
        <v/>
      </c>
      <c r="AN1047" s="26" t="str">
        <f t="shared" si="1221"/>
        <v/>
      </c>
      <c r="AO1047" s="26" t="str">
        <f t="shared" si="1221"/>
        <v/>
      </c>
      <c r="AP1047" s="26" t="str">
        <f t="shared" si="1221"/>
        <v/>
      </c>
      <c r="AQ1047" s="26" t="str">
        <f t="shared" si="1221"/>
        <v/>
      </c>
      <c r="AR1047" s="26" t="str">
        <f t="shared" si="1221"/>
        <v/>
      </c>
      <c r="AS1047" s="26" t="str">
        <f t="shared" si="1221"/>
        <v/>
      </c>
      <c r="AT1047" s="26" t="str">
        <f t="shared" si="1221"/>
        <v/>
      </c>
      <c r="AU1047" s="26" t="str">
        <f t="shared" si="1221"/>
        <v/>
      </c>
      <c r="AV1047" s="26" t="str">
        <f t="shared" si="1221"/>
        <v/>
      </c>
      <c r="AW1047" s="26" t="str">
        <f t="shared" si="1221"/>
        <v/>
      </c>
      <c r="AX1047" s="26" t="str">
        <f t="shared" si="1221"/>
        <v/>
      </c>
      <c r="AY1047" s="26" t="str">
        <f t="shared" si="1221"/>
        <v/>
      </c>
      <c r="AZ1047" s="26" t="str">
        <f t="shared" si="1221"/>
        <v/>
      </c>
      <c r="BA1047" s="26" t="str">
        <f t="shared" si="1221"/>
        <v/>
      </c>
      <c r="BB1047" s="26" t="str">
        <f t="shared" si="1221"/>
        <v/>
      </c>
      <c r="BC1047" s="26" t="str">
        <f t="shared" si="1221"/>
        <v/>
      </c>
      <c r="BD1047" s="26" t="str">
        <f t="shared" si="1221"/>
        <v/>
      </c>
      <c r="BE1047" s="26" t="str">
        <f t="shared" si="1221"/>
        <v/>
      </c>
      <c r="BF1047" s="26" t="str">
        <f t="shared" si="1221"/>
        <v/>
      </c>
      <c r="BG1047" s="26" t="str">
        <f t="shared" si="1221"/>
        <v/>
      </c>
      <c r="BH1047" s="26" t="str">
        <f t="shared" si="1221"/>
        <v/>
      </c>
      <c r="BI1047" s="26" t="str">
        <f t="shared" si="1221"/>
        <v/>
      </c>
      <c r="BJ1047" s="26" t="str">
        <f t="shared" si="1221"/>
        <v/>
      </c>
      <c r="BK1047" s="26" t="str">
        <f t="shared" si="1221"/>
        <v/>
      </c>
      <c r="BL1047" s="26" t="str">
        <f t="shared" si="1221"/>
        <v/>
      </c>
      <c r="BM1047" s="26" t="str">
        <f t="shared" si="1221"/>
        <v/>
      </c>
      <c r="BN1047" s="26" t="str">
        <f t="shared" si="1221"/>
        <v/>
      </c>
      <c r="BO1047" s="26" t="str">
        <f t="shared" si="1221"/>
        <v/>
      </c>
      <c r="BP1047" s="26" t="str">
        <f t="shared" si="1221"/>
        <v/>
      </c>
      <c r="BQ1047" s="26" t="str">
        <f t="shared" si="1221"/>
        <v/>
      </c>
      <c r="BR1047" s="26" t="str">
        <f t="shared" si="1221"/>
        <v/>
      </c>
      <c r="BS1047" s="26" t="str">
        <f t="shared" si="1222" ref="BS1047:ED1047">IF(AND(BS1048="",BS1049=""),"",SUM(BS1048,BS1049))</f>
        <v/>
      </c>
      <c r="BT1047" s="26" t="str">
        <f t="shared" si="1222"/>
        <v/>
      </c>
      <c r="BU1047" s="26" t="str">
        <f t="shared" si="1222"/>
        <v/>
      </c>
      <c r="BV1047" s="26" t="str">
        <f t="shared" si="1222"/>
        <v/>
      </c>
      <c r="BW1047" s="26" t="str">
        <f t="shared" si="1222"/>
        <v/>
      </c>
      <c r="BX1047" s="26" t="str">
        <f t="shared" si="1222"/>
        <v/>
      </c>
      <c r="BY1047" s="26" t="str">
        <f t="shared" si="1222"/>
        <v/>
      </c>
      <c r="BZ1047" s="26" t="str">
        <f t="shared" si="1222"/>
        <v/>
      </c>
      <c r="CA1047" s="26" t="str">
        <f t="shared" si="1222"/>
        <v/>
      </c>
      <c r="CB1047" s="26" t="str">
        <f t="shared" si="1222"/>
        <v/>
      </c>
      <c r="CC1047" s="26" t="str">
        <f t="shared" si="1222"/>
        <v/>
      </c>
      <c r="CD1047" s="26" t="str">
        <f t="shared" si="1222"/>
        <v/>
      </c>
      <c r="CE1047" s="26" t="str">
        <f t="shared" si="1222"/>
        <v/>
      </c>
      <c r="CF1047" s="26" t="str">
        <f t="shared" si="1222"/>
        <v/>
      </c>
      <c r="CG1047" s="26" t="str">
        <f t="shared" si="1222"/>
        <v/>
      </c>
      <c r="CH1047" s="26" t="str">
        <f t="shared" si="1222"/>
        <v/>
      </c>
      <c r="CI1047" s="26" t="str">
        <f t="shared" si="1222"/>
        <v/>
      </c>
      <c r="CJ1047" s="26" t="str">
        <f t="shared" si="1222"/>
        <v/>
      </c>
      <c r="CK1047" s="26" t="str">
        <f t="shared" si="1222"/>
        <v/>
      </c>
      <c r="CL1047" s="26" t="str">
        <f t="shared" si="1222"/>
        <v/>
      </c>
      <c r="CM1047" s="26" t="str">
        <f t="shared" si="1222"/>
        <v/>
      </c>
      <c r="CN1047" s="26" t="str">
        <f t="shared" si="1222"/>
        <v/>
      </c>
      <c r="CO1047" s="26" t="str">
        <f t="shared" si="1222"/>
        <v/>
      </c>
      <c r="CP1047" s="26" t="str">
        <f t="shared" si="1222"/>
        <v/>
      </c>
      <c r="CQ1047" s="26" t="str">
        <f t="shared" si="1222"/>
        <v/>
      </c>
      <c r="CR1047" s="26" t="str">
        <f t="shared" si="1222"/>
        <v/>
      </c>
      <c r="CS1047" s="26" t="str">
        <f t="shared" si="1222"/>
        <v/>
      </c>
      <c r="CT1047" s="26" t="str">
        <f t="shared" si="1222"/>
        <v/>
      </c>
      <c r="CU1047" s="26" t="str">
        <f t="shared" si="1222"/>
        <v/>
      </c>
      <c r="CV1047" s="26" t="str">
        <f t="shared" si="1222"/>
        <v/>
      </c>
      <c r="CW1047" s="26" t="str">
        <f t="shared" si="1222"/>
        <v/>
      </c>
      <c r="CX1047" s="26" t="str">
        <f t="shared" si="1222"/>
        <v/>
      </c>
      <c r="CY1047" s="26" t="str">
        <f t="shared" si="1222"/>
        <v/>
      </c>
      <c r="CZ1047" s="26" t="str">
        <f t="shared" si="1222"/>
        <v/>
      </c>
      <c r="DA1047" s="26" t="str">
        <f t="shared" si="1222"/>
        <v/>
      </c>
      <c r="DB1047" s="26" t="str">
        <f t="shared" si="1222"/>
        <v/>
      </c>
      <c r="DC1047" s="26" t="str">
        <f t="shared" si="1222"/>
        <v/>
      </c>
      <c r="DD1047" s="26" t="str">
        <f t="shared" si="1222"/>
        <v/>
      </c>
      <c r="DE1047" s="26" t="str">
        <f t="shared" si="1222"/>
        <v/>
      </c>
      <c r="DF1047" s="26" t="str">
        <f t="shared" si="1222"/>
        <v/>
      </c>
      <c r="DG1047" s="26" t="str">
        <f t="shared" si="1222"/>
        <v/>
      </c>
      <c r="DH1047" s="26" t="str">
        <f t="shared" si="1222"/>
        <v/>
      </c>
      <c r="DI1047" s="26" t="str">
        <f t="shared" si="1222"/>
        <v/>
      </c>
      <c r="DJ1047" s="26" t="str">
        <f t="shared" si="1222"/>
        <v/>
      </c>
      <c r="DK1047" s="26" t="str">
        <f t="shared" si="1222"/>
        <v/>
      </c>
      <c r="DL1047" s="26" t="str">
        <f t="shared" si="1222"/>
        <v/>
      </c>
      <c r="DM1047" s="26" t="str">
        <f t="shared" si="1222"/>
        <v/>
      </c>
      <c r="DN1047" s="26" t="str">
        <f t="shared" si="1222"/>
        <v/>
      </c>
      <c r="DO1047" s="26" t="str">
        <f t="shared" si="1222"/>
        <v/>
      </c>
      <c r="DP1047" s="26" t="str">
        <f t="shared" si="1222"/>
        <v/>
      </c>
      <c r="DQ1047" s="26" t="str">
        <f t="shared" si="1222"/>
        <v/>
      </c>
      <c r="DR1047" s="26" t="str">
        <f t="shared" si="1222"/>
        <v/>
      </c>
      <c r="DS1047" s="26" t="str">
        <f t="shared" si="1222"/>
        <v/>
      </c>
      <c r="DT1047" s="26" t="str">
        <f t="shared" si="1222"/>
        <v/>
      </c>
      <c r="DU1047" s="26" t="str">
        <f t="shared" si="1222"/>
        <v/>
      </c>
      <c r="DV1047" s="26" t="str">
        <f t="shared" si="1222"/>
        <v/>
      </c>
      <c r="DW1047" s="26" t="str">
        <f t="shared" si="1222"/>
        <v/>
      </c>
      <c r="DX1047" s="26" t="str">
        <f t="shared" si="1222"/>
        <v/>
      </c>
      <c r="DY1047" s="26" t="str">
        <f t="shared" si="1222"/>
        <v/>
      </c>
      <c r="DZ1047" s="26" t="str">
        <f t="shared" si="1222"/>
        <v/>
      </c>
      <c r="EA1047" s="26" t="str">
        <f t="shared" si="1222"/>
        <v/>
      </c>
      <c r="EB1047" s="26" t="str">
        <f t="shared" si="1222"/>
        <v/>
      </c>
      <c r="EC1047" s="26" t="str">
        <f t="shared" si="1222"/>
        <v/>
      </c>
      <c r="ED1047" s="26" t="str">
        <f t="shared" si="1222"/>
        <v/>
      </c>
      <c r="EE1047" s="26" t="str">
        <f t="shared" si="1223" ref="EE1047:FI1047">IF(AND(EE1048="",EE1049=""),"",SUM(EE1048,EE1049))</f>
        <v/>
      </c>
      <c r="EF1047" s="26" t="str">
        <f t="shared" si="1223"/>
        <v/>
      </c>
      <c r="EG1047" s="26" t="str">
        <f t="shared" si="1223"/>
        <v/>
      </c>
      <c r="EH1047" s="26" t="str">
        <f t="shared" si="1223"/>
        <v/>
      </c>
      <c r="EI1047" s="26" t="str">
        <f t="shared" si="1223"/>
        <v/>
      </c>
      <c r="EJ1047" s="26" t="str">
        <f t="shared" si="1223"/>
        <v/>
      </c>
      <c r="EK1047" s="26" t="str">
        <f t="shared" si="1223"/>
        <v/>
      </c>
      <c r="EL1047" s="26" t="str">
        <f t="shared" si="1223"/>
        <v/>
      </c>
      <c r="EM1047" s="26" t="str">
        <f t="shared" si="1223"/>
        <v/>
      </c>
      <c r="EN1047" s="26" t="str">
        <f t="shared" si="1223"/>
        <v/>
      </c>
      <c r="EO1047" s="26" t="str">
        <f t="shared" si="1223"/>
        <v/>
      </c>
      <c r="EP1047" s="26" t="str">
        <f t="shared" si="1223"/>
        <v/>
      </c>
      <c r="EQ1047" s="26" t="str">
        <f t="shared" si="1223"/>
        <v/>
      </c>
      <c r="ER1047" s="26" t="str">
        <f t="shared" si="1223"/>
        <v/>
      </c>
      <c r="ES1047" s="26" t="str">
        <f t="shared" si="1223"/>
        <v/>
      </c>
      <c r="ET1047" s="26" t="str">
        <f t="shared" si="1223"/>
        <v/>
      </c>
      <c r="EU1047" s="26" t="str">
        <f t="shared" si="1223"/>
        <v/>
      </c>
      <c r="EV1047" s="26" t="str">
        <f t="shared" si="1223"/>
        <v/>
      </c>
      <c r="EW1047" s="26" t="str">
        <f t="shared" si="1223"/>
        <v/>
      </c>
      <c r="EX1047" s="26" t="str">
        <f t="shared" si="1223"/>
        <v/>
      </c>
      <c r="EY1047" s="26" t="str">
        <f t="shared" si="1223"/>
        <v/>
      </c>
      <c r="EZ1047" s="26" t="str">
        <f t="shared" si="1223"/>
        <v/>
      </c>
      <c r="FA1047" s="26" t="str">
        <f t="shared" si="1223"/>
        <v/>
      </c>
      <c r="FB1047" s="26" t="str">
        <f t="shared" si="1223"/>
        <v/>
      </c>
      <c r="FC1047" s="26" t="str">
        <f t="shared" si="1223"/>
        <v/>
      </c>
      <c r="FD1047" s="26" t="str">
        <f t="shared" si="1223"/>
        <v/>
      </c>
      <c r="FE1047" s="26" t="str">
        <f t="shared" si="1223"/>
        <v/>
      </c>
      <c r="FF1047" s="26" t="str">
        <f t="shared" si="1223"/>
        <v/>
      </c>
      <c r="FG1047" s="26" t="str">
        <f t="shared" si="1223"/>
        <v/>
      </c>
      <c r="FH1047" s="26" t="str">
        <f t="shared" si="1223"/>
        <v/>
      </c>
      <c r="FI1047" s="26" t="str">
        <f t="shared" si="1223"/>
        <v/>
      </c>
    </row>
    <row r="1048" spans="1:165" s="8" customFormat="1" ht="15" customHeight="1">
      <c r="A1048" s="8" t="str">
        <f t="shared" si="1208"/>
        <v>BEFOODDCSAP_BP6_XDC</v>
      </c>
      <c r="B1048" s="12" t="s">
        <v>2115</v>
      </c>
      <c r="C1048" s="13" t="s">
        <v>2448</v>
      </c>
      <c r="D1048" s="13" t="s">
        <v>2449</v>
      </c>
      <c r="E1048" s="18" t="str">
        <f>"BEFOODDCSAP_BP6_"&amp;C3</f>
        <v>BEFOODDCSAP_BP6_XDC</v>
      </c>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row>
    <row r="1049" spans="1:165" s="8" customFormat="1" ht="15" customHeight="1">
      <c r="A1049" s="8" t="str">
        <f t="shared" si="1208"/>
        <v>BEFOODDCSAI_BP6_XDC</v>
      </c>
      <c r="B1049" s="12" t="s">
        <v>2252</v>
      </c>
      <c r="C1049" s="13" t="s">
        <v>2450</v>
      </c>
      <c r="D1049" s="13" t="s">
        <v>2451</v>
      </c>
      <c r="E1049" s="18" t="str">
        <f>"BEFOODDCSAI_BP6_"&amp;C3</f>
        <v>BEFOODDCSAI_BP6_XDC</v>
      </c>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row>
    <row r="1050" spans="1:165" s="8" customFormat="1" ht="15" customHeight="1">
      <c r="A1050" s="8" t="str">
        <f t="shared" si="1208"/>
        <v>BEFOODDCCA_BP6_XDC</v>
      </c>
      <c r="B1050" s="12" t="s">
        <v>2271</v>
      </c>
      <c r="C1050" s="13" t="s">
        <v>2452</v>
      </c>
      <c r="D1050" s="13" t="s">
        <v>2453</v>
      </c>
      <c r="E1050" s="18" t="str">
        <f>"BEFOODDCCA_BP6_"&amp;C3</f>
        <v>BEFOODDCCA_BP6_XDC</v>
      </c>
      <c r="F1050" s="26" t="str">
        <f>IF(AND(F1051="",F1052=""),"",SUM(F1051,F1052))</f>
        <v/>
      </c>
      <c r="G1050" s="26" t="str">
        <f t="shared" si="1224" ref="G1050:BR1050">IF(AND(G1051="",G1052=""),"",SUM(G1051,G1052))</f>
        <v/>
      </c>
      <c r="H1050" s="26" t="str">
        <f t="shared" si="1224"/>
        <v/>
      </c>
      <c r="I1050" s="26" t="str">
        <f t="shared" si="1224"/>
        <v/>
      </c>
      <c r="J1050" s="26" t="str">
        <f t="shared" si="1224"/>
        <v/>
      </c>
      <c r="K1050" s="26" t="str">
        <f t="shared" si="1224"/>
        <v/>
      </c>
      <c r="L1050" s="26" t="str">
        <f t="shared" si="1224"/>
        <v/>
      </c>
      <c r="M1050" s="26" t="str">
        <f t="shared" si="1224"/>
        <v/>
      </c>
      <c r="N1050" s="26" t="str">
        <f t="shared" si="1224"/>
        <v/>
      </c>
      <c r="O1050" s="26" t="str">
        <f t="shared" si="1224"/>
        <v/>
      </c>
      <c r="P1050" s="26" t="str">
        <f t="shared" si="1224"/>
        <v/>
      </c>
      <c r="Q1050" s="26" t="str">
        <f t="shared" si="1224"/>
        <v/>
      </c>
      <c r="R1050" s="26" t="str">
        <f t="shared" si="1224"/>
        <v/>
      </c>
      <c r="S1050" s="26" t="str">
        <f t="shared" si="1224"/>
        <v/>
      </c>
      <c r="T1050" s="26" t="str">
        <f t="shared" si="1224"/>
        <v/>
      </c>
      <c r="U1050" s="26" t="str">
        <f t="shared" si="1224"/>
        <v/>
      </c>
      <c r="V1050" s="26" t="str">
        <f t="shared" si="1224"/>
        <v/>
      </c>
      <c r="W1050" s="26" t="str">
        <f t="shared" si="1224"/>
        <v/>
      </c>
      <c r="X1050" s="26" t="str">
        <f t="shared" si="1224"/>
        <v/>
      </c>
      <c r="Y1050" s="26" t="str">
        <f t="shared" si="1224"/>
        <v/>
      </c>
      <c r="Z1050" s="26" t="str">
        <f t="shared" si="1224"/>
        <v/>
      </c>
      <c r="AA1050" s="26" t="str">
        <f t="shared" si="1224"/>
        <v/>
      </c>
      <c r="AB1050" s="26" t="str">
        <f t="shared" si="1224"/>
        <v/>
      </c>
      <c r="AC1050" s="26" t="str">
        <f t="shared" si="1224"/>
        <v/>
      </c>
      <c r="AD1050" s="26" t="str">
        <f t="shared" si="1224"/>
        <v/>
      </c>
      <c r="AE1050" s="26" t="str">
        <f t="shared" si="1224"/>
        <v/>
      </c>
      <c r="AF1050" s="26" t="str">
        <f t="shared" si="1224"/>
        <v/>
      </c>
      <c r="AG1050" s="26" t="str">
        <f t="shared" si="1224"/>
        <v/>
      </c>
      <c r="AH1050" s="26" t="str">
        <f t="shared" si="1224"/>
        <v/>
      </c>
      <c r="AI1050" s="26" t="str">
        <f t="shared" si="1224"/>
        <v/>
      </c>
      <c r="AJ1050" s="26" t="str">
        <f t="shared" si="1224"/>
        <v/>
      </c>
      <c r="AK1050" s="26" t="str">
        <f t="shared" si="1224"/>
        <v/>
      </c>
      <c r="AL1050" s="26" t="str">
        <f t="shared" si="1224"/>
        <v/>
      </c>
      <c r="AM1050" s="26" t="str">
        <f t="shared" si="1224"/>
        <v/>
      </c>
      <c r="AN1050" s="26" t="str">
        <f t="shared" si="1224"/>
        <v/>
      </c>
      <c r="AO1050" s="26" t="str">
        <f t="shared" si="1224"/>
        <v/>
      </c>
      <c r="AP1050" s="26" t="str">
        <f t="shared" si="1224"/>
        <v/>
      </c>
      <c r="AQ1050" s="26" t="str">
        <f t="shared" si="1224"/>
        <v/>
      </c>
      <c r="AR1050" s="26" t="str">
        <f t="shared" si="1224"/>
        <v/>
      </c>
      <c r="AS1050" s="26" t="str">
        <f t="shared" si="1224"/>
        <v/>
      </c>
      <c r="AT1050" s="26" t="str">
        <f t="shared" si="1224"/>
        <v/>
      </c>
      <c r="AU1050" s="26" t="str">
        <f t="shared" si="1224"/>
        <v/>
      </c>
      <c r="AV1050" s="26" t="str">
        <f t="shared" si="1224"/>
        <v/>
      </c>
      <c r="AW1050" s="26" t="str">
        <f t="shared" si="1224"/>
        <v/>
      </c>
      <c r="AX1050" s="26" t="str">
        <f t="shared" si="1224"/>
        <v/>
      </c>
      <c r="AY1050" s="26" t="str">
        <f t="shared" si="1224"/>
        <v/>
      </c>
      <c r="AZ1050" s="26" t="str">
        <f t="shared" si="1224"/>
        <v/>
      </c>
      <c r="BA1050" s="26" t="str">
        <f t="shared" si="1224"/>
        <v/>
      </c>
      <c r="BB1050" s="26" t="str">
        <f t="shared" si="1224"/>
        <v/>
      </c>
      <c r="BC1050" s="26" t="str">
        <f t="shared" si="1224"/>
        <v/>
      </c>
      <c r="BD1050" s="26" t="str">
        <f t="shared" si="1224"/>
        <v/>
      </c>
      <c r="BE1050" s="26" t="str">
        <f t="shared" si="1224"/>
        <v/>
      </c>
      <c r="BF1050" s="26" t="str">
        <f t="shared" si="1224"/>
        <v/>
      </c>
      <c r="BG1050" s="26" t="str">
        <f t="shared" si="1224"/>
        <v/>
      </c>
      <c r="BH1050" s="26" t="str">
        <f t="shared" si="1224"/>
        <v/>
      </c>
      <c r="BI1050" s="26" t="str">
        <f t="shared" si="1224"/>
        <v/>
      </c>
      <c r="BJ1050" s="26" t="str">
        <f t="shared" si="1224"/>
        <v/>
      </c>
      <c r="BK1050" s="26" t="str">
        <f t="shared" si="1224"/>
        <v/>
      </c>
      <c r="BL1050" s="26" t="str">
        <f t="shared" si="1224"/>
        <v/>
      </c>
      <c r="BM1050" s="26" t="str">
        <f t="shared" si="1224"/>
        <v/>
      </c>
      <c r="BN1050" s="26" t="str">
        <f t="shared" si="1224"/>
        <v/>
      </c>
      <c r="BO1050" s="26" t="str">
        <f t="shared" si="1224"/>
        <v/>
      </c>
      <c r="BP1050" s="26" t="str">
        <f t="shared" si="1224"/>
        <v/>
      </c>
      <c r="BQ1050" s="26" t="str">
        <f t="shared" si="1224"/>
        <v/>
      </c>
      <c r="BR1050" s="26" t="str">
        <f t="shared" si="1224"/>
        <v/>
      </c>
      <c r="BS1050" s="26" t="str">
        <f t="shared" si="1225" ref="BS1050:ED1050">IF(AND(BS1051="",BS1052=""),"",SUM(BS1051,BS1052))</f>
        <v/>
      </c>
      <c r="BT1050" s="26" t="str">
        <f t="shared" si="1225"/>
        <v/>
      </c>
      <c r="BU1050" s="26" t="str">
        <f t="shared" si="1225"/>
        <v/>
      </c>
      <c r="BV1050" s="26" t="str">
        <f t="shared" si="1225"/>
        <v/>
      </c>
      <c r="BW1050" s="26" t="str">
        <f t="shared" si="1225"/>
        <v/>
      </c>
      <c r="BX1050" s="26" t="str">
        <f t="shared" si="1225"/>
        <v/>
      </c>
      <c r="BY1050" s="26" t="str">
        <f t="shared" si="1225"/>
        <v/>
      </c>
      <c r="BZ1050" s="26" t="str">
        <f t="shared" si="1225"/>
        <v/>
      </c>
      <c r="CA1050" s="26" t="str">
        <f t="shared" si="1225"/>
        <v/>
      </c>
      <c r="CB1050" s="26" t="str">
        <f t="shared" si="1225"/>
        <v/>
      </c>
      <c r="CC1050" s="26" t="str">
        <f t="shared" si="1225"/>
        <v/>
      </c>
      <c r="CD1050" s="26" t="str">
        <f t="shared" si="1225"/>
        <v/>
      </c>
      <c r="CE1050" s="26" t="str">
        <f t="shared" si="1225"/>
        <v/>
      </c>
      <c r="CF1050" s="26" t="str">
        <f t="shared" si="1225"/>
        <v/>
      </c>
      <c r="CG1050" s="26" t="str">
        <f t="shared" si="1225"/>
        <v/>
      </c>
      <c r="CH1050" s="26" t="str">
        <f t="shared" si="1225"/>
        <v/>
      </c>
      <c r="CI1050" s="26" t="str">
        <f t="shared" si="1225"/>
        <v/>
      </c>
      <c r="CJ1050" s="26" t="str">
        <f t="shared" si="1225"/>
        <v/>
      </c>
      <c r="CK1050" s="26" t="str">
        <f t="shared" si="1225"/>
        <v/>
      </c>
      <c r="CL1050" s="26" t="str">
        <f t="shared" si="1225"/>
        <v/>
      </c>
      <c r="CM1050" s="26" t="str">
        <f t="shared" si="1225"/>
        <v/>
      </c>
      <c r="CN1050" s="26" t="str">
        <f t="shared" si="1225"/>
        <v/>
      </c>
      <c r="CO1050" s="26" t="str">
        <f t="shared" si="1225"/>
        <v/>
      </c>
      <c r="CP1050" s="26" t="str">
        <f t="shared" si="1225"/>
        <v/>
      </c>
      <c r="CQ1050" s="26" t="str">
        <f t="shared" si="1225"/>
        <v/>
      </c>
      <c r="CR1050" s="26" t="str">
        <f t="shared" si="1225"/>
        <v/>
      </c>
      <c r="CS1050" s="26" t="str">
        <f t="shared" si="1225"/>
        <v/>
      </c>
      <c r="CT1050" s="26" t="str">
        <f t="shared" si="1225"/>
        <v/>
      </c>
      <c r="CU1050" s="26" t="str">
        <f t="shared" si="1225"/>
        <v/>
      </c>
      <c r="CV1050" s="26" t="str">
        <f t="shared" si="1225"/>
        <v/>
      </c>
      <c r="CW1050" s="26" t="str">
        <f t="shared" si="1225"/>
        <v/>
      </c>
      <c r="CX1050" s="26" t="str">
        <f t="shared" si="1225"/>
        <v/>
      </c>
      <c r="CY1050" s="26" t="str">
        <f t="shared" si="1225"/>
        <v/>
      </c>
      <c r="CZ1050" s="26" t="str">
        <f t="shared" si="1225"/>
        <v/>
      </c>
      <c r="DA1050" s="26" t="str">
        <f t="shared" si="1225"/>
        <v/>
      </c>
      <c r="DB1050" s="26" t="str">
        <f t="shared" si="1225"/>
        <v/>
      </c>
      <c r="DC1050" s="26" t="str">
        <f t="shared" si="1225"/>
        <v/>
      </c>
      <c r="DD1050" s="26" t="str">
        <f t="shared" si="1225"/>
        <v/>
      </c>
      <c r="DE1050" s="26" t="str">
        <f t="shared" si="1225"/>
        <v/>
      </c>
      <c r="DF1050" s="26" t="str">
        <f t="shared" si="1225"/>
        <v/>
      </c>
      <c r="DG1050" s="26" t="str">
        <f t="shared" si="1225"/>
        <v/>
      </c>
      <c r="DH1050" s="26" t="str">
        <f t="shared" si="1225"/>
        <v/>
      </c>
      <c r="DI1050" s="26" t="str">
        <f t="shared" si="1225"/>
        <v/>
      </c>
      <c r="DJ1050" s="26" t="str">
        <f t="shared" si="1225"/>
        <v/>
      </c>
      <c r="DK1050" s="26" t="str">
        <f t="shared" si="1225"/>
        <v/>
      </c>
      <c r="DL1050" s="26" t="str">
        <f t="shared" si="1225"/>
        <v/>
      </c>
      <c r="DM1050" s="26" t="str">
        <f t="shared" si="1225"/>
        <v/>
      </c>
      <c r="DN1050" s="26" t="str">
        <f t="shared" si="1225"/>
        <v/>
      </c>
      <c r="DO1050" s="26" t="str">
        <f t="shared" si="1225"/>
        <v/>
      </c>
      <c r="DP1050" s="26" t="str">
        <f t="shared" si="1225"/>
        <v/>
      </c>
      <c r="DQ1050" s="26" t="str">
        <f t="shared" si="1225"/>
        <v/>
      </c>
      <c r="DR1050" s="26" t="str">
        <f t="shared" si="1225"/>
        <v/>
      </c>
      <c r="DS1050" s="26" t="str">
        <f t="shared" si="1225"/>
        <v/>
      </c>
      <c r="DT1050" s="26" t="str">
        <f t="shared" si="1225"/>
        <v/>
      </c>
      <c r="DU1050" s="26" t="str">
        <f t="shared" si="1225"/>
        <v/>
      </c>
      <c r="DV1050" s="26" t="str">
        <f t="shared" si="1225"/>
        <v/>
      </c>
      <c r="DW1050" s="26" t="str">
        <f t="shared" si="1225"/>
        <v/>
      </c>
      <c r="DX1050" s="26" t="str">
        <f t="shared" si="1225"/>
        <v/>
      </c>
      <c r="DY1050" s="26" t="str">
        <f t="shared" si="1225"/>
        <v/>
      </c>
      <c r="DZ1050" s="26" t="str">
        <f t="shared" si="1225"/>
        <v/>
      </c>
      <c r="EA1050" s="26" t="str">
        <f t="shared" si="1225"/>
        <v/>
      </c>
      <c r="EB1050" s="26" t="str">
        <f t="shared" si="1225"/>
        <v/>
      </c>
      <c r="EC1050" s="26" t="str">
        <f t="shared" si="1225"/>
        <v/>
      </c>
      <c r="ED1050" s="26" t="str">
        <f t="shared" si="1225"/>
        <v/>
      </c>
      <c r="EE1050" s="26" t="str">
        <f t="shared" si="1226" ref="EE1050:FI1050">IF(AND(EE1051="",EE1052=""),"",SUM(EE1051,EE1052))</f>
        <v/>
      </c>
      <c r="EF1050" s="26" t="str">
        <f t="shared" si="1226"/>
        <v/>
      </c>
      <c r="EG1050" s="26" t="str">
        <f t="shared" si="1226"/>
        <v/>
      </c>
      <c r="EH1050" s="26" t="str">
        <f t="shared" si="1226"/>
        <v/>
      </c>
      <c r="EI1050" s="26" t="str">
        <f t="shared" si="1226"/>
        <v/>
      </c>
      <c r="EJ1050" s="26" t="str">
        <f t="shared" si="1226"/>
        <v/>
      </c>
      <c r="EK1050" s="26" t="str">
        <f t="shared" si="1226"/>
        <v/>
      </c>
      <c r="EL1050" s="26" t="str">
        <f t="shared" si="1226"/>
        <v/>
      </c>
      <c r="EM1050" s="26" t="str">
        <f t="shared" si="1226"/>
        <v/>
      </c>
      <c r="EN1050" s="26" t="str">
        <f t="shared" si="1226"/>
        <v/>
      </c>
      <c r="EO1050" s="26" t="str">
        <f t="shared" si="1226"/>
        <v/>
      </c>
      <c r="EP1050" s="26" t="str">
        <f t="shared" si="1226"/>
        <v/>
      </c>
      <c r="EQ1050" s="26" t="str">
        <f t="shared" si="1226"/>
        <v/>
      </c>
      <c r="ER1050" s="26" t="str">
        <f t="shared" si="1226"/>
        <v/>
      </c>
      <c r="ES1050" s="26" t="str">
        <f t="shared" si="1226"/>
        <v/>
      </c>
      <c r="ET1050" s="26" t="str">
        <f t="shared" si="1226"/>
        <v/>
      </c>
      <c r="EU1050" s="26" t="str">
        <f t="shared" si="1226"/>
        <v/>
      </c>
      <c r="EV1050" s="26" t="str">
        <f t="shared" si="1226"/>
        <v/>
      </c>
      <c r="EW1050" s="26" t="str">
        <f t="shared" si="1226"/>
        <v/>
      </c>
      <c r="EX1050" s="26" t="str">
        <f t="shared" si="1226"/>
        <v/>
      </c>
      <c r="EY1050" s="26" t="str">
        <f t="shared" si="1226"/>
        <v/>
      </c>
      <c r="EZ1050" s="26" t="str">
        <f t="shared" si="1226"/>
        <v/>
      </c>
      <c r="FA1050" s="26" t="str">
        <f t="shared" si="1226"/>
        <v/>
      </c>
      <c r="FB1050" s="26" t="str">
        <f t="shared" si="1226"/>
        <v/>
      </c>
      <c r="FC1050" s="26" t="str">
        <f t="shared" si="1226"/>
        <v/>
      </c>
      <c r="FD1050" s="26" t="str">
        <f t="shared" si="1226"/>
        <v/>
      </c>
      <c r="FE1050" s="26" t="str">
        <f t="shared" si="1226"/>
        <v/>
      </c>
      <c r="FF1050" s="26" t="str">
        <f t="shared" si="1226"/>
        <v/>
      </c>
      <c r="FG1050" s="26" t="str">
        <f t="shared" si="1226"/>
        <v/>
      </c>
      <c r="FH1050" s="26" t="str">
        <f t="shared" si="1226"/>
        <v/>
      </c>
      <c r="FI1050" s="26" t="str">
        <f t="shared" si="1226"/>
        <v/>
      </c>
    </row>
    <row r="1051" spans="1:165" s="8" customFormat="1" ht="15" customHeight="1">
      <c r="A1051" s="8" t="str">
        <f t="shared" si="1208"/>
        <v>BEFOODDCCAP_BP6_XDC</v>
      </c>
      <c r="B1051" s="12" t="s">
        <v>2149</v>
      </c>
      <c r="C1051" s="13" t="s">
        <v>2454</v>
      </c>
      <c r="D1051" s="13" t="s">
        <v>2455</v>
      </c>
      <c r="E1051" s="18" t="str">
        <f>"BEFOODDCCAP_BP6_"&amp;C3</f>
        <v>BEFOODDCCAP_BP6_XDC</v>
      </c>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row>
    <row r="1052" spans="1:165" s="8" customFormat="1" ht="15" customHeight="1">
      <c r="A1052" s="8" t="str">
        <f t="shared" si="1208"/>
        <v>BEFOODDCCAI_BP6_XDC</v>
      </c>
      <c r="B1052" s="12" t="s">
        <v>2152</v>
      </c>
      <c r="C1052" s="13" t="s">
        <v>2456</v>
      </c>
      <c r="D1052" s="13" t="s">
        <v>2457</v>
      </c>
      <c r="E1052" s="18" t="str">
        <f>"BEFOODDCCAI_BP6_"&amp;C3</f>
        <v>BEFOODDCCAI_BP6_XDC</v>
      </c>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row>
    <row r="1053" spans="1:165" s="8" customFormat="1" ht="15" customHeight="1">
      <c r="A1053" s="8" t="str">
        <f t="shared" si="1208"/>
        <v>BEFOODG_BP6_XDC</v>
      </c>
      <c r="B1053" s="12" t="s">
        <v>1412</v>
      </c>
      <c r="C1053" s="13" t="s">
        <v>2458</v>
      </c>
      <c r="D1053" s="13" t="s">
        <v>2459</v>
      </c>
      <c r="E1053" s="18" t="str">
        <f>"BEFOODG_BP6_"&amp;C3</f>
        <v>BEFOODG_BP6_XDC</v>
      </c>
      <c r="F1053" s="26" t="str">
        <f>IF(AND(F1054="",AND(F1055="",AND(F1056="",AND(F1059="",AND(F1063="",AND(F1066="",F1069="")))))),"",SUM(F1054,F1055,F1056,F1059,F1063,F1066,F1069))</f>
        <v/>
      </c>
      <c r="G1053" s="26" t="str">
        <f t="shared" si="1227" ref="G1053:BR1053">IF(AND(G1054="",AND(G1055="",AND(G1056="",AND(G1059="",AND(G1063="",AND(G1066="",G1069="")))))),"",SUM(G1054,G1055,G1056,G1059,G1063,G1066,G1069))</f>
        <v/>
      </c>
      <c r="H1053" s="26" t="str">
        <f t="shared" si="1227"/>
        <v/>
      </c>
      <c r="I1053" s="26" t="str">
        <f t="shared" si="1227"/>
        <v/>
      </c>
      <c r="J1053" s="26" t="str">
        <f t="shared" si="1227"/>
        <v/>
      </c>
      <c r="K1053" s="26" t="str">
        <f t="shared" si="1227"/>
        <v/>
      </c>
      <c r="L1053" s="26" t="str">
        <f t="shared" si="1227"/>
        <v/>
      </c>
      <c r="M1053" s="26" t="str">
        <f t="shared" si="1227"/>
        <v/>
      </c>
      <c r="N1053" s="26" t="str">
        <f t="shared" si="1227"/>
        <v/>
      </c>
      <c r="O1053" s="26" t="str">
        <f t="shared" si="1227"/>
        <v/>
      </c>
      <c r="P1053" s="26" t="str">
        <f t="shared" si="1227"/>
        <v/>
      </c>
      <c r="Q1053" s="26" t="str">
        <f t="shared" si="1227"/>
        <v/>
      </c>
      <c r="R1053" s="26" t="str">
        <f t="shared" si="1227"/>
        <v/>
      </c>
      <c r="S1053" s="26" t="str">
        <f t="shared" si="1227"/>
        <v/>
      </c>
      <c r="T1053" s="26" t="str">
        <f t="shared" si="1227"/>
        <v/>
      </c>
      <c r="U1053" s="26" t="str">
        <f t="shared" si="1227"/>
        <v/>
      </c>
      <c r="V1053" s="26" t="str">
        <f t="shared" si="1227"/>
        <v/>
      </c>
      <c r="W1053" s="26" t="str">
        <f t="shared" si="1227"/>
        <v/>
      </c>
      <c r="X1053" s="26" t="str">
        <f t="shared" si="1227"/>
        <v/>
      </c>
      <c r="Y1053" s="26" t="str">
        <f t="shared" si="1227"/>
        <v/>
      </c>
      <c r="Z1053" s="26" t="str">
        <f t="shared" si="1227"/>
        <v/>
      </c>
      <c r="AA1053" s="26" t="str">
        <f t="shared" si="1227"/>
        <v/>
      </c>
      <c r="AB1053" s="26" t="str">
        <f t="shared" si="1227"/>
        <v/>
      </c>
      <c r="AC1053" s="26" t="str">
        <f t="shared" si="1227"/>
        <v/>
      </c>
      <c r="AD1053" s="26" t="str">
        <f t="shared" si="1227"/>
        <v/>
      </c>
      <c r="AE1053" s="26" t="str">
        <f t="shared" si="1227"/>
        <v/>
      </c>
      <c r="AF1053" s="26" t="str">
        <f t="shared" si="1227"/>
        <v/>
      </c>
      <c r="AG1053" s="26" t="str">
        <f t="shared" si="1227"/>
        <v/>
      </c>
      <c r="AH1053" s="26" t="str">
        <f t="shared" si="1227"/>
        <v/>
      </c>
      <c r="AI1053" s="26" t="str">
        <f t="shared" si="1227"/>
        <v/>
      </c>
      <c r="AJ1053" s="26" t="str">
        <f t="shared" si="1227"/>
        <v/>
      </c>
      <c r="AK1053" s="26" t="str">
        <f t="shared" si="1227"/>
        <v/>
      </c>
      <c r="AL1053" s="26" t="str">
        <f t="shared" si="1227"/>
        <v/>
      </c>
      <c r="AM1053" s="26" t="str">
        <f t="shared" si="1227"/>
        <v/>
      </c>
      <c r="AN1053" s="26" t="str">
        <f t="shared" si="1227"/>
        <v/>
      </c>
      <c r="AO1053" s="26" t="str">
        <f t="shared" si="1227"/>
        <v/>
      </c>
      <c r="AP1053" s="26" t="str">
        <f t="shared" si="1227"/>
        <v/>
      </c>
      <c r="AQ1053" s="26" t="str">
        <f t="shared" si="1227"/>
        <v/>
      </c>
      <c r="AR1053" s="26" t="str">
        <f t="shared" si="1227"/>
        <v/>
      </c>
      <c r="AS1053" s="26" t="str">
        <f t="shared" si="1227"/>
        <v/>
      </c>
      <c r="AT1053" s="26" t="str">
        <f t="shared" si="1227"/>
        <v/>
      </c>
      <c r="AU1053" s="26" t="str">
        <f t="shared" si="1227"/>
        <v/>
      </c>
      <c r="AV1053" s="26" t="str">
        <f t="shared" si="1227"/>
        <v/>
      </c>
      <c r="AW1053" s="26" t="str">
        <f t="shared" si="1227"/>
        <v/>
      </c>
      <c r="AX1053" s="26" t="str">
        <f t="shared" si="1227"/>
        <v/>
      </c>
      <c r="AY1053" s="26" t="str">
        <f t="shared" si="1227"/>
        <v/>
      </c>
      <c r="AZ1053" s="26" t="str">
        <f t="shared" si="1227"/>
        <v/>
      </c>
      <c r="BA1053" s="26" t="str">
        <f t="shared" si="1227"/>
        <v/>
      </c>
      <c r="BB1053" s="26" t="str">
        <f t="shared" si="1227"/>
        <v/>
      </c>
      <c r="BC1053" s="26" t="str">
        <f t="shared" si="1227"/>
        <v/>
      </c>
      <c r="BD1053" s="26" t="str">
        <f t="shared" si="1227"/>
        <v/>
      </c>
      <c r="BE1053" s="26" t="str">
        <f t="shared" si="1227"/>
        <v/>
      </c>
      <c r="BF1053" s="26" t="str">
        <f t="shared" si="1227"/>
        <v/>
      </c>
      <c r="BG1053" s="26" t="str">
        <f t="shared" si="1227"/>
        <v/>
      </c>
      <c r="BH1053" s="26" t="str">
        <f t="shared" si="1227"/>
        <v/>
      </c>
      <c r="BI1053" s="26" t="str">
        <f t="shared" si="1227"/>
        <v/>
      </c>
      <c r="BJ1053" s="26" t="str">
        <f t="shared" si="1227"/>
        <v/>
      </c>
      <c r="BK1053" s="26" t="str">
        <f t="shared" si="1227"/>
        <v/>
      </c>
      <c r="BL1053" s="26" t="str">
        <f t="shared" si="1227"/>
        <v/>
      </c>
      <c r="BM1053" s="26" t="str">
        <f t="shared" si="1227"/>
        <v/>
      </c>
      <c r="BN1053" s="26" t="str">
        <f t="shared" si="1227"/>
        <v/>
      </c>
      <c r="BO1053" s="26" t="str">
        <f t="shared" si="1227"/>
        <v/>
      </c>
      <c r="BP1053" s="26" t="str">
        <f t="shared" si="1227"/>
        <v/>
      </c>
      <c r="BQ1053" s="26" t="str">
        <f t="shared" si="1227"/>
        <v/>
      </c>
      <c r="BR1053" s="26" t="str">
        <f t="shared" si="1227"/>
        <v/>
      </c>
      <c r="BS1053" s="26" t="str">
        <f t="shared" si="1228" ref="BS1053:ED1053">IF(AND(BS1054="",AND(BS1055="",AND(BS1056="",AND(BS1059="",AND(BS1063="",AND(BS1066="",BS1069="")))))),"",SUM(BS1054,BS1055,BS1056,BS1059,BS1063,BS1066,BS1069))</f>
        <v/>
      </c>
      <c r="BT1053" s="26" t="str">
        <f t="shared" si="1228"/>
        <v/>
      </c>
      <c r="BU1053" s="26" t="str">
        <f t="shared" si="1228"/>
        <v/>
      </c>
      <c r="BV1053" s="26" t="str">
        <f t="shared" si="1228"/>
        <v/>
      </c>
      <c r="BW1053" s="26" t="str">
        <f t="shared" si="1228"/>
        <v/>
      </c>
      <c r="BX1053" s="26" t="str">
        <f t="shared" si="1228"/>
        <v/>
      </c>
      <c r="BY1053" s="26" t="str">
        <f t="shared" si="1228"/>
        <v/>
      </c>
      <c r="BZ1053" s="26" t="str">
        <f t="shared" si="1228"/>
        <v/>
      </c>
      <c r="CA1053" s="26" t="str">
        <f t="shared" si="1228"/>
        <v/>
      </c>
      <c r="CB1053" s="26" t="str">
        <f t="shared" si="1228"/>
        <v/>
      </c>
      <c r="CC1053" s="26" t="str">
        <f t="shared" si="1228"/>
        <v/>
      </c>
      <c r="CD1053" s="26" t="str">
        <f t="shared" si="1228"/>
        <v/>
      </c>
      <c r="CE1053" s="26" t="str">
        <f t="shared" si="1228"/>
        <v/>
      </c>
      <c r="CF1053" s="26" t="str">
        <f t="shared" si="1228"/>
        <v/>
      </c>
      <c r="CG1053" s="26" t="str">
        <f t="shared" si="1228"/>
        <v/>
      </c>
      <c r="CH1053" s="26" t="str">
        <f t="shared" si="1228"/>
        <v/>
      </c>
      <c r="CI1053" s="26" t="str">
        <f t="shared" si="1228"/>
        <v/>
      </c>
      <c r="CJ1053" s="26" t="str">
        <f t="shared" si="1228"/>
        <v/>
      </c>
      <c r="CK1053" s="26" t="str">
        <f t="shared" si="1228"/>
        <v/>
      </c>
      <c r="CL1053" s="26" t="str">
        <f t="shared" si="1228"/>
        <v/>
      </c>
      <c r="CM1053" s="26" t="str">
        <f t="shared" si="1228"/>
        <v/>
      </c>
      <c r="CN1053" s="26" t="str">
        <f t="shared" si="1228"/>
        <v/>
      </c>
      <c r="CO1053" s="26" t="str">
        <f t="shared" si="1228"/>
        <v/>
      </c>
      <c r="CP1053" s="26" t="str">
        <f t="shared" si="1228"/>
        <v/>
      </c>
      <c r="CQ1053" s="26" t="str">
        <f t="shared" si="1228"/>
        <v/>
      </c>
      <c r="CR1053" s="26" t="str">
        <f t="shared" si="1228"/>
        <v/>
      </c>
      <c r="CS1053" s="26" t="str">
        <f t="shared" si="1228"/>
        <v/>
      </c>
      <c r="CT1053" s="26" t="str">
        <f t="shared" si="1228"/>
        <v/>
      </c>
      <c r="CU1053" s="26" t="str">
        <f t="shared" si="1228"/>
        <v/>
      </c>
      <c r="CV1053" s="26" t="str">
        <f t="shared" si="1228"/>
        <v/>
      </c>
      <c r="CW1053" s="26" t="str">
        <f t="shared" si="1228"/>
        <v/>
      </c>
      <c r="CX1053" s="26" t="str">
        <f t="shared" si="1228"/>
        <v/>
      </c>
      <c r="CY1053" s="26" t="str">
        <f t="shared" si="1228"/>
        <v/>
      </c>
      <c r="CZ1053" s="26" t="str">
        <f t="shared" si="1228"/>
        <v/>
      </c>
      <c r="DA1053" s="26" t="str">
        <f t="shared" si="1228"/>
        <v/>
      </c>
      <c r="DB1053" s="26" t="str">
        <f t="shared" si="1228"/>
        <v/>
      </c>
      <c r="DC1053" s="26" t="str">
        <f t="shared" si="1228"/>
        <v/>
      </c>
      <c r="DD1053" s="26" t="str">
        <f t="shared" si="1228"/>
        <v/>
      </c>
      <c r="DE1053" s="26" t="str">
        <f t="shared" si="1228"/>
        <v/>
      </c>
      <c r="DF1053" s="26" t="str">
        <f t="shared" si="1228"/>
        <v/>
      </c>
      <c r="DG1053" s="26" t="str">
        <f t="shared" si="1228"/>
        <v/>
      </c>
      <c r="DH1053" s="26" t="str">
        <f t="shared" si="1228"/>
        <v/>
      </c>
      <c r="DI1053" s="26" t="str">
        <f t="shared" si="1228"/>
        <v/>
      </c>
      <c r="DJ1053" s="26" t="str">
        <f t="shared" si="1228"/>
        <v/>
      </c>
      <c r="DK1053" s="26" t="str">
        <f t="shared" si="1228"/>
        <v/>
      </c>
      <c r="DL1053" s="26" t="str">
        <f t="shared" si="1228"/>
        <v/>
      </c>
      <c r="DM1053" s="26" t="str">
        <f t="shared" si="1228"/>
        <v/>
      </c>
      <c r="DN1053" s="26" t="str">
        <f t="shared" si="1228"/>
        <v/>
      </c>
      <c r="DO1053" s="26" t="str">
        <f t="shared" si="1228"/>
        <v/>
      </c>
      <c r="DP1053" s="26" t="str">
        <f t="shared" si="1228"/>
        <v/>
      </c>
      <c r="DQ1053" s="26" t="str">
        <f t="shared" si="1228"/>
        <v/>
      </c>
      <c r="DR1053" s="26" t="str">
        <f t="shared" si="1228"/>
        <v/>
      </c>
      <c r="DS1053" s="26" t="str">
        <f t="shared" si="1228"/>
        <v/>
      </c>
      <c r="DT1053" s="26" t="str">
        <f t="shared" si="1228"/>
        <v/>
      </c>
      <c r="DU1053" s="26" t="str">
        <f t="shared" si="1228"/>
        <v/>
      </c>
      <c r="DV1053" s="26" t="str">
        <f t="shared" si="1228"/>
        <v/>
      </c>
      <c r="DW1053" s="26" t="str">
        <f t="shared" si="1228"/>
        <v/>
      </c>
      <c r="DX1053" s="26" t="str">
        <f t="shared" si="1228"/>
        <v/>
      </c>
      <c r="DY1053" s="26" t="str">
        <f t="shared" si="1228"/>
        <v/>
      </c>
      <c r="DZ1053" s="26" t="str">
        <f t="shared" si="1228"/>
        <v/>
      </c>
      <c r="EA1053" s="26" t="str">
        <f t="shared" si="1228"/>
        <v/>
      </c>
      <c r="EB1053" s="26" t="str">
        <f t="shared" si="1228"/>
        <v/>
      </c>
      <c r="EC1053" s="26" t="str">
        <f t="shared" si="1228"/>
        <v/>
      </c>
      <c r="ED1053" s="26" t="str">
        <f t="shared" si="1228"/>
        <v/>
      </c>
      <c r="EE1053" s="26" t="str">
        <f t="shared" si="1229" ref="EE1053:FI1053">IF(AND(EE1054="",AND(EE1055="",AND(EE1056="",AND(EE1059="",AND(EE1063="",AND(EE1066="",EE1069="")))))),"",SUM(EE1054,EE1055,EE1056,EE1059,EE1063,EE1066,EE1069))</f>
        <v/>
      </c>
      <c r="EF1053" s="26" t="str">
        <f t="shared" si="1229"/>
        <v/>
      </c>
      <c r="EG1053" s="26" t="str">
        <f t="shared" si="1229"/>
        <v/>
      </c>
      <c r="EH1053" s="26" t="str">
        <f t="shared" si="1229"/>
        <v/>
      </c>
      <c r="EI1053" s="26" t="str">
        <f t="shared" si="1229"/>
        <v/>
      </c>
      <c r="EJ1053" s="26" t="str">
        <f t="shared" si="1229"/>
        <v/>
      </c>
      <c r="EK1053" s="26" t="str">
        <f t="shared" si="1229"/>
        <v/>
      </c>
      <c r="EL1053" s="26" t="str">
        <f t="shared" si="1229"/>
        <v/>
      </c>
      <c r="EM1053" s="26" t="str">
        <f t="shared" si="1229"/>
        <v/>
      </c>
      <c r="EN1053" s="26" t="str">
        <f t="shared" si="1229"/>
        <v/>
      </c>
      <c r="EO1053" s="26" t="str">
        <f t="shared" si="1229"/>
        <v/>
      </c>
      <c r="EP1053" s="26" t="str">
        <f t="shared" si="1229"/>
        <v/>
      </c>
      <c r="EQ1053" s="26" t="str">
        <f t="shared" si="1229"/>
        <v/>
      </c>
      <c r="ER1053" s="26" t="str">
        <f t="shared" si="1229"/>
        <v/>
      </c>
      <c r="ES1053" s="26" t="str">
        <f t="shared" si="1229"/>
        <v/>
      </c>
      <c r="ET1053" s="26" t="str">
        <f t="shared" si="1229"/>
        <v/>
      </c>
      <c r="EU1053" s="26" t="str">
        <f t="shared" si="1229"/>
        <v/>
      </c>
      <c r="EV1053" s="26" t="str">
        <f t="shared" si="1229"/>
        <v/>
      </c>
      <c r="EW1053" s="26" t="str">
        <f t="shared" si="1229"/>
        <v/>
      </c>
      <c r="EX1053" s="26" t="str">
        <f t="shared" si="1229"/>
        <v/>
      </c>
      <c r="EY1053" s="26" t="str">
        <f t="shared" si="1229"/>
        <v/>
      </c>
      <c r="EZ1053" s="26" t="str">
        <f t="shared" si="1229"/>
        <v/>
      </c>
      <c r="FA1053" s="26" t="str">
        <f t="shared" si="1229"/>
        <v/>
      </c>
      <c r="FB1053" s="26" t="str">
        <f t="shared" si="1229"/>
        <v/>
      </c>
      <c r="FC1053" s="26" t="str">
        <f t="shared" si="1229"/>
        <v/>
      </c>
      <c r="FD1053" s="26" t="str">
        <f t="shared" si="1229"/>
        <v/>
      </c>
      <c r="FE1053" s="26" t="str">
        <f t="shared" si="1229"/>
        <v/>
      </c>
      <c r="FF1053" s="26" t="str">
        <f t="shared" si="1229"/>
        <v/>
      </c>
      <c r="FG1053" s="26" t="str">
        <f t="shared" si="1229"/>
        <v/>
      </c>
      <c r="FH1053" s="26" t="str">
        <f t="shared" si="1229"/>
        <v/>
      </c>
      <c r="FI1053" s="26" t="str">
        <f t="shared" si="1229"/>
        <v/>
      </c>
    </row>
    <row r="1054" spans="1:165" s="8" customFormat="1" ht="15" customHeight="1">
      <c r="A1054" s="8" t="str">
        <f t="shared" si="1208"/>
        <v>BEFOODGND_BP6_XDC</v>
      </c>
      <c r="B1054" s="12" t="s">
        <v>2460</v>
      </c>
      <c r="C1054" s="13" t="s">
        <v>2461</v>
      </c>
      <c r="D1054" s="13" t="s">
        <v>2462</v>
      </c>
      <c r="E1054" s="18" t="str">
        <f>"BEFOODGND_BP6_"&amp;C3</f>
        <v>BEFOODGND_BP6_XDC</v>
      </c>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row>
    <row r="1055" spans="1:165" s="8" customFormat="1" ht="15" customHeight="1">
      <c r="A1055" s="8" t="str">
        <f t="shared" si="1208"/>
        <v>BEFOODGPP_BP6_XDC</v>
      </c>
      <c r="B1055" s="12" t="s">
        <v>2383</v>
      </c>
      <c r="C1055" s="13" t="s">
        <v>2463</v>
      </c>
      <c r="D1055" s="13" t="s">
        <v>2464</v>
      </c>
      <c r="E1055" s="18" t="str">
        <f>"BEFOODGPP_BP6_"&amp;C3</f>
        <v>BEFOODGPP_BP6_XDC</v>
      </c>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row>
    <row r="1056" spans="1:165" s="8" customFormat="1" ht="15" customHeight="1">
      <c r="A1056" s="8" t="str">
        <f t="shared" si="1208"/>
        <v>BEFOODGRP_BP6_XDC</v>
      </c>
      <c r="B1056" s="12" t="s">
        <v>2386</v>
      </c>
      <c r="C1056" s="13" t="s">
        <v>2465</v>
      </c>
      <c r="D1056" s="13" t="s">
        <v>2466</v>
      </c>
      <c r="E1056" s="18" t="str">
        <f>"BEFOODGRP_BP6_"&amp;C3</f>
        <v>BEFOODGRP_BP6_XDC</v>
      </c>
      <c r="F1056" s="26" t="str">
        <f>IF(AND(F1057="",F1058=""),"",SUM(F1057,F1058))</f>
        <v/>
      </c>
      <c r="G1056" s="26" t="str">
        <f t="shared" si="1230" ref="G1056:BR1056">IF(AND(G1057="",G1058=""),"",SUM(G1057,G1058))</f>
        <v/>
      </c>
      <c r="H1056" s="26" t="str">
        <f t="shared" si="1230"/>
        <v/>
      </c>
      <c r="I1056" s="26" t="str">
        <f t="shared" si="1230"/>
        <v/>
      </c>
      <c r="J1056" s="26" t="str">
        <f t="shared" si="1230"/>
        <v/>
      </c>
      <c r="K1056" s="26" t="str">
        <f t="shared" si="1230"/>
        <v/>
      </c>
      <c r="L1056" s="26" t="str">
        <f t="shared" si="1230"/>
        <v/>
      </c>
      <c r="M1056" s="26" t="str">
        <f t="shared" si="1230"/>
        <v/>
      </c>
      <c r="N1056" s="26" t="str">
        <f t="shared" si="1230"/>
        <v/>
      </c>
      <c r="O1056" s="26" t="str">
        <f t="shared" si="1230"/>
        <v/>
      </c>
      <c r="P1056" s="26" t="str">
        <f t="shared" si="1230"/>
        <v/>
      </c>
      <c r="Q1056" s="26" t="str">
        <f t="shared" si="1230"/>
        <v/>
      </c>
      <c r="R1056" s="26" t="str">
        <f t="shared" si="1230"/>
        <v/>
      </c>
      <c r="S1056" s="26" t="str">
        <f t="shared" si="1230"/>
        <v/>
      </c>
      <c r="T1056" s="26" t="str">
        <f t="shared" si="1230"/>
        <v/>
      </c>
      <c r="U1056" s="26" t="str">
        <f t="shared" si="1230"/>
        <v/>
      </c>
      <c r="V1056" s="26" t="str">
        <f t="shared" si="1230"/>
        <v/>
      </c>
      <c r="W1056" s="26" t="str">
        <f t="shared" si="1230"/>
        <v/>
      </c>
      <c r="X1056" s="26" t="str">
        <f t="shared" si="1230"/>
        <v/>
      </c>
      <c r="Y1056" s="26" t="str">
        <f t="shared" si="1230"/>
        <v/>
      </c>
      <c r="Z1056" s="26" t="str">
        <f t="shared" si="1230"/>
        <v/>
      </c>
      <c r="AA1056" s="26" t="str">
        <f t="shared" si="1230"/>
        <v/>
      </c>
      <c r="AB1056" s="26" t="str">
        <f t="shared" si="1230"/>
        <v/>
      </c>
      <c r="AC1056" s="26" t="str">
        <f t="shared" si="1230"/>
        <v/>
      </c>
      <c r="AD1056" s="26" t="str">
        <f t="shared" si="1230"/>
        <v/>
      </c>
      <c r="AE1056" s="26" t="str">
        <f t="shared" si="1230"/>
        <v/>
      </c>
      <c r="AF1056" s="26" t="str">
        <f t="shared" si="1230"/>
        <v/>
      </c>
      <c r="AG1056" s="26" t="str">
        <f t="shared" si="1230"/>
        <v/>
      </c>
      <c r="AH1056" s="26" t="str">
        <f t="shared" si="1230"/>
        <v/>
      </c>
      <c r="AI1056" s="26" t="str">
        <f t="shared" si="1230"/>
        <v/>
      </c>
      <c r="AJ1056" s="26" t="str">
        <f t="shared" si="1230"/>
        <v/>
      </c>
      <c r="AK1056" s="26" t="str">
        <f t="shared" si="1230"/>
        <v/>
      </c>
      <c r="AL1056" s="26" t="str">
        <f t="shared" si="1230"/>
        <v/>
      </c>
      <c r="AM1056" s="26" t="str">
        <f t="shared" si="1230"/>
        <v/>
      </c>
      <c r="AN1056" s="26" t="str">
        <f t="shared" si="1230"/>
        <v/>
      </c>
      <c r="AO1056" s="26" t="str">
        <f t="shared" si="1230"/>
        <v/>
      </c>
      <c r="AP1056" s="26" t="str">
        <f t="shared" si="1230"/>
        <v/>
      </c>
      <c r="AQ1056" s="26" t="str">
        <f t="shared" si="1230"/>
        <v/>
      </c>
      <c r="AR1056" s="26" t="str">
        <f t="shared" si="1230"/>
        <v/>
      </c>
      <c r="AS1056" s="26" t="str">
        <f t="shared" si="1230"/>
        <v/>
      </c>
      <c r="AT1056" s="26" t="str">
        <f t="shared" si="1230"/>
        <v/>
      </c>
      <c r="AU1056" s="26" t="str">
        <f t="shared" si="1230"/>
        <v/>
      </c>
      <c r="AV1056" s="26" t="str">
        <f t="shared" si="1230"/>
        <v/>
      </c>
      <c r="AW1056" s="26" t="str">
        <f t="shared" si="1230"/>
        <v/>
      </c>
      <c r="AX1056" s="26" t="str">
        <f t="shared" si="1230"/>
        <v/>
      </c>
      <c r="AY1056" s="26" t="str">
        <f t="shared" si="1230"/>
        <v/>
      </c>
      <c r="AZ1056" s="26" t="str">
        <f t="shared" si="1230"/>
        <v/>
      </c>
      <c r="BA1056" s="26" t="str">
        <f t="shared" si="1230"/>
        <v/>
      </c>
      <c r="BB1056" s="26" t="str">
        <f t="shared" si="1230"/>
        <v/>
      </c>
      <c r="BC1056" s="26" t="str">
        <f t="shared" si="1230"/>
        <v/>
      </c>
      <c r="BD1056" s="26" t="str">
        <f t="shared" si="1230"/>
        <v/>
      </c>
      <c r="BE1056" s="26" t="str">
        <f t="shared" si="1230"/>
        <v/>
      </c>
      <c r="BF1056" s="26" t="str">
        <f t="shared" si="1230"/>
        <v/>
      </c>
      <c r="BG1056" s="26" t="str">
        <f t="shared" si="1230"/>
        <v/>
      </c>
      <c r="BH1056" s="26" t="str">
        <f t="shared" si="1230"/>
        <v/>
      </c>
      <c r="BI1056" s="26" t="str">
        <f t="shared" si="1230"/>
        <v/>
      </c>
      <c r="BJ1056" s="26" t="str">
        <f t="shared" si="1230"/>
        <v/>
      </c>
      <c r="BK1056" s="26" t="str">
        <f t="shared" si="1230"/>
        <v/>
      </c>
      <c r="BL1056" s="26" t="str">
        <f t="shared" si="1230"/>
        <v/>
      </c>
      <c r="BM1056" s="26" t="str">
        <f t="shared" si="1230"/>
        <v/>
      </c>
      <c r="BN1056" s="26" t="str">
        <f t="shared" si="1230"/>
        <v/>
      </c>
      <c r="BO1056" s="26" t="str">
        <f t="shared" si="1230"/>
        <v/>
      </c>
      <c r="BP1056" s="26" t="str">
        <f t="shared" si="1230"/>
        <v/>
      </c>
      <c r="BQ1056" s="26" t="str">
        <f t="shared" si="1230"/>
        <v/>
      </c>
      <c r="BR1056" s="26" t="str">
        <f t="shared" si="1230"/>
        <v/>
      </c>
      <c r="BS1056" s="26" t="str">
        <f t="shared" si="1231" ref="BS1056:ED1056">IF(AND(BS1057="",BS1058=""),"",SUM(BS1057,BS1058))</f>
        <v/>
      </c>
      <c r="BT1056" s="26" t="str">
        <f t="shared" si="1231"/>
        <v/>
      </c>
      <c r="BU1056" s="26" t="str">
        <f t="shared" si="1231"/>
        <v/>
      </c>
      <c r="BV1056" s="26" t="str">
        <f t="shared" si="1231"/>
        <v/>
      </c>
      <c r="BW1056" s="26" t="str">
        <f t="shared" si="1231"/>
        <v/>
      </c>
      <c r="BX1056" s="26" t="str">
        <f t="shared" si="1231"/>
        <v/>
      </c>
      <c r="BY1056" s="26" t="str">
        <f t="shared" si="1231"/>
        <v/>
      </c>
      <c r="BZ1056" s="26" t="str">
        <f t="shared" si="1231"/>
        <v/>
      </c>
      <c r="CA1056" s="26" t="str">
        <f t="shared" si="1231"/>
        <v/>
      </c>
      <c r="CB1056" s="26" t="str">
        <f t="shared" si="1231"/>
        <v/>
      </c>
      <c r="CC1056" s="26" t="str">
        <f t="shared" si="1231"/>
        <v/>
      </c>
      <c r="CD1056" s="26" t="str">
        <f t="shared" si="1231"/>
        <v/>
      </c>
      <c r="CE1056" s="26" t="str">
        <f t="shared" si="1231"/>
        <v/>
      </c>
      <c r="CF1056" s="26" t="str">
        <f t="shared" si="1231"/>
        <v/>
      </c>
      <c r="CG1056" s="26" t="str">
        <f t="shared" si="1231"/>
        <v/>
      </c>
      <c r="CH1056" s="26" t="str">
        <f t="shared" si="1231"/>
        <v/>
      </c>
      <c r="CI1056" s="26" t="str">
        <f t="shared" si="1231"/>
        <v/>
      </c>
      <c r="CJ1056" s="26" t="str">
        <f t="shared" si="1231"/>
        <v/>
      </c>
      <c r="CK1056" s="26" t="str">
        <f t="shared" si="1231"/>
        <v/>
      </c>
      <c r="CL1056" s="26" t="str">
        <f t="shared" si="1231"/>
        <v/>
      </c>
      <c r="CM1056" s="26" t="str">
        <f t="shared" si="1231"/>
        <v/>
      </c>
      <c r="CN1056" s="26" t="str">
        <f t="shared" si="1231"/>
        <v/>
      </c>
      <c r="CO1056" s="26" t="str">
        <f t="shared" si="1231"/>
        <v/>
      </c>
      <c r="CP1056" s="26" t="str">
        <f t="shared" si="1231"/>
        <v/>
      </c>
      <c r="CQ1056" s="26" t="str">
        <f t="shared" si="1231"/>
        <v/>
      </c>
      <c r="CR1056" s="26" t="str">
        <f t="shared" si="1231"/>
        <v/>
      </c>
      <c r="CS1056" s="26" t="str">
        <f t="shared" si="1231"/>
        <v/>
      </c>
      <c r="CT1056" s="26" t="str">
        <f t="shared" si="1231"/>
        <v/>
      </c>
      <c r="CU1056" s="26" t="str">
        <f t="shared" si="1231"/>
        <v/>
      </c>
      <c r="CV1056" s="26" t="str">
        <f t="shared" si="1231"/>
        <v/>
      </c>
      <c r="CW1056" s="26" t="str">
        <f t="shared" si="1231"/>
        <v/>
      </c>
      <c r="CX1056" s="26" t="str">
        <f t="shared" si="1231"/>
        <v/>
      </c>
      <c r="CY1056" s="26" t="str">
        <f t="shared" si="1231"/>
        <v/>
      </c>
      <c r="CZ1056" s="26" t="str">
        <f t="shared" si="1231"/>
        <v/>
      </c>
      <c r="DA1056" s="26" t="str">
        <f t="shared" si="1231"/>
        <v/>
      </c>
      <c r="DB1056" s="26" t="str">
        <f t="shared" si="1231"/>
        <v/>
      </c>
      <c r="DC1056" s="26" t="str">
        <f t="shared" si="1231"/>
        <v/>
      </c>
      <c r="DD1056" s="26" t="str">
        <f t="shared" si="1231"/>
        <v/>
      </c>
      <c r="DE1056" s="26" t="str">
        <f t="shared" si="1231"/>
        <v/>
      </c>
      <c r="DF1056" s="26" t="str">
        <f t="shared" si="1231"/>
        <v/>
      </c>
      <c r="DG1056" s="26" t="str">
        <f t="shared" si="1231"/>
        <v/>
      </c>
      <c r="DH1056" s="26" t="str">
        <f t="shared" si="1231"/>
        <v/>
      </c>
      <c r="DI1056" s="26" t="str">
        <f t="shared" si="1231"/>
        <v/>
      </c>
      <c r="DJ1056" s="26" t="str">
        <f t="shared" si="1231"/>
        <v/>
      </c>
      <c r="DK1056" s="26" t="str">
        <f t="shared" si="1231"/>
        <v/>
      </c>
      <c r="DL1056" s="26" t="str">
        <f t="shared" si="1231"/>
        <v/>
      </c>
      <c r="DM1056" s="26" t="str">
        <f t="shared" si="1231"/>
        <v/>
      </c>
      <c r="DN1056" s="26" t="str">
        <f t="shared" si="1231"/>
        <v/>
      </c>
      <c r="DO1056" s="26" t="str">
        <f t="shared" si="1231"/>
        <v/>
      </c>
      <c r="DP1056" s="26" t="str">
        <f t="shared" si="1231"/>
        <v/>
      </c>
      <c r="DQ1056" s="26" t="str">
        <f t="shared" si="1231"/>
        <v/>
      </c>
      <c r="DR1056" s="26" t="str">
        <f t="shared" si="1231"/>
        <v/>
      </c>
      <c r="DS1056" s="26" t="str">
        <f t="shared" si="1231"/>
        <v/>
      </c>
      <c r="DT1056" s="26" t="str">
        <f t="shared" si="1231"/>
        <v/>
      </c>
      <c r="DU1056" s="26" t="str">
        <f t="shared" si="1231"/>
        <v/>
      </c>
      <c r="DV1056" s="26" t="str">
        <f t="shared" si="1231"/>
        <v/>
      </c>
      <c r="DW1056" s="26" t="str">
        <f t="shared" si="1231"/>
        <v/>
      </c>
      <c r="DX1056" s="26" t="str">
        <f t="shared" si="1231"/>
        <v/>
      </c>
      <c r="DY1056" s="26" t="str">
        <f t="shared" si="1231"/>
        <v/>
      </c>
      <c r="DZ1056" s="26" t="str">
        <f t="shared" si="1231"/>
        <v/>
      </c>
      <c r="EA1056" s="26" t="str">
        <f t="shared" si="1231"/>
        <v/>
      </c>
      <c r="EB1056" s="26" t="str">
        <f t="shared" si="1231"/>
        <v/>
      </c>
      <c r="EC1056" s="26" t="str">
        <f t="shared" si="1231"/>
        <v/>
      </c>
      <c r="ED1056" s="26" t="str">
        <f t="shared" si="1231"/>
        <v/>
      </c>
      <c r="EE1056" s="26" t="str">
        <f t="shared" si="1232" ref="EE1056:FI1056">IF(AND(EE1057="",EE1058=""),"",SUM(EE1057,EE1058))</f>
        <v/>
      </c>
      <c r="EF1056" s="26" t="str">
        <f t="shared" si="1232"/>
        <v/>
      </c>
      <c r="EG1056" s="26" t="str">
        <f t="shared" si="1232"/>
        <v/>
      </c>
      <c r="EH1056" s="26" t="str">
        <f t="shared" si="1232"/>
        <v/>
      </c>
      <c r="EI1056" s="26" t="str">
        <f t="shared" si="1232"/>
        <v/>
      </c>
      <c r="EJ1056" s="26" t="str">
        <f t="shared" si="1232"/>
        <v/>
      </c>
      <c r="EK1056" s="26" t="str">
        <f t="shared" si="1232"/>
        <v/>
      </c>
      <c r="EL1056" s="26" t="str">
        <f t="shared" si="1232"/>
        <v/>
      </c>
      <c r="EM1056" s="26" t="str">
        <f t="shared" si="1232"/>
        <v/>
      </c>
      <c r="EN1056" s="26" t="str">
        <f t="shared" si="1232"/>
        <v/>
      </c>
      <c r="EO1056" s="26" t="str">
        <f t="shared" si="1232"/>
        <v/>
      </c>
      <c r="EP1056" s="26" t="str">
        <f t="shared" si="1232"/>
        <v/>
      </c>
      <c r="EQ1056" s="26" t="str">
        <f t="shared" si="1232"/>
        <v/>
      </c>
      <c r="ER1056" s="26" t="str">
        <f t="shared" si="1232"/>
        <v/>
      </c>
      <c r="ES1056" s="26" t="str">
        <f t="shared" si="1232"/>
        <v/>
      </c>
      <c r="ET1056" s="26" t="str">
        <f t="shared" si="1232"/>
        <v/>
      </c>
      <c r="EU1056" s="26" t="str">
        <f t="shared" si="1232"/>
        <v/>
      </c>
      <c r="EV1056" s="26" t="str">
        <f t="shared" si="1232"/>
        <v/>
      </c>
      <c r="EW1056" s="26" t="str">
        <f t="shared" si="1232"/>
        <v/>
      </c>
      <c r="EX1056" s="26" t="str">
        <f t="shared" si="1232"/>
        <v/>
      </c>
      <c r="EY1056" s="26" t="str">
        <f t="shared" si="1232"/>
        <v/>
      </c>
      <c r="EZ1056" s="26" t="str">
        <f t="shared" si="1232"/>
        <v/>
      </c>
      <c r="FA1056" s="26" t="str">
        <f t="shared" si="1232"/>
        <v/>
      </c>
      <c r="FB1056" s="26" t="str">
        <f t="shared" si="1232"/>
        <v/>
      </c>
      <c r="FC1056" s="26" t="str">
        <f t="shared" si="1232"/>
        <v/>
      </c>
      <c r="FD1056" s="26" t="str">
        <f t="shared" si="1232"/>
        <v/>
      </c>
      <c r="FE1056" s="26" t="str">
        <f t="shared" si="1232"/>
        <v/>
      </c>
      <c r="FF1056" s="26" t="str">
        <f t="shared" si="1232"/>
        <v/>
      </c>
      <c r="FG1056" s="26" t="str">
        <f t="shared" si="1232"/>
        <v/>
      </c>
      <c r="FH1056" s="26" t="str">
        <f t="shared" si="1232"/>
        <v/>
      </c>
      <c r="FI1056" s="26" t="str">
        <f t="shared" si="1232"/>
        <v/>
      </c>
    </row>
    <row r="1057" spans="1:165" s="8" customFormat="1" ht="15" customHeight="1">
      <c r="A1057" s="8" t="str">
        <f t="shared" si="1208"/>
        <v>BEFOODGRPP_BP6_XDC</v>
      </c>
      <c r="B1057" s="12" t="s">
        <v>2115</v>
      </c>
      <c r="C1057" s="13" t="s">
        <v>2467</v>
      </c>
      <c r="D1057" s="13" t="s">
        <v>2468</v>
      </c>
      <c r="E1057" s="18" t="str">
        <f>"BEFOODGRPP_BP6_"&amp;C3</f>
        <v>BEFOODGRPP_BP6_XDC</v>
      </c>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row>
    <row r="1058" spans="1:165" s="8" customFormat="1" ht="15" customHeight="1">
      <c r="A1058" s="8" t="str">
        <f t="shared" si="1208"/>
        <v>BEFOODGRPI_BP6_XDC</v>
      </c>
      <c r="B1058" s="12" t="s">
        <v>2118</v>
      </c>
      <c r="C1058" s="13" t="s">
        <v>2469</v>
      </c>
      <c r="D1058" s="13" t="s">
        <v>2470</v>
      </c>
      <c r="E1058" s="18" t="str">
        <f>"BEFOODGRPI_BP6_"&amp;C3</f>
        <v>BEFOODGRPI_BP6_XDC</v>
      </c>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row>
    <row r="1059" spans="1:165" s="8" customFormat="1" ht="15" customHeight="1">
      <c r="A1059" s="8" t="str">
        <f t="shared" si="1208"/>
        <v>BEFOODGAA_BP6_XDC</v>
      </c>
      <c r="B1059" s="12" t="s">
        <v>2247</v>
      </c>
      <c r="C1059" s="13" t="s">
        <v>2471</v>
      </c>
      <c r="D1059" s="13" t="s">
        <v>2472</v>
      </c>
      <c r="E1059" s="18" t="str">
        <f>"BEFOODGAA_BP6_"&amp;C3</f>
        <v>BEFOODGAA_BP6_XDC</v>
      </c>
      <c r="F1059" s="26" t="str">
        <f>IF(AND(F1060="",AND(F1061="",F1062="")),"",SUM(F1060,F1061,F1062))</f>
        <v/>
      </c>
      <c r="G1059" s="26" t="str">
        <f t="shared" si="1233" ref="G1059:BR1059">IF(AND(G1060="",AND(G1061="",G1062="")),"",SUM(G1060,G1061,G1062))</f>
        <v/>
      </c>
      <c r="H1059" s="26" t="str">
        <f t="shared" si="1233"/>
        <v/>
      </c>
      <c r="I1059" s="26" t="str">
        <f t="shared" si="1233"/>
        <v/>
      </c>
      <c r="J1059" s="26" t="str">
        <f t="shared" si="1233"/>
        <v/>
      </c>
      <c r="K1059" s="26" t="str">
        <f t="shared" si="1233"/>
        <v/>
      </c>
      <c r="L1059" s="26" t="str">
        <f t="shared" si="1233"/>
        <v/>
      </c>
      <c r="M1059" s="26" t="str">
        <f t="shared" si="1233"/>
        <v/>
      </c>
      <c r="N1059" s="26" t="str">
        <f t="shared" si="1233"/>
        <v/>
      </c>
      <c r="O1059" s="26" t="str">
        <f t="shared" si="1233"/>
        <v/>
      </c>
      <c r="P1059" s="26" t="str">
        <f t="shared" si="1233"/>
        <v/>
      </c>
      <c r="Q1059" s="26" t="str">
        <f t="shared" si="1233"/>
        <v/>
      </c>
      <c r="R1059" s="26" t="str">
        <f t="shared" si="1233"/>
        <v/>
      </c>
      <c r="S1059" s="26" t="str">
        <f t="shared" si="1233"/>
        <v/>
      </c>
      <c r="T1059" s="26" t="str">
        <f t="shared" si="1233"/>
        <v/>
      </c>
      <c r="U1059" s="26" t="str">
        <f t="shared" si="1233"/>
        <v/>
      </c>
      <c r="V1059" s="26" t="str">
        <f t="shared" si="1233"/>
        <v/>
      </c>
      <c r="W1059" s="26" t="str">
        <f t="shared" si="1233"/>
        <v/>
      </c>
      <c r="X1059" s="26" t="str">
        <f t="shared" si="1233"/>
        <v/>
      </c>
      <c r="Y1059" s="26" t="str">
        <f t="shared" si="1233"/>
        <v/>
      </c>
      <c r="Z1059" s="26" t="str">
        <f t="shared" si="1233"/>
        <v/>
      </c>
      <c r="AA1059" s="26" t="str">
        <f t="shared" si="1233"/>
        <v/>
      </c>
      <c r="AB1059" s="26" t="str">
        <f t="shared" si="1233"/>
        <v/>
      </c>
      <c r="AC1059" s="26" t="str">
        <f t="shared" si="1233"/>
        <v/>
      </c>
      <c r="AD1059" s="26" t="str">
        <f t="shared" si="1233"/>
        <v/>
      </c>
      <c r="AE1059" s="26" t="str">
        <f t="shared" si="1233"/>
        <v/>
      </c>
      <c r="AF1059" s="26" t="str">
        <f t="shared" si="1233"/>
        <v/>
      </c>
      <c r="AG1059" s="26" t="str">
        <f t="shared" si="1233"/>
        <v/>
      </c>
      <c r="AH1059" s="26" t="str">
        <f t="shared" si="1233"/>
        <v/>
      </c>
      <c r="AI1059" s="26" t="str">
        <f t="shared" si="1233"/>
        <v/>
      </c>
      <c r="AJ1059" s="26" t="str">
        <f t="shared" si="1233"/>
        <v/>
      </c>
      <c r="AK1059" s="26" t="str">
        <f t="shared" si="1233"/>
        <v/>
      </c>
      <c r="AL1059" s="26" t="str">
        <f t="shared" si="1233"/>
        <v/>
      </c>
      <c r="AM1059" s="26" t="str">
        <f t="shared" si="1233"/>
        <v/>
      </c>
      <c r="AN1059" s="26" t="str">
        <f t="shared" si="1233"/>
        <v/>
      </c>
      <c r="AO1059" s="26" t="str">
        <f t="shared" si="1233"/>
        <v/>
      </c>
      <c r="AP1059" s="26" t="str">
        <f t="shared" si="1233"/>
        <v/>
      </c>
      <c r="AQ1059" s="26" t="str">
        <f t="shared" si="1233"/>
        <v/>
      </c>
      <c r="AR1059" s="26" t="str">
        <f t="shared" si="1233"/>
        <v/>
      </c>
      <c r="AS1059" s="26" t="str">
        <f t="shared" si="1233"/>
        <v/>
      </c>
      <c r="AT1059" s="26" t="str">
        <f t="shared" si="1233"/>
        <v/>
      </c>
      <c r="AU1059" s="26" t="str">
        <f t="shared" si="1233"/>
        <v/>
      </c>
      <c r="AV1059" s="26" t="str">
        <f t="shared" si="1233"/>
        <v/>
      </c>
      <c r="AW1059" s="26" t="str">
        <f t="shared" si="1233"/>
        <v/>
      </c>
      <c r="AX1059" s="26" t="str">
        <f t="shared" si="1233"/>
        <v/>
      </c>
      <c r="AY1059" s="26" t="str">
        <f t="shared" si="1233"/>
        <v/>
      </c>
      <c r="AZ1059" s="26" t="str">
        <f t="shared" si="1233"/>
        <v/>
      </c>
      <c r="BA1059" s="26" t="str">
        <f t="shared" si="1233"/>
        <v/>
      </c>
      <c r="BB1059" s="26" t="str">
        <f t="shared" si="1233"/>
        <v/>
      </c>
      <c r="BC1059" s="26" t="str">
        <f t="shared" si="1233"/>
        <v/>
      </c>
      <c r="BD1059" s="26" t="str">
        <f t="shared" si="1233"/>
        <v/>
      </c>
      <c r="BE1059" s="26" t="str">
        <f t="shared" si="1233"/>
        <v/>
      </c>
      <c r="BF1059" s="26" t="str">
        <f t="shared" si="1233"/>
        <v/>
      </c>
      <c r="BG1059" s="26" t="str">
        <f t="shared" si="1233"/>
        <v/>
      </c>
      <c r="BH1059" s="26" t="str">
        <f t="shared" si="1233"/>
        <v/>
      </c>
      <c r="BI1059" s="26" t="str">
        <f t="shared" si="1233"/>
        <v/>
      </c>
      <c r="BJ1059" s="26" t="str">
        <f t="shared" si="1233"/>
        <v/>
      </c>
      <c r="BK1059" s="26" t="str">
        <f t="shared" si="1233"/>
        <v/>
      </c>
      <c r="BL1059" s="26" t="str">
        <f t="shared" si="1233"/>
        <v/>
      </c>
      <c r="BM1059" s="26" t="str">
        <f t="shared" si="1233"/>
        <v/>
      </c>
      <c r="BN1059" s="26" t="str">
        <f t="shared" si="1233"/>
        <v/>
      </c>
      <c r="BO1059" s="26" t="str">
        <f t="shared" si="1233"/>
        <v/>
      </c>
      <c r="BP1059" s="26" t="str">
        <f t="shared" si="1233"/>
        <v/>
      </c>
      <c r="BQ1059" s="26" t="str">
        <f t="shared" si="1233"/>
        <v/>
      </c>
      <c r="BR1059" s="26" t="str">
        <f t="shared" si="1233"/>
        <v/>
      </c>
      <c r="BS1059" s="26" t="str">
        <f t="shared" si="1234" ref="BS1059:ED1059">IF(AND(BS1060="",AND(BS1061="",BS1062="")),"",SUM(BS1060,BS1061,BS1062))</f>
        <v/>
      </c>
      <c r="BT1059" s="26" t="str">
        <f t="shared" si="1234"/>
        <v/>
      </c>
      <c r="BU1059" s="26" t="str">
        <f t="shared" si="1234"/>
        <v/>
      </c>
      <c r="BV1059" s="26" t="str">
        <f t="shared" si="1234"/>
        <v/>
      </c>
      <c r="BW1059" s="26" t="str">
        <f t="shared" si="1234"/>
        <v/>
      </c>
      <c r="BX1059" s="26" t="str">
        <f t="shared" si="1234"/>
        <v/>
      </c>
      <c r="BY1059" s="26" t="str">
        <f t="shared" si="1234"/>
        <v/>
      </c>
      <c r="BZ1059" s="26" t="str">
        <f t="shared" si="1234"/>
        <v/>
      </c>
      <c r="CA1059" s="26" t="str">
        <f t="shared" si="1234"/>
        <v/>
      </c>
      <c r="CB1059" s="26" t="str">
        <f t="shared" si="1234"/>
        <v/>
      </c>
      <c r="CC1059" s="26" t="str">
        <f t="shared" si="1234"/>
        <v/>
      </c>
      <c r="CD1059" s="26" t="str">
        <f t="shared" si="1234"/>
        <v/>
      </c>
      <c r="CE1059" s="26" t="str">
        <f t="shared" si="1234"/>
        <v/>
      </c>
      <c r="CF1059" s="26" t="str">
        <f t="shared" si="1234"/>
        <v/>
      </c>
      <c r="CG1059" s="26" t="str">
        <f t="shared" si="1234"/>
        <v/>
      </c>
      <c r="CH1059" s="26" t="str">
        <f t="shared" si="1234"/>
        <v/>
      </c>
      <c r="CI1059" s="26" t="str">
        <f t="shared" si="1234"/>
        <v/>
      </c>
      <c r="CJ1059" s="26" t="str">
        <f t="shared" si="1234"/>
        <v/>
      </c>
      <c r="CK1059" s="26" t="str">
        <f t="shared" si="1234"/>
        <v/>
      </c>
      <c r="CL1059" s="26" t="str">
        <f t="shared" si="1234"/>
        <v/>
      </c>
      <c r="CM1059" s="26" t="str">
        <f t="shared" si="1234"/>
        <v/>
      </c>
      <c r="CN1059" s="26" t="str">
        <f t="shared" si="1234"/>
        <v/>
      </c>
      <c r="CO1059" s="26" t="str">
        <f t="shared" si="1234"/>
        <v/>
      </c>
      <c r="CP1059" s="26" t="str">
        <f t="shared" si="1234"/>
        <v/>
      </c>
      <c r="CQ1059" s="26" t="str">
        <f t="shared" si="1234"/>
        <v/>
      </c>
      <c r="CR1059" s="26" t="str">
        <f t="shared" si="1234"/>
        <v/>
      </c>
      <c r="CS1059" s="26" t="str">
        <f t="shared" si="1234"/>
        <v/>
      </c>
      <c r="CT1059" s="26" t="str">
        <f t="shared" si="1234"/>
        <v/>
      </c>
      <c r="CU1059" s="26" t="str">
        <f t="shared" si="1234"/>
        <v/>
      </c>
      <c r="CV1059" s="26" t="str">
        <f t="shared" si="1234"/>
        <v/>
      </c>
      <c r="CW1059" s="26" t="str">
        <f t="shared" si="1234"/>
        <v/>
      </c>
      <c r="CX1059" s="26" t="str">
        <f t="shared" si="1234"/>
        <v/>
      </c>
      <c r="CY1059" s="26" t="str">
        <f t="shared" si="1234"/>
        <v/>
      </c>
      <c r="CZ1059" s="26" t="str">
        <f t="shared" si="1234"/>
        <v/>
      </c>
      <c r="DA1059" s="26" t="str">
        <f t="shared" si="1234"/>
        <v/>
      </c>
      <c r="DB1059" s="26" t="str">
        <f t="shared" si="1234"/>
        <v/>
      </c>
      <c r="DC1059" s="26" t="str">
        <f t="shared" si="1234"/>
        <v/>
      </c>
      <c r="DD1059" s="26" t="str">
        <f t="shared" si="1234"/>
        <v/>
      </c>
      <c r="DE1059" s="26" t="str">
        <f t="shared" si="1234"/>
        <v/>
      </c>
      <c r="DF1059" s="26" t="str">
        <f t="shared" si="1234"/>
        <v/>
      </c>
      <c r="DG1059" s="26" t="str">
        <f t="shared" si="1234"/>
        <v/>
      </c>
      <c r="DH1059" s="26" t="str">
        <f t="shared" si="1234"/>
        <v/>
      </c>
      <c r="DI1059" s="26" t="str">
        <f t="shared" si="1234"/>
        <v/>
      </c>
      <c r="DJ1059" s="26" t="str">
        <f t="shared" si="1234"/>
        <v/>
      </c>
      <c r="DK1059" s="26" t="str">
        <f t="shared" si="1234"/>
        <v/>
      </c>
      <c r="DL1059" s="26" t="str">
        <f t="shared" si="1234"/>
        <v/>
      </c>
      <c r="DM1059" s="26" t="str">
        <f t="shared" si="1234"/>
        <v/>
      </c>
      <c r="DN1059" s="26" t="str">
        <f t="shared" si="1234"/>
        <v/>
      </c>
      <c r="DO1059" s="26" t="str">
        <f t="shared" si="1234"/>
        <v/>
      </c>
      <c r="DP1059" s="26" t="str">
        <f t="shared" si="1234"/>
        <v/>
      </c>
      <c r="DQ1059" s="26" t="str">
        <f t="shared" si="1234"/>
        <v/>
      </c>
      <c r="DR1059" s="26" t="str">
        <f t="shared" si="1234"/>
        <v/>
      </c>
      <c r="DS1059" s="26" t="str">
        <f t="shared" si="1234"/>
        <v/>
      </c>
      <c r="DT1059" s="26" t="str">
        <f t="shared" si="1234"/>
        <v/>
      </c>
      <c r="DU1059" s="26" t="str">
        <f t="shared" si="1234"/>
        <v/>
      </c>
      <c r="DV1059" s="26" t="str">
        <f t="shared" si="1234"/>
        <v/>
      </c>
      <c r="DW1059" s="26" t="str">
        <f t="shared" si="1234"/>
        <v/>
      </c>
      <c r="DX1059" s="26" t="str">
        <f t="shared" si="1234"/>
        <v/>
      </c>
      <c r="DY1059" s="26" t="str">
        <f t="shared" si="1234"/>
        <v/>
      </c>
      <c r="DZ1059" s="26" t="str">
        <f t="shared" si="1234"/>
        <v/>
      </c>
      <c r="EA1059" s="26" t="str">
        <f t="shared" si="1234"/>
        <v/>
      </c>
      <c r="EB1059" s="26" t="str">
        <f t="shared" si="1234"/>
        <v/>
      </c>
      <c r="EC1059" s="26" t="str">
        <f t="shared" si="1234"/>
        <v/>
      </c>
      <c r="ED1059" s="26" t="str">
        <f t="shared" si="1234"/>
        <v/>
      </c>
      <c r="EE1059" s="26" t="str">
        <f t="shared" si="1235" ref="EE1059:FI1059">IF(AND(EE1060="",AND(EE1061="",EE1062="")),"",SUM(EE1060,EE1061,EE1062))</f>
        <v/>
      </c>
      <c r="EF1059" s="26" t="str">
        <f t="shared" si="1235"/>
        <v/>
      </c>
      <c r="EG1059" s="26" t="str">
        <f t="shared" si="1235"/>
        <v/>
      </c>
      <c r="EH1059" s="26" t="str">
        <f t="shared" si="1235"/>
        <v/>
      </c>
      <c r="EI1059" s="26" t="str">
        <f t="shared" si="1235"/>
        <v/>
      </c>
      <c r="EJ1059" s="26" t="str">
        <f t="shared" si="1235"/>
        <v/>
      </c>
      <c r="EK1059" s="26" t="str">
        <f t="shared" si="1235"/>
        <v/>
      </c>
      <c r="EL1059" s="26" t="str">
        <f t="shared" si="1235"/>
        <v/>
      </c>
      <c r="EM1059" s="26" t="str">
        <f t="shared" si="1235"/>
        <v/>
      </c>
      <c r="EN1059" s="26" t="str">
        <f t="shared" si="1235"/>
        <v/>
      </c>
      <c r="EO1059" s="26" t="str">
        <f t="shared" si="1235"/>
        <v/>
      </c>
      <c r="EP1059" s="26" t="str">
        <f t="shared" si="1235"/>
        <v/>
      </c>
      <c r="EQ1059" s="26" t="str">
        <f t="shared" si="1235"/>
        <v/>
      </c>
      <c r="ER1059" s="26" t="str">
        <f t="shared" si="1235"/>
        <v/>
      </c>
      <c r="ES1059" s="26" t="str">
        <f t="shared" si="1235"/>
        <v/>
      </c>
      <c r="ET1059" s="26" t="str">
        <f t="shared" si="1235"/>
        <v/>
      </c>
      <c r="EU1059" s="26" t="str">
        <f t="shared" si="1235"/>
        <v/>
      </c>
      <c r="EV1059" s="26" t="str">
        <f t="shared" si="1235"/>
        <v/>
      </c>
      <c r="EW1059" s="26" t="str">
        <f t="shared" si="1235"/>
        <v/>
      </c>
      <c r="EX1059" s="26" t="str">
        <f t="shared" si="1235"/>
        <v/>
      </c>
      <c r="EY1059" s="26" t="str">
        <f t="shared" si="1235"/>
        <v/>
      </c>
      <c r="EZ1059" s="26" t="str">
        <f t="shared" si="1235"/>
        <v/>
      </c>
      <c r="FA1059" s="26" t="str">
        <f t="shared" si="1235"/>
        <v/>
      </c>
      <c r="FB1059" s="26" t="str">
        <f t="shared" si="1235"/>
        <v/>
      </c>
      <c r="FC1059" s="26" t="str">
        <f t="shared" si="1235"/>
        <v/>
      </c>
      <c r="FD1059" s="26" t="str">
        <f t="shared" si="1235"/>
        <v/>
      </c>
      <c r="FE1059" s="26" t="str">
        <f t="shared" si="1235"/>
        <v/>
      </c>
      <c r="FF1059" s="26" t="str">
        <f t="shared" si="1235"/>
        <v/>
      </c>
      <c r="FG1059" s="26" t="str">
        <f t="shared" si="1235"/>
        <v/>
      </c>
      <c r="FH1059" s="26" t="str">
        <f t="shared" si="1235"/>
        <v/>
      </c>
      <c r="FI1059" s="26" t="str">
        <f t="shared" si="1235"/>
        <v/>
      </c>
    </row>
    <row r="1060" spans="1:165" s="8" customFormat="1" ht="15" customHeight="1">
      <c r="A1060" s="8" t="str">
        <f t="shared" si="1208"/>
        <v>BEFOODGAAP_BP6_XDC</v>
      </c>
      <c r="B1060" s="12" t="s">
        <v>2115</v>
      </c>
      <c r="C1060" s="13" t="s">
        <v>2473</v>
      </c>
      <c r="D1060" s="13" t="s">
        <v>2474</v>
      </c>
      <c r="E1060" s="18" t="str">
        <f>"BEFOODGAAP_BP6_"&amp;C3</f>
        <v>BEFOODGAAP_BP6_XDC</v>
      </c>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row>
    <row r="1061" spans="1:165" s="8" customFormat="1" ht="15" customHeight="1">
      <c r="A1061" s="8" t="str">
        <f t="shared" si="1208"/>
        <v>BEFOODGAAI_BP6_XDC</v>
      </c>
      <c r="B1061" s="12" t="s">
        <v>2252</v>
      </c>
      <c r="C1061" s="13" t="s">
        <v>2475</v>
      </c>
      <c r="D1061" s="13" t="s">
        <v>2476</v>
      </c>
      <c r="E1061" s="18" t="str">
        <f>"BEFOODGAAI_BP6_"&amp;C3</f>
        <v>BEFOODGAAI_BP6_XDC</v>
      </c>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row>
    <row r="1062" spans="1:165" s="8" customFormat="1" ht="15" customHeight="1">
      <c r="A1062" s="8" t="str">
        <f t="shared" si="1208"/>
        <v>BEFOODGAAPI_BP6_XDC</v>
      </c>
      <c r="B1062" s="12" t="s">
        <v>2128</v>
      </c>
      <c r="C1062" s="13" t="s">
        <v>2477</v>
      </c>
      <c r="D1062" s="13" t="s">
        <v>2478</v>
      </c>
      <c r="E1062" s="14" t="str">
        <f>"BEFOODGAAPI_BP6_"&amp;C3</f>
        <v>BEFOODGAAPI_BP6_XDC</v>
      </c>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row>
    <row r="1063" spans="1:165" s="8" customFormat="1" ht="15" customHeight="1">
      <c r="A1063" s="8" t="str">
        <f t="shared" si="1208"/>
        <v>BEFOODGRA_BP6_XDC</v>
      </c>
      <c r="B1063" s="12" t="s">
        <v>2257</v>
      </c>
      <c r="C1063" s="13" t="s">
        <v>2479</v>
      </c>
      <c r="D1063" s="13" t="s">
        <v>2480</v>
      </c>
      <c r="E1063" s="14" t="str">
        <f>"BEFOODGRA_BP6_"&amp;C3</f>
        <v>BEFOODGRA_BP6_XDC</v>
      </c>
      <c r="F1063" s="26" t="str">
        <f>IF(AND(F1064="",F1065=""),"",SUM(F1064,F1065))</f>
        <v/>
      </c>
      <c r="G1063" s="26" t="str">
        <f t="shared" si="1236" ref="G1063:BR1063">IF(AND(G1064="",G1065=""),"",SUM(G1064,G1065))</f>
        <v/>
      </c>
      <c r="H1063" s="26" t="str">
        <f t="shared" si="1236"/>
        <v/>
      </c>
      <c r="I1063" s="26" t="str">
        <f t="shared" si="1236"/>
        <v/>
      </c>
      <c r="J1063" s="26" t="str">
        <f t="shared" si="1236"/>
        <v/>
      </c>
      <c r="K1063" s="26" t="str">
        <f t="shared" si="1236"/>
        <v/>
      </c>
      <c r="L1063" s="26" t="str">
        <f t="shared" si="1236"/>
        <v/>
      </c>
      <c r="M1063" s="26" t="str">
        <f t="shared" si="1236"/>
        <v/>
      </c>
      <c r="N1063" s="26" t="str">
        <f t="shared" si="1236"/>
        <v/>
      </c>
      <c r="O1063" s="26" t="str">
        <f t="shared" si="1236"/>
        <v/>
      </c>
      <c r="P1063" s="26" t="str">
        <f t="shared" si="1236"/>
        <v/>
      </c>
      <c r="Q1063" s="26" t="str">
        <f t="shared" si="1236"/>
        <v/>
      </c>
      <c r="R1063" s="26" t="str">
        <f t="shared" si="1236"/>
        <v/>
      </c>
      <c r="S1063" s="26" t="str">
        <f t="shared" si="1236"/>
        <v/>
      </c>
      <c r="T1063" s="26" t="str">
        <f t="shared" si="1236"/>
        <v/>
      </c>
      <c r="U1063" s="26" t="str">
        <f t="shared" si="1236"/>
        <v/>
      </c>
      <c r="V1063" s="26" t="str">
        <f t="shared" si="1236"/>
        <v/>
      </c>
      <c r="W1063" s="26" t="str">
        <f t="shared" si="1236"/>
        <v/>
      </c>
      <c r="X1063" s="26" t="str">
        <f t="shared" si="1236"/>
        <v/>
      </c>
      <c r="Y1063" s="26" t="str">
        <f t="shared" si="1236"/>
        <v/>
      </c>
      <c r="Z1063" s="26" t="str">
        <f t="shared" si="1236"/>
        <v/>
      </c>
      <c r="AA1063" s="26" t="str">
        <f t="shared" si="1236"/>
        <v/>
      </c>
      <c r="AB1063" s="26" t="str">
        <f t="shared" si="1236"/>
        <v/>
      </c>
      <c r="AC1063" s="26" t="str">
        <f t="shared" si="1236"/>
        <v/>
      </c>
      <c r="AD1063" s="26" t="str">
        <f t="shared" si="1236"/>
        <v/>
      </c>
      <c r="AE1063" s="26" t="str">
        <f t="shared" si="1236"/>
        <v/>
      </c>
      <c r="AF1063" s="26" t="str">
        <f t="shared" si="1236"/>
        <v/>
      </c>
      <c r="AG1063" s="26" t="str">
        <f t="shared" si="1236"/>
        <v/>
      </c>
      <c r="AH1063" s="26" t="str">
        <f t="shared" si="1236"/>
        <v/>
      </c>
      <c r="AI1063" s="26" t="str">
        <f t="shared" si="1236"/>
        <v/>
      </c>
      <c r="AJ1063" s="26" t="str">
        <f t="shared" si="1236"/>
        <v/>
      </c>
      <c r="AK1063" s="26" t="str">
        <f t="shared" si="1236"/>
        <v/>
      </c>
      <c r="AL1063" s="26" t="str">
        <f t="shared" si="1236"/>
        <v/>
      </c>
      <c r="AM1063" s="26" t="str">
        <f t="shared" si="1236"/>
        <v/>
      </c>
      <c r="AN1063" s="26" t="str">
        <f t="shared" si="1236"/>
        <v/>
      </c>
      <c r="AO1063" s="26" t="str">
        <f t="shared" si="1236"/>
        <v/>
      </c>
      <c r="AP1063" s="26" t="str">
        <f t="shared" si="1236"/>
        <v/>
      </c>
      <c r="AQ1063" s="26" t="str">
        <f t="shared" si="1236"/>
        <v/>
      </c>
      <c r="AR1063" s="26" t="str">
        <f t="shared" si="1236"/>
        <v/>
      </c>
      <c r="AS1063" s="26" t="str">
        <f t="shared" si="1236"/>
        <v/>
      </c>
      <c r="AT1063" s="26" t="str">
        <f t="shared" si="1236"/>
        <v/>
      </c>
      <c r="AU1063" s="26" t="str">
        <f t="shared" si="1236"/>
        <v/>
      </c>
      <c r="AV1063" s="26" t="str">
        <f t="shared" si="1236"/>
        <v/>
      </c>
      <c r="AW1063" s="26" t="str">
        <f t="shared" si="1236"/>
        <v/>
      </c>
      <c r="AX1063" s="26" t="str">
        <f t="shared" si="1236"/>
        <v/>
      </c>
      <c r="AY1063" s="26" t="str">
        <f t="shared" si="1236"/>
        <v/>
      </c>
      <c r="AZ1063" s="26" t="str">
        <f t="shared" si="1236"/>
        <v/>
      </c>
      <c r="BA1063" s="26" t="str">
        <f t="shared" si="1236"/>
        <v/>
      </c>
      <c r="BB1063" s="26" t="str">
        <f t="shared" si="1236"/>
        <v/>
      </c>
      <c r="BC1063" s="26" t="str">
        <f t="shared" si="1236"/>
        <v/>
      </c>
      <c r="BD1063" s="26" t="str">
        <f t="shared" si="1236"/>
        <v/>
      </c>
      <c r="BE1063" s="26" t="str">
        <f t="shared" si="1236"/>
        <v/>
      </c>
      <c r="BF1063" s="26" t="str">
        <f t="shared" si="1236"/>
        <v/>
      </c>
      <c r="BG1063" s="26" t="str">
        <f t="shared" si="1236"/>
        <v/>
      </c>
      <c r="BH1063" s="26" t="str">
        <f t="shared" si="1236"/>
        <v/>
      </c>
      <c r="BI1063" s="26" t="str">
        <f t="shared" si="1236"/>
        <v/>
      </c>
      <c r="BJ1063" s="26" t="str">
        <f t="shared" si="1236"/>
        <v/>
      </c>
      <c r="BK1063" s="26" t="str">
        <f t="shared" si="1236"/>
        <v/>
      </c>
      <c r="BL1063" s="26" t="str">
        <f t="shared" si="1236"/>
        <v/>
      </c>
      <c r="BM1063" s="26" t="str">
        <f t="shared" si="1236"/>
        <v/>
      </c>
      <c r="BN1063" s="26" t="str">
        <f t="shared" si="1236"/>
        <v/>
      </c>
      <c r="BO1063" s="26" t="str">
        <f t="shared" si="1236"/>
        <v/>
      </c>
      <c r="BP1063" s="26" t="str">
        <f t="shared" si="1236"/>
        <v/>
      </c>
      <c r="BQ1063" s="26" t="str">
        <f t="shared" si="1236"/>
        <v/>
      </c>
      <c r="BR1063" s="26" t="str">
        <f t="shared" si="1236"/>
        <v/>
      </c>
      <c r="BS1063" s="26" t="str">
        <f t="shared" si="1237" ref="BS1063:ED1063">IF(AND(BS1064="",BS1065=""),"",SUM(BS1064,BS1065))</f>
        <v/>
      </c>
      <c r="BT1063" s="26" t="str">
        <f t="shared" si="1237"/>
        <v/>
      </c>
      <c r="BU1063" s="26" t="str">
        <f t="shared" si="1237"/>
        <v/>
      </c>
      <c r="BV1063" s="26" t="str">
        <f t="shared" si="1237"/>
        <v/>
      </c>
      <c r="BW1063" s="26" t="str">
        <f t="shared" si="1237"/>
        <v/>
      </c>
      <c r="BX1063" s="26" t="str">
        <f t="shared" si="1237"/>
        <v/>
      </c>
      <c r="BY1063" s="26" t="str">
        <f t="shared" si="1237"/>
        <v/>
      </c>
      <c r="BZ1063" s="26" t="str">
        <f t="shared" si="1237"/>
        <v/>
      </c>
      <c r="CA1063" s="26" t="str">
        <f t="shared" si="1237"/>
        <v/>
      </c>
      <c r="CB1063" s="26" t="str">
        <f t="shared" si="1237"/>
        <v/>
      </c>
      <c r="CC1063" s="26" t="str">
        <f t="shared" si="1237"/>
        <v/>
      </c>
      <c r="CD1063" s="26" t="str">
        <f t="shared" si="1237"/>
        <v/>
      </c>
      <c r="CE1063" s="26" t="str">
        <f t="shared" si="1237"/>
        <v/>
      </c>
      <c r="CF1063" s="26" t="str">
        <f t="shared" si="1237"/>
        <v/>
      </c>
      <c r="CG1063" s="26" t="str">
        <f t="shared" si="1237"/>
        <v/>
      </c>
      <c r="CH1063" s="26" t="str">
        <f t="shared" si="1237"/>
        <v/>
      </c>
      <c r="CI1063" s="26" t="str">
        <f t="shared" si="1237"/>
        <v/>
      </c>
      <c r="CJ1063" s="26" t="str">
        <f t="shared" si="1237"/>
        <v/>
      </c>
      <c r="CK1063" s="26" t="str">
        <f t="shared" si="1237"/>
        <v/>
      </c>
      <c r="CL1063" s="26" t="str">
        <f t="shared" si="1237"/>
        <v/>
      </c>
      <c r="CM1063" s="26" t="str">
        <f t="shared" si="1237"/>
        <v/>
      </c>
      <c r="CN1063" s="26" t="str">
        <f t="shared" si="1237"/>
        <v/>
      </c>
      <c r="CO1063" s="26" t="str">
        <f t="shared" si="1237"/>
        <v/>
      </c>
      <c r="CP1063" s="26" t="str">
        <f t="shared" si="1237"/>
        <v/>
      </c>
      <c r="CQ1063" s="26" t="str">
        <f t="shared" si="1237"/>
        <v/>
      </c>
      <c r="CR1063" s="26" t="str">
        <f t="shared" si="1237"/>
        <v/>
      </c>
      <c r="CS1063" s="26" t="str">
        <f t="shared" si="1237"/>
        <v/>
      </c>
      <c r="CT1063" s="26" t="str">
        <f t="shared" si="1237"/>
        <v/>
      </c>
      <c r="CU1063" s="26" t="str">
        <f t="shared" si="1237"/>
        <v/>
      </c>
      <c r="CV1063" s="26" t="str">
        <f t="shared" si="1237"/>
        <v/>
      </c>
      <c r="CW1063" s="26" t="str">
        <f t="shared" si="1237"/>
        <v/>
      </c>
      <c r="CX1063" s="26" t="str">
        <f t="shared" si="1237"/>
        <v/>
      </c>
      <c r="CY1063" s="26" t="str">
        <f t="shared" si="1237"/>
        <v/>
      </c>
      <c r="CZ1063" s="26" t="str">
        <f t="shared" si="1237"/>
        <v/>
      </c>
      <c r="DA1063" s="26" t="str">
        <f t="shared" si="1237"/>
        <v/>
      </c>
      <c r="DB1063" s="26" t="str">
        <f t="shared" si="1237"/>
        <v/>
      </c>
      <c r="DC1063" s="26" t="str">
        <f t="shared" si="1237"/>
        <v/>
      </c>
      <c r="DD1063" s="26" t="str">
        <f t="shared" si="1237"/>
        <v/>
      </c>
      <c r="DE1063" s="26" t="str">
        <f t="shared" si="1237"/>
        <v/>
      </c>
      <c r="DF1063" s="26" t="str">
        <f t="shared" si="1237"/>
        <v/>
      </c>
      <c r="DG1063" s="26" t="str">
        <f t="shared" si="1237"/>
        <v/>
      </c>
      <c r="DH1063" s="26" t="str">
        <f t="shared" si="1237"/>
        <v/>
      </c>
      <c r="DI1063" s="26" t="str">
        <f t="shared" si="1237"/>
        <v/>
      </c>
      <c r="DJ1063" s="26" t="str">
        <f t="shared" si="1237"/>
        <v/>
      </c>
      <c r="DK1063" s="26" t="str">
        <f t="shared" si="1237"/>
        <v/>
      </c>
      <c r="DL1063" s="26" t="str">
        <f t="shared" si="1237"/>
        <v/>
      </c>
      <c r="DM1063" s="26" t="str">
        <f t="shared" si="1237"/>
        <v/>
      </c>
      <c r="DN1063" s="26" t="str">
        <f t="shared" si="1237"/>
        <v/>
      </c>
      <c r="DO1063" s="26" t="str">
        <f t="shared" si="1237"/>
        <v/>
      </c>
      <c r="DP1063" s="26" t="str">
        <f t="shared" si="1237"/>
        <v/>
      </c>
      <c r="DQ1063" s="26" t="str">
        <f t="shared" si="1237"/>
        <v/>
      </c>
      <c r="DR1063" s="26" t="str">
        <f t="shared" si="1237"/>
        <v/>
      </c>
      <c r="DS1063" s="26" t="str">
        <f t="shared" si="1237"/>
        <v/>
      </c>
      <c r="DT1063" s="26" t="str">
        <f t="shared" si="1237"/>
        <v/>
      </c>
      <c r="DU1063" s="26" t="str">
        <f t="shared" si="1237"/>
        <v/>
      </c>
      <c r="DV1063" s="26" t="str">
        <f t="shared" si="1237"/>
        <v/>
      </c>
      <c r="DW1063" s="26" t="str">
        <f t="shared" si="1237"/>
        <v/>
      </c>
      <c r="DX1063" s="26" t="str">
        <f t="shared" si="1237"/>
        <v/>
      </c>
      <c r="DY1063" s="26" t="str">
        <f t="shared" si="1237"/>
        <v/>
      </c>
      <c r="DZ1063" s="26" t="str">
        <f t="shared" si="1237"/>
        <v/>
      </c>
      <c r="EA1063" s="26" t="str">
        <f t="shared" si="1237"/>
        <v/>
      </c>
      <c r="EB1063" s="26" t="str">
        <f t="shared" si="1237"/>
        <v/>
      </c>
      <c r="EC1063" s="26" t="str">
        <f t="shared" si="1237"/>
        <v/>
      </c>
      <c r="ED1063" s="26" t="str">
        <f t="shared" si="1237"/>
        <v/>
      </c>
      <c r="EE1063" s="26" t="str">
        <f t="shared" si="1238" ref="EE1063:FI1063">IF(AND(EE1064="",EE1065=""),"",SUM(EE1064,EE1065))</f>
        <v/>
      </c>
      <c r="EF1063" s="26" t="str">
        <f t="shared" si="1238"/>
        <v/>
      </c>
      <c r="EG1063" s="26" t="str">
        <f t="shared" si="1238"/>
        <v/>
      </c>
      <c r="EH1063" s="26" t="str">
        <f t="shared" si="1238"/>
        <v/>
      </c>
      <c r="EI1063" s="26" t="str">
        <f t="shared" si="1238"/>
        <v/>
      </c>
      <c r="EJ1063" s="26" t="str">
        <f t="shared" si="1238"/>
        <v/>
      </c>
      <c r="EK1063" s="26" t="str">
        <f t="shared" si="1238"/>
        <v/>
      </c>
      <c r="EL1063" s="26" t="str">
        <f t="shared" si="1238"/>
        <v/>
      </c>
      <c r="EM1063" s="26" t="str">
        <f t="shared" si="1238"/>
        <v/>
      </c>
      <c r="EN1063" s="26" t="str">
        <f t="shared" si="1238"/>
        <v/>
      </c>
      <c r="EO1063" s="26" t="str">
        <f t="shared" si="1238"/>
        <v/>
      </c>
      <c r="EP1063" s="26" t="str">
        <f t="shared" si="1238"/>
        <v/>
      </c>
      <c r="EQ1063" s="26" t="str">
        <f t="shared" si="1238"/>
        <v/>
      </c>
      <c r="ER1063" s="26" t="str">
        <f t="shared" si="1238"/>
        <v/>
      </c>
      <c r="ES1063" s="26" t="str">
        <f t="shared" si="1238"/>
        <v/>
      </c>
      <c r="ET1063" s="26" t="str">
        <f t="shared" si="1238"/>
        <v/>
      </c>
      <c r="EU1063" s="26" t="str">
        <f t="shared" si="1238"/>
        <v/>
      </c>
      <c r="EV1063" s="26" t="str">
        <f t="shared" si="1238"/>
        <v/>
      </c>
      <c r="EW1063" s="26" t="str">
        <f t="shared" si="1238"/>
        <v/>
      </c>
      <c r="EX1063" s="26" t="str">
        <f t="shared" si="1238"/>
        <v/>
      </c>
      <c r="EY1063" s="26" t="str">
        <f t="shared" si="1238"/>
        <v/>
      </c>
      <c r="EZ1063" s="26" t="str">
        <f t="shared" si="1238"/>
        <v/>
      </c>
      <c r="FA1063" s="26" t="str">
        <f t="shared" si="1238"/>
        <v/>
      </c>
      <c r="FB1063" s="26" t="str">
        <f t="shared" si="1238"/>
        <v/>
      </c>
      <c r="FC1063" s="26" t="str">
        <f t="shared" si="1238"/>
        <v/>
      </c>
      <c r="FD1063" s="26" t="str">
        <f t="shared" si="1238"/>
        <v/>
      </c>
      <c r="FE1063" s="26" t="str">
        <f t="shared" si="1238"/>
        <v/>
      </c>
      <c r="FF1063" s="26" t="str">
        <f t="shared" si="1238"/>
        <v/>
      </c>
      <c r="FG1063" s="26" t="str">
        <f t="shared" si="1238"/>
        <v/>
      </c>
      <c r="FH1063" s="26" t="str">
        <f t="shared" si="1238"/>
        <v/>
      </c>
      <c r="FI1063" s="26" t="str">
        <f t="shared" si="1238"/>
        <v/>
      </c>
    </row>
    <row r="1064" spans="1:165" s="8" customFormat="1" ht="15" customHeight="1">
      <c r="A1064" s="8" t="str">
        <f t="shared" si="1208"/>
        <v>BEFOODGRAP_BP6_XDC</v>
      </c>
      <c r="B1064" s="12" t="s">
        <v>2134</v>
      </c>
      <c r="C1064" s="13" t="s">
        <v>2481</v>
      </c>
      <c r="D1064" s="13" t="s">
        <v>2482</v>
      </c>
      <c r="E1064" s="14" t="str">
        <f>"BEFOODGRAP_BP6_"&amp;C3</f>
        <v>BEFOODGRAP_BP6_XDC</v>
      </c>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row>
    <row r="1065" spans="1:165" s="8" customFormat="1" ht="15" customHeight="1">
      <c r="A1065" s="8" t="str">
        <f t="shared" si="1208"/>
        <v>BEFOODGRAI_BP6_XDC</v>
      </c>
      <c r="B1065" s="12" t="s">
        <v>2118</v>
      </c>
      <c r="C1065" s="13" t="s">
        <v>2483</v>
      </c>
      <c r="D1065" s="13" t="s">
        <v>2484</v>
      </c>
      <c r="E1065" s="14" t="str">
        <f>"BEFOODGRAI_BP6_"&amp;C3</f>
        <v>BEFOODGRAI_BP6_XDC</v>
      </c>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row>
    <row r="1066" spans="1:165" s="8" customFormat="1" ht="15" customHeight="1">
      <c r="A1066" s="8" t="str">
        <f t="shared" si="1208"/>
        <v>BEFOODGSA_BP6_XDC</v>
      </c>
      <c r="B1066" s="12" t="s">
        <v>2264</v>
      </c>
      <c r="C1066" s="13" t="s">
        <v>2485</v>
      </c>
      <c r="D1066" s="13" t="s">
        <v>2486</v>
      </c>
      <c r="E1066" s="14" t="str">
        <f>"BEFOODGSA_BP6_"&amp;C3</f>
        <v>BEFOODGSA_BP6_XDC</v>
      </c>
      <c r="F1066" s="26" t="str">
        <f>IF(AND(F1067="",F1068=""),"",SUM(F1067,F1068))</f>
        <v/>
      </c>
      <c r="G1066" s="26" t="str">
        <f t="shared" si="1239" ref="G1066:BR1066">IF(AND(G1067="",G1068=""),"",SUM(G1067,G1068))</f>
        <v/>
      </c>
      <c r="H1066" s="26" t="str">
        <f t="shared" si="1239"/>
        <v/>
      </c>
      <c r="I1066" s="26" t="str">
        <f t="shared" si="1239"/>
        <v/>
      </c>
      <c r="J1066" s="26" t="str">
        <f t="shared" si="1239"/>
        <v/>
      </c>
      <c r="K1066" s="26" t="str">
        <f t="shared" si="1239"/>
        <v/>
      </c>
      <c r="L1066" s="26" t="str">
        <f t="shared" si="1239"/>
        <v/>
      </c>
      <c r="M1066" s="26" t="str">
        <f t="shared" si="1239"/>
        <v/>
      </c>
      <c r="N1066" s="26" t="str">
        <f t="shared" si="1239"/>
        <v/>
      </c>
      <c r="O1066" s="26" t="str">
        <f t="shared" si="1239"/>
        <v/>
      </c>
      <c r="P1066" s="26" t="str">
        <f t="shared" si="1239"/>
        <v/>
      </c>
      <c r="Q1066" s="26" t="str">
        <f t="shared" si="1239"/>
        <v/>
      </c>
      <c r="R1066" s="26" t="str">
        <f t="shared" si="1239"/>
        <v/>
      </c>
      <c r="S1066" s="26" t="str">
        <f t="shared" si="1239"/>
        <v/>
      </c>
      <c r="T1066" s="26" t="str">
        <f t="shared" si="1239"/>
        <v/>
      </c>
      <c r="U1066" s="26" t="str">
        <f t="shared" si="1239"/>
        <v/>
      </c>
      <c r="V1066" s="26" t="str">
        <f t="shared" si="1239"/>
        <v/>
      </c>
      <c r="W1066" s="26" t="str">
        <f t="shared" si="1239"/>
        <v/>
      </c>
      <c r="X1066" s="26" t="str">
        <f t="shared" si="1239"/>
        <v/>
      </c>
      <c r="Y1066" s="26" t="str">
        <f t="shared" si="1239"/>
        <v/>
      </c>
      <c r="Z1066" s="26" t="str">
        <f t="shared" si="1239"/>
        <v/>
      </c>
      <c r="AA1066" s="26" t="str">
        <f t="shared" si="1239"/>
        <v/>
      </c>
      <c r="AB1066" s="26" t="str">
        <f t="shared" si="1239"/>
        <v/>
      </c>
      <c r="AC1066" s="26" t="str">
        <f t="shared" si="1239"/>
        <v/>
      </c>
      <c r="AD1066" s="26" t="str">
        <f t="shared" si="1239"/>
        <v/>
      </c>
      <c r="AE1066" s="26" t="str">
        <f t="shared" si="1239"/>
        <v/>
      </c>
      <c r="AF1066" s="26" t="str">
        <f t="shared" si="1239"/>
        <v/>
      </c>
      <c r="AG1066" s="26" t="str">
        <f t="shared" si="1239"/>
        <v/>
      </c>
      <c r="AH1066" s="26" t="str">
        <f t="shared" si="1239"/>
        <v/>
      </c>
      <c r="AI1066" s="26" t="str">
        <f t="shared" si="1239"/>
        <v/>
      </c>
      <c r="AJ1066" s="26" t="str">
        <f t="shared" si="1239"/>
        <v/>
      </c>
      <c r="AK1066" s="26" t="str">
        <f t="shared" si="1239"/>
        <v/>
      </c>
      <c r="AL1066" s="26" t="str">
        <f t="shared" si="1239"/>
        <v/>
      </c>
      <c r="AM1066" s="26" t="str">
        <f t="shared" si="1239"/>
        <v/>
      </c>
      <c r="AN1066" s="26" t="str">
        <f t="shared" si="1239"/>
        <v/>
      </c>
      <c r="AO1066" s="26" t="str">
        <f t="shared" si="1239"/>
        <v/>
      </c>
      <c r="AP1066" s="26" t="str">
        <f t="shared" si="1239"/>
        <v/>
      </c>
      <c r="AQ1066" s="26" t="str">
        <f t="shared" si="1239"/>
        <v/>
      </c>
      <c r="AR1066" s="26" t="str">
        <f t="shared" si="1239"/>
        <v/>
      </c>
      <c r="AS1066" s="26" t="str">
        <f t="shared" si="1239"/>
        <v/>
      </c>
      <c r="AT1066" s="26" t="str">
        <f t="shared" si="1239"/>
        <v/>
      </c>
      <c r="AU1066" s="26" t="str">
        <f t="shared" si="1239"/>
        <v/>
      </c>
      <c r="AV1066" s="26" t="str">
        <f t="shared" si="1239"/>
        <v/>
      </c>
      <c r="AW1066" s="26" t="str">
        <f t="shared" si="1239"/>
        <v/>
      </c>
      <c r="AX1066" s="26" t="str">
        <f t="shared" si="1239"/>
        <v/>
      </c>
      <c r="AY1066" s="26" t="str">
        <f t="shared" si="1239"/>
        <v/>
      </c>
      <c r="AZ1066" s="26" t="str">
        <f t="shared" si="1239"/>
        <v/>
      </c>
      <c r="BA1066" s="26" t="str">
        <f t="shared" si="1239"/>
        <v/>
      </c>
      <c r="BB1066" s="26" t="str">
        <f t="shared" si="1239"/>
        <v/>
      </c>
      <c r="BC1066" s="26" t="str">
        <f t="shared" si="1239"/>
        <v/>
      </c>
      <c r="BD1066" s="26" t="str">
        <f t="shared" si="1239"/>
        <v/>
      </c>
      <c r="BE1066" s="26" t="str">
        <f t="shared" si="1239"/>
        <v/>
      </c>
      <c r="BF1066" s="26" t="str">
        <f t="shared" si="1239"/>
        <v/>
      </c>
      <c r="BG1066" s="26" t="str">
        <f t="shared" si="1239"/>
        <v/>
      </c>
      <c r="BH1066" s="26" t="str">
        <f t="shared" si="1239"/>
        <v/>
      </c>
      <c r="BI1066" s="26" t="str">
        <f t="shared" si="1239"/>
        <v/>
      </c>
      <c r="BJ1066" s="26" t="str">
        <f t="shared" si="1239"/>
        <v/>
      </c>
      <c r="BK1066" s="26" t="str">
        <f t="shared" si="1239"/>
        <v/>
      </c>
      <c r="BL1066" s="26" t="str">
        <f t="shared" si="1239"/>
        <v/>
      </c>
      <c r="BM1066" s="26" t="str">
        <f t="shared" si="1239"/>
        <v/>
      </c>
      <c r="BN1066" s="26" t="str">
        <f t="shared" si="1239"/>
        <v/>
      </c>
      <c r="BO1066" s="26" t="str">
        <f t="shared" si="1239"/>
        <v/>
      </c>
      <c r="BP1066" s="26" t="str">
        <f t="shared" si="1239"/>
        <v/>
      </c>
      <c r="BQ1066" s="26" t="str">
        <f t="shared" si="1239"/>
        <v/>
      </c>
      <c r="BR1066" s="26" t="str">
        <f t="shared" si="1239"/>
        <v/>
      </c>
      <c r="BS1066" s="26" t="str">
        <f t="shared" si="1240" ref="BS1066:ED1066">IF(AND(BS1067="",BS1068=""),"",SUM(BS1067,BS1068))</f>
        <v/>
      </c>
      <c r="BT1066" s="26" t="str">
        <f t="shared" si="1240"/>
        <v/>
      </c>
      <c r="BU1066" s="26" t="str">
        <f t="shared" si="1240"/>
        <v/>
      </c>
      <c r="BV1066" s="26" t="str">
        <f t="shared" si="1240"/>
        <v/>
      </c>
      <c r="BW1066" s="26" t="str">
        <f t="shared" si="1240"/>
        <v/>
      </c>
      <c r="BX1066" s="26" t="str">
        <f t="shared" si="1240"/>
        <v/>
      </c>
      <c r="BY1066" s="26" t="str">
        <f t="shared" si="1240"/>
        <v/>
      </c>
      <c r="BZ1066" s="26" t="str">
        <f t="shared" si="1240"/>
        <v/>
      </c>
      <c r="CA1066" s="26" t="str">
        <f t="shared" si="1240"/>
        <v/>
      </c>
      <c r="CB1066" s="26" t="str">
        <f t="shared" si="1240"/>
        <v/>
      </c>
      <c r="CC1066" s="26" t="str">
        <f t="shared" si="1240"/>
        <v/>
      </c>
      <c r="CD1066" s="26" t="str">
        <f t="shared" si="1240"/>
        <v/>
      </c>
      <c r="CE1066" s="26" t="str">
        <f t="shared" si="1240"/>
        <v/>
      </c>
      <c r="CF1066" s="26" t="str">
        <f t="shared" si="1240"/>
        <v/>
      </c>
      <c r="CG1066" s="26" t="str">
        <f t="shared" si="1240"/>
        <v/>
      </c>
      <c r="CH1066" s="26" t="str">
        <f t="shared" si="1240"/>
        <v/>
      </c>
      <c r="CI1066" s="26" t="str">
        <f t="shared" si="1240"/>
        <v/>
      </c>
      <c r="CJ1066" s="26" t="str">
        <f t="shared" si="1240"/>
        <v/>
      </c>
      <c r="CK1066" s="26" t="str">
        <f t="shared" si="1240"/>
        <v/>
      </c>
      <c r="CL1066" s="26" t="str">
        <f t="shared" si="1240"/>
        <v/>
      </c>
      <c r="CM1066" s="26" t="str">
        <f t="shared" si="1240"/>
        <v/>
      </c>
      <c r="CN1066" s="26" t="str">
        <f t="shared" si="1240"/>
        <v/>
      </c>
      <c r="CO1066" s="26" t="str">
        <f t="shared" si="1240"/>
        <v/>
      </c>
      <c r="CP1066" s="26" t="str">
        <f t="shared" si="1240"/>
        <v/>
      </c>
      <c r="CQ1066" s="26" t="str">
        <f t="shared" si="1240"/>
        <v/>
      </c>
      <c r="CR1066" s="26" t="str">
        <f t="shared" si="1240"/>
        <v/>
      </c>
      <c r="CS1066" s="26" t="str">
        <f t="shared" si="1240"/>
        <v/>
      </c>
      <c r="CT1066" s="26" t="str">
        <f t="shared" si="1240"/>
        <v/>
      </c>
      <c r="CU1066" s="26" t="str">
        <f t="shared" si="1240"/>
        <v/>
      </c>
      <c r="CV1066" s="26" t="str">
        <f t="shared" si="1240"/>
        <v/>
      </c>
      <c r="CW1066" s="26" t="str">
        <f t="shared" si="1240"/>
        <v/>
      </c>
      <c r="CX1066" s="26" t="str">
        <f t="shared" si="1240"/>
        <v/>
      </c>
      <c r="CY1066" s="26" t="str">
        <f t="shared" si="1240"/>
        <v/>
      </c>
      <c r="CZ1066" s="26" t="str">
        <f t="shared" si="1240"/>
        <v/>
      </c>
      <c r="DA1066" s="26" t="str">
        <f t="shared" si="1240"/>
        <v/>
      </c>
      <c r="DB1066" s="26" t="str">
        <f t="shared" si="1240"/>
        <v/>
      </c>
      <c r="DC1066" s="26" t="str">
        <f t="shared" si="1240"/>
        <v/>
      </c>
      <c r="DD1066" s="26" t="str">
        <f t="shared" si="1240"/>
        <v/>
      </c>
      <c r="DE1066" s="26" t="str">
        <f t="shared" si="1240"/>
        <v/>
      </c>
      <c r="DF1066" s="26" t="str">
        <f t="shared" si="1240"/>
        <v/>
      </c>
      <c r="DG1066" s="26" t="str">
        <f t="shared" si="1240"/>
        <v/>
      </c>
      <c r="DH1066" s="26" t="str">
        <f t="shared" si="1240"/>
        <v/>
      </c>
      <c r="DI1066" s="26" t="str">
        <f t="shared" si="1240"/>
        <v/>
      </c>
      <c r="DJ1066" s="26" t="str">
        <f t="shared" si="1240"/>
        <v/>
      </c>
      <c r="DK1066" s="26" t="str">
        <f t="shared" si="1240"/>
        <v/>
      </c>
      <c r="DL1066" s="26" t="str">
        <f t="shared" si="1240"/>
        <v/>
      </c>
      <c r="DM1066" s="26" t="str">
        <f t="shared" si="1240"/>
        <v/>
      </c>
      <c r="DN1066" s="26" t="str">
        <f t="shared" si="1240"/>
        <v/>
      </c>
      <c r="DO1066" s="26" t="str">
        <f t="shared" si="1240"/>
        <v/>
      </c>
      <c r="DP1066" s="26" t="str">
        <f t="shared" si="1240"/>
        <v/>
      </c>
      <c r="DQ1066" s="26" t="str">
        <f t="shared" si="1240"/>
        <v/>
      </c>
      <c r="DR1066" s="26" t="str">
        <f t="shared" si="1240"/>
        <v/>
      </c>
      <c r="DS1066" s="26" t="str">
        <f t="shared" si="1240"/>
        <v/>
      </c>
      <c r="DT1066" s="26" t="str">
        <f t="shared" si="1240"/>
        <v/>
      </c>
      <c r="DU1066" s="26" t="str">
        <f t="shared" si="1240"/>
        <v/>
      </c>
      <c r="DV1066" s="26" t="str">
        <f t="shared" si="1240"/>
        <v/>
      </c>
      <c r="DW1066" s="26" t="str">
        <f t="shared" si="1240"/>
        <v/>
      </c>
      <c r="DX1066" s="26" t="str">
        <f t="shared" si="1240"/>
        <v/>
      </c>
      <c r="DY1066" s="26" t="str">
        <f t="shared" si="1240"/>
        <v/>
      </c>
      <c r="DZ1066" s="26" t="str">
        <f t="shared" si="1240"/>
        <v/>
      </c>
      <c r="EA1066" s="26" t="str">
        <f t="shared" si="1240"/>
        <v/>
      </c>
      <c r="EB1066" s="26" t="str">
        <f t="shared" si="1240"/>
        <v/>
      </c>
      <c r="EC1066" s="26" t="str">
        <f t="shared" si="1240"/>
        <v/>
      </c>
      <c r="ED1066" s="26" t="str">
        <f t="shared" si="1240"/>
        <v/>
      </c>
      <c r="EE1066" s="26" t="str">
        <f t="shared" si="1241" ref="EE1066:FI1066">IF(AND(EE1067="",EE1068=""),"",SUM(EE1067,EE1068))</f>
        <v/>
      </c>
      <c r="EF1066" s="26" t="str">
        <f t="shared" si="1241"/>
        <v/>
      </c>
      <c r="EG1066" s="26" t="str">
        <f t="shared" si="1241"/>
        <v/>
      </c>
      <c r="EH1066" s="26" t="str">
        <f t="shared" si="1241"/>
        <v/>
      </c>
      <c r="EI1066" s="26" t="str">
        <f t="shared" si="1241"/>
        <v/>
      </c>
      <c r="EJ1066" s="26" t="str">
        <f t="shared" si="1241"/>
        <v/>
      </c>
      <c r="EK1066" s="26" t="str">
        <f t="shared" si="1241"/>
        <v/>
      </c>
      <c r="EL1066" s="26" t="str">
        <f t="shared" si="1241"/>
        <v/>
      </c>
      <c r="EM1066" s="26" t="str">
        <f t="shared" si="1241"/>
        <v/>
      </c>
      <c r="EN1066" s="26" t="str">
        <f t="shared" si="1241"/>
        <v/>
      </c>
      <c r="EO1066" s="26" t="str">
        <f t="shared" si="1241"/>
        <v/>
      </c>
      <c r="EP1066" s="26" t="str">
        <f t="shared" si="1241"/>
        <v/>
      </c>
      <c r="EQ1066" s="26" t="str">
        <f t="shared" si="1241"/>
        <v/>
      </c>
      <c r="ER1066" s="26" t="str">
        <f t="shared" si="1241"/>
        <v/>
      </c>
      <c r="ES1066" s="26" t="str">
        <f t="shared" si="1241"/>
        <v/>
      </c>
      <c r="ET1066" s="26" t="str">
        <f t="shared" si="1241"/>
        <v/>
      </c>
      <c r="EU1066" s="26" t="str">
        <f t="shared" si="1241"/>
        <v/>
      </c>
      <c r="EV1066" s="26" t="str">
        <f t="shared" si="1241"/>
        <v/>
      </c>
      <c r="EW1066" s="26" t="str">
        <f t="shared" si="1241"/>
        <v/>
      </c>
      <c r="EX1066" s="26" t="str">
        <f t="shared" si="1241"/>
        <v/>
      </c>
      <c r="EY1066" s="26" t="str">
        <f t="shared" si="1241"/>
        <v/>
      </c>
      <c r="EZ1066" s="26" t="str">
        <f t="shared" si="1241"/>
        <v/>
      </c>
      <c r="FA1066" s="26" t="str">
        <f t="shared" si="1241"/>
        <v/>
      </c>
      <c r="FB1066" s="26" t="str">
        <f t="shared" si="1241"/>
        <v/>
      </c>
      <c r="FC1066" s="26" t="str">
        <f t="shared" si="1241"/>
        <v/>
      </c>
      <c r="FD1066" s="26" t="str">
        <f t="shared" si="1241"/>
        <v/>
      </c>
      <c r="FE1066" s="26" t="str">
        <f t="shared" si="1241"/>
        <v/>
      </c>
      <c r="FF1066" s="26" t="str">
        <f t="shared" si="1241"/>
        <v/>
      </c>
      <c r="FG1066" s="26" t="str">
        <f t="shared" si="1241"/>
        <v/>
      </c>
      <c r="FH1066" s="26" t="str">
        <f t="shared" si="1241"/>
        <v/>
      </c>
      <c r="FI1066" s="26" t="str">
        <f t="shared" si="1241"/>
        <v/>
      </c>
    </row>
    <row r="1067" spans="1:165" s="8" customFormat="1" ht="15" customHeight="1">
      <c r="A1067" s="8" t="str">
        <f t="shared" si="1208"/>
        <v>BEFOODGSAP_BP6_XDC</v>
      </c>
      <c r="B1067" s="12" t="s">
        <v>2115</v>
      </c>
      <c r="C1067" s="13" t="s">
        <v>2487</v>
      </c>
      <c r="D1067" s="13" t="s">
        <v>2488</v>
      </c>
      <c r="E1067" s="14" t="str">
        <f>"BEFOODGSAP_BP6_"&amp;C3</f>
        <v>BEFOODGSAP_BP6_XDC</v>
      </c>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row>
    <row r="1068" spans="1:165" s="8" customFormat="1" ht="15" customHeight="1">
      <c r="A1068" s="8" t="str">
        <f t="shared" si="1208"/>
        <v>BEFOODGSAI_BP6_XDC</v>
      </c>
      <c r="B1068" s="12" t="s">
        <v>2252</v>
      </c>
      <c r="C1068" s="13" t="s">
        <v>2489</v>
      </c>
      <c r="D1068" s="13" t="s">
        <v>2490</v>
      </c>
      <c r="E1068" s="14" t="str">
        <f>"BEFOODGSAI_BP6_"&amp;C3</f>
        <v>BEFOODGSAI_BP6_XDC</v>
      </c>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row>
    <row r="1069" spans="1:165" s="8" customFormat="1" ht="15" customHeight="1">
      <c r="A1069" s="8" t="str">
        <f t="shared" si="1208"/>
        <v>BEFOODGCA_BP6_XDC</v>
      </c>
      <c r="B1069" s="12" t="s">
        <v>2271</v>
      </c>
      <c r="C1069" s="13" t="s">
        <v>2491</v>
      </c>
      <c r="D1069" s="13" t="s">
        <v>2492</v>
      </c>
      <c r="E1069" s="14" t="str">
        <f>"BEFOODGCA_BP6_"&amp;C3</f>
        <v>BEFOODGCA_BP6_XDC</v>
      </c>
      <c r="F1069" s="26" t="str">
        <f>IF(AND(F1070="",F1071=""),"",SUM(F1070,F1071))</f>
        <v/>
      </c>
      <c r="G1069" s="26" t="str">
        <f t="shared" si="1242" ref="G1069:BR1069">IF(AND(G1070="",G1071=""),"",SUM(G1070,G1071))</f>
        <v/>
      </c>
      <c r="H1069" s="26" t="str">
        <f t="shared" si="1242"/>
        <v/>
      </c>
      <c r="I1069" s="26" t="str">
        <f t="shared" si="1242"/>
        <v/>
      </c>
      <c r="J1069" s="26" t="str">
        <f t="shared" si="1242"/>
        <v/>
      </c>
      <c r="K1069" s="26" t="str">
        <f t="shared" si="1242"/>
        <v/>
      </c>
      <c r="L1069" s="26" t="str">
        <f t="shared" si="1242"/>
        <v/>
      </c>
      <c r="M1069" s="26" t="str">
        <f t="shared" si="1242"/>
        <v/>
      </c>
      <c r="N1069" s="26" t="str">
        <f t="shared" si="1242"/>
        <v/>
      </c>
      <c r="O1069" s="26" t="str">
        <f t="shared" si="1242"/>
        <v/>
      </c>
      <c r="P1069" s="26" t="str">
        <f t="shared" si="1242"/>
        <v/>
      </c>
      <c r="Q1069" s="26" t="str">
        <f t="shared" si="1242"/>
        <v/>
      </c>
      <c r="R1069" s="26" t="str">
        <f t="shared" si="1242"/>
        <v/>
      </c>
      <c r="S1069" s="26" t="str">
        <f t="shared" si="1242"/>
        <v/>
      </c>
      <c r="T1069" s="26" t="str">
        <f t="shared" si="1242"/>
        <v/>
      </c>
      <c r="U1069" s="26" t="str">
        <f t="shared" si="1242"/>
        <v/>
      </c>
      <c r="V1069" s="26" t="str">
        <f t="shared" si="1242"/>
        <v/>
      </c>
      <c r="W1069" s="26" t="str">
        <f t="shared" si="1242"/>
        <v/>
      </c>
      <c r="X1069" s="26" t="str">
        <f t="shared" si="1242"/>
        <v/>
      </c>
      <c r="Y1069" s="26" t="str">
        <f t="shared" si="1242"/>
        <v/>
      </c>
      <c r="Z1069" s="26" t="str">
        <f t="shared" si="1242"/>
        <v/>
      </c>
      <c r="AA1069" s="26" t="str">
        <f t="shared" si="1242"/>
        <v/>
      </c>
      <c r="AB1069" s="26" t="str">
        <f t="shared" si="1242"/>
        <v/>
      </c>
      <c r="AC1069" s="26" t="str">
        <f t="shared" si="1242"/>
        <v/>
      </c>
      <c r="AD1069" s="26" t="str">
        <f t="shared" si="1242"/>
        <v/>
      </c>
      <c r="AE1069" s="26" t="str">
        <f t="shared" si="1242"/>
        <v/>
      </c>
      <c r="AF1069" s="26" t="str">
        <f t="shared" si="1242"/>
        <v/>
      </c>
      <c r="AG1069" s="26" t="str">
        <f t="shared" si="1242"/>
        <v/>
      </c>
      <c r="AH1069" s="26" t="str">
        <f t="shared" si="1242"/>
        <v/>
      </c>
      <c r="AI1069" s="26" t="str">
        <f t="shared" si="1242"/>
        <v/>
      </c>
      <c r="AJ1069" s="26" t="str">
        <f t="shared" si="1242"/>
        <v/>
      </c>
      <c r="AK1069" s="26" t="str">
        <f t="shared" si="1242"/>
        <v/>
      </c>
      <c r="AL1069" s="26" t="str">
        <f t="shared" si="1242"/>
        <v/>
      </c>
      <c r="AM1069" s="26" t="str">
        <f t="shared" si="1242"/>
        <v/>
      </c>
      <c r="AN1069" s="26" t="str">
        <f t="shared" si="1242"/>
        <v/>
      </c>
      <c r="AO1069" s="26" t="str">
        <f t="shared" si="1242"/>
        <v/>
      </c>
      <c r="AP1069" s="26" t="str">
        <f t="shared" si="1242"/>
        <v/>
      </c>
      <c r="AQ1069" s="26" t="str">
        <f t="shared" si="1242"/>
        <v/>
      </c>
      <c r="AR1069" s="26" t="str">
        <f t="shared" si="1242"/>
        <v/>
      </c>
      <c r="AS1069" s="26" t="str">
        <f t="shared" si="1242"/>
        <v/>
      </c>
      <c r="AT1069" s="26" t="str">
        <f t="shared" si="1242"/>
        <v/>
      </c>
      <c r="AU1069" s="26" t="str">
        <f t="shared" si="1242"/>
        <v/>
      </c>
      <c r="AV1069" s="26" t="str">
        <f t="shared" si="1242"/>
        <v/>
      </c>
      <c r="AW1069" s="26" t="str">
        <f t="shared" si="1242"/>
        <v/>
      </c>
      <c r="AX1069" s="26" t="str">
        <f t="shared" si="1242"/>
        <v/>
      </c>
      <c r="AY1069" s="26" t="str">
        <f t="shared" si="1242"/>
        <v/>
      </c>
      <c r="AZ1069" s="26" t="str">
        <f t="shared" si="1242"/>
        <v/>
      </c>
      <c r="BA1069" s="26" t="str">
        <f t="shared" si="1242"/>
        <v/>
      </c>
      <c r="BB1069" s="26" t="str">
        <f t="shared" si="1242"/>
        <v/>
      </c>
      <c r="BC1069" s="26" t="str">
        <f t="shared" si="1242"/>
        <v/>
      </c>
      <c r="BD1069" s="26" t="str">
        <f t="shared" si="1242"/>
        <v/>
      </c>
      <c r="BE1069" s="26" t="str">
        <f t="shared" si="1242"/>
        <v/>
      </c>
      <c r="BF1069" s="26" t="str">
        <f t="shared" si="1242"/>
        <v/>
      </c>
      <c r="BG1069" s="26" t="str">
        <f t="shared" si="1242"/>
        <v/>
      </c>
      <c r="BH1069" s="26" t="str">
        <f t="shared" si="1242"/>
        <v/>
      </c>
      <c r="BI1069" s="26" t="str">
        <f t="shared" si="1242"/>
        <v/>
      </c>
      <c r="BJ1069" s="26" t="str">
        <f t="shared" si="1242"/>
        <v/>
      </c>
      <c r="BK1069" s="26" t="str">
        <f t="shared" si="1242"/>
        <v/>
      </c>
      <c r="BL1069" s="26" t="str">
        <f t="shared" si="1242"/>
        <v/>
      </c>
      <c r="BM1069" s="26" t="str">
        <f t="shared" si="1242"/>
        <v/>
      </c>
      <c r="BN1069" s="26" t="str">
        <f t="shared" si="1242"/>
        <v/>
      </c>
      <c r="BO1069" s="26" t="str">
        <f t="shared" si="1242"/>
        <v/>
      </c>
      <c r="BP1069" s="26" t="str">
        <f t="shared" si="1242"/>
        <v/>
      </c>
      <c r="BQ1069" s="26" t="str">
        <f t="shared" si="1242"/>
        <v/>
      </c>
      <c r="BR1069" s="26" t="str">
        <f t="shared" si="1242"/>
        <v/>
      </c>
      <c r="BS1069" s="26" t="str">
        <f t="shared" si="1243" ref="BS1069:ED1069">IF(AND(BS1070="",BS1071=""),"",SUM(BS1070,BS1071))</f>
        <v/>
      </c>
      <c r="BT1069" s="26" t="str">
        <f t="shared" si="1243"/>
        <v/>
      </c>
      <c r="BU1069" s="26" t="str">
        <f t="shared" si="1243"/>
        <v/>
      </c>
      <c r="BV1069" s="26" t="str">
        <f t="shared" si="1243"/>
        <v/>
      </c>
      <c r="BW1069" s="26" t="str">
        <f t="shared" si="1243"/>
        <v/>
      </c>
      <c r="BX1069" s="26" t="str">
        <f t="shared" si="1243"/>
        <v/>
      </c>
      <c r="BY1069" s="26" t="str">
        <f t="shared" si="1243"/>
        <v/>
      </c>
      <c r="BZ1069" s="26" t="str">
        <f t="shared" si="1243"/>
        <v/>
      </c>
      <c r="CA1069" s="26" t="str">
        <f t="shared" si="1243"/>
        <v/>
      </c>
      <c r="CB1069" s="26" t="str">
        <f t="shared" si="1243"/>
        <v/>
      </c>
      <c r="CC1069" s="26" t="str">
        <f t="shared" si="1243"/>
        <v/>
      </c>
      <c r="CD1069" s="26" t="str">
        <f t="shared" si="1243"/>
        <v/>
      </c>
      <c r="CE1069" s="26" t="str">
        <f t="shared" si="1243"/>
        <v/>
      </c>
      <c r="CF1069" s="26" t="str">
        <f t="shared" si="1243"/>
        <v/>
      </c>
      <c r="CG1069" s="26" t="str">
        <f t="shared" si="1243"/>
        <v/>
      </c>
      <c r="CH1069" s="26" t="str">
        <f t="shared" si="1243"/>
        <v/>
      </c>
      <c r="CI1069" s="26" t="str">
        <f t="shared" si="1243"/>
        <v/>
      </c>
      <c r="CJ1069" s="26" t="str">
        <f t="shared" si="1243"/>
        <v/>
      </c>
      <c r="CK1069" s="26" t="str">
        <f t="shared" si="1243"/>
        <v/>
      </c>
      <c r="CL1069" s="26" t="str">
        <f t="shared" si="1243"/>
        <v/>
      </c>
      <c r="CM1069" s="26" t="str">
        <f t="shared" si="1243"/>
        <v/>
      </c>
      <c r="CN1069" s="26" t="str">
        <f t="shared" si="1243"/>
        <v/>
      </c>
      <c r="CO1069" s="26" t="str">
        <f t="shared" si="1243"/>
        <v/>
      </c>
      <c r="CP1069" s="26" t="str">
        <f t="shared" si="1243"/>
        <v/>
      </c>
      <c r="CQ1069" s="26" t="str">
        <f t="shared" si="1243"/>
        <v/>
      </c>
      <c r="CR1069" s="26" t="str">
        <f t="shared" si="1243"/>
        <v/>
      </c>
      <c r="CS1069" s="26" t="str">
        <f t="shared" si="1243"/>
        <v/>
      </c>
      <c r="CT1069" s="26" t="str">
        <f t="shared" si="1243"/>
        <v/>
      </c>
      <c r="CU1069" s="26" t="str">
        <f t="shared" si="1243"/>
        <v/>
      </c>
      <c r="CV1069" s="26" t="str">
        <f t="shared" si="1243"/>
        <v/>
      </c>
      <c r="CW1069" s="26" t="str">
        <f t="shared" si="1243"/>
        <v/>
      </c>
      <c r="CX1069" s="26" t="str">
        <f t="shared" si="1243"/>
        <v/>
      </c>
      <c r="CY1069" s="26" t="str">
        <f t="shared" si="1243"/>
        <v/>
      </c>
      <c r="CZ1069" s="26" t="str">
        <f t="shared" si="1243"/>
        <v/>
      </c>
      <c r="DA1069" s="26" t="str">
        <f t="shared" si="1243"/>
        <v/>
      </c>
      <c r="DB1069" s="26" t="str">
        <f t="shared" si="1243"/>
        <v/>
      </c>
      <c r="DC1069" s="26" t="str">
        <f t="shared" si="1243"/>
        <v/>
      </c>
      <c r="DD1069" s="26" t="str">
        <f t="shared" si="1243"/>
        <v/>
      </c>
      <c r="DE1069" s="26" t="str">
        <f t="shared" si="1243"/>
        <v/>
      </c>
      <c r="DF1069" s="26" t="str">
        <f t="shared" si="1243"/>
        <v/>
      </c>
      <c r="DG1069" s="26" t="str">
        <f t="shared" si="1243"/>
        <v/>
      </c>
      <c r="DH1069" s="26" t="str">
        <f t="shared" si="1243"/>
        <v/>
      </c>
      <c r="DI1069" s="26" t="str">
        <f t="shared" si="1243"/>
        <v/>
      </c>
      <c r="DJ1069" s="26" t="str">
        <f t="shared" si="1243"/>
        <v/>
      </c>
      <c r="DK1069" s="26" t="str">
        <f t="shared" si="1243"/>
        <v/>
      </c>
      <c r="DL1069" s="26" t="str">
        <f t="shared" si="1243"/>
        <v/>
      </c>
      <c r="DM1069" s="26" t="str">
        <f t="shared" si="1243"/>
        <v/>
      </c>
      <c r="DN1069" s="26" t="str">
        <f t="shared" si="1243"/>
        <v/>
      </c>
      <c r="DO1069" s="26" t="str">
        <f t="shared" si="1243"/>
        <v/>
      </c>
      <c r="DP1069" s="26" t="str">
        <f t="shared" si="1243"/>
        <v/>
      </c>
      <c r="DQ1069" s="26" t="str">
        <f t="shared" si="1243"/>
        <v/>
      </c>
      <c r="DR1069" s="26" t="str">
        <f t="shared" si="1243"/>
        <v/>
      </c>
      <c r="DS1069" s="26" t="str">
        <f t="shared" si="1243"/>
        <v/>
      </c>
      <c r="DT1069" s="26" t="str">
        <f t="shared" si="1243"/>
        <v/>
      </c>
      <c r="DU1069" s="26" t="str">
        <f t="shared" si="1243"/>
        <v/>
      </c>
      <c r="DV1069" s="26" t="str">
        <f t="shared" si="1243"/>
        <v/>
      </c>
      <c r="DW1069" s="26" t="str">
        <f t="shared" si="1243"/>
        <v/>
      </c>
      <c r="DX1069" s="26" t="str">
        <f t="shared" si="1243"/>
        <v/>
      </c>
      <c r="DY1069" s="26" t="str">
        <f t="shared" si="1243"/>
        <v/>
      </c>
      <c r="DZ1069" s="26" t="str">
        <f t="shared" si="1243"/>
        <v/>
      </c>
      <c r="EA1069" s="26" t="str">
        <f t="shared" si="1243"/>
        <v/>
      </c>
      <c r="EB1069" s="26" t="str">
        <f t="shared" si="1243"/>
        <v/>
      </c>
      <c r="EC1069" s="26" t="str">
        <f t="shared" si="1243"/>
        <v/>
      </c>
      <c r="ED1069" s="26" t="str">
        <f t="shared" si="1243"/>
        <v/>
      </c>
      <c r="EE1069" s="26" t="str">
        <f t="shared" si="1244" ref="EE1069:FI1069">IF(AND(EE1070="",EE1071=""),"",SUM(EE1070,EE1071))</f>
        <v/>
      </c>
      <c r="EF1069" s="26" t="str">
        <f t="shared" si="1244"/>
        <v/>
      </c>
      <c r="EG1069" s="26" t="str">
        <f t="shared" si="1244"/>
        <v/>
      </c>
      <c r="EH1069" s="26" t="str">
        <f t="shared" si="1244"/>
        <v/>
      </c>
      <c r="EI1069" s="26" t="str">
        <f t="shared" si="1244"/>
        <v/>
      </c>
      <c r="EJ1069" s="26" t="str">
        <f t="shared" si="1244"/>
        <v/>
      </c>
      <c r="EK1069" s="26" t="str">
        <f t="shared" si="1244"/>
        <v/>
      </c>
      <c r="EL1069" s="26" t="str">
        <f t="shared" si="1244"/>
        <v/>
      </c>
      <c r="EM1069" s="26" t="str">
        <f t="shared" si="1244"/>
        <v/>
      </c>
      <c r="EN1069" s="26" t="str">
        <f t="shared" si="1244"/>
        <v/>
      </c>
      <c r="EO1069" s="26" t="str">
        <f t="shared" si="1244"/>
        <v/>
      </c>
      <c r="EP1069" s="26" t="str">
        <f t="shared" si="1244"/>
        <v/>
      </c>
      <c r="EQ1069" s="26" t="str">
        <f t="shared" si="1244"/>
        <v/>
      </c>
      <c r="ER1069" s="26" t="str">
        <f t="shared" si="1244"/>
        <v/>
      </c>
      <c r="ES1069" s="26" t="str">
        <f t="shared" si="1244"/>
        <v/>
      </c>
      <c r="ET1069" s="26" t="str">
        <f t="shared" si="1244"/>
        <v/>
      </c>
      <c r="EU1069" s="26" t="str">
        <f t="shared" si="1244"/>
        <v/>
      </c>
      <c r="EV1069" s="26" t="str">
        <f t="shared" si="1244"/>
        <v/>
      </c>
      <c r="EW1069" s="26" t="str">
        <f t="shared" si="1244"/>
        <v/>
      </c>
      <c r="EX1069" s="26" t="str">
        <f t="shared" si="1244"/>
        <v/>
      </c>
      <c r="EY1069" s="26" t="str">
        <f t="shared" si="1244"/>
        <v/>
      </c>
      <c r="EZ1069" s="26" t="str">
        <f t="shared" si="1244"/>
        <v/>
      </c>
      <c r="FA1069" s="26" t="str">
        <f t="shared" si="1244"/>
        <v/>
      </c>
      <c r="FB1069" s="26" t="str">
        <f t="shared" si="1244"/>
        <v/>
      </c>
      <c r="FC1069" s="26" t="str">
        <f t="shared" si="1244"/>
        <v/>
      </c>
      <c r="FD1069" s="26" t="str">
        <f t="shared" si="1244"/>
        <v/>
      </c>
      <c r="FE1069" s="26" t="str">
        <f t="shared" si="1244"/>
        <v/>
      </c>
      <c r="FF1069" s="26" t="str">
        <f t="shared" si="1244"/>
        <v/>
      </c>
      <c r="FG1069" s="26" t="str">
        <f t="shared" si="1244"/>
        <v/>
      </c>
      <c r="FH1069" s="26" t="str">
        <f t="shared" si="1244"/>
        <v/>
      </c>
      <c r="FI1069" s="26" t="str">
        <f t="shared" si="1244"/>
        <v/>
      </c>
    </row>
    <row r="1070" spans="1:165" s="8" customFormat="1" ht="15" customHeight="1">
      <c r="A1070" s="8" t="str">
        <f t="shared" si="1208"/>
        <v>BEFOODGCAP_BP6_XDC</v>
      </c>
      <c r="B1070" s="12" t="s">
        <v>2149</v>
      </c>
      <c r="C1070" s="13" t="s">
        <v>2493</v>
      </c>
      <c r="D1070" s="13" t="s">
        <v>2494</v>
      </c>
      <c r="E1070" s="14" t="str">
        <f>"BEFOODGCAP_BP6_"&amp;C3</f>
        <v>BEFOODGCAP_BP6_XDC</v>
      </c>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row>
    <row r="1071" spans="1:165" s="8" customFormat="1" ht="15" customHeight="1">
      <c r="A1071" s="8" t="str">
        <f t="shared" si="1208"/>
        <v>BEFOODGCAI_BP6_XDC</v>
      </c>
      <c r="B1071" s="12" t="s">
        <v>2152</v>
      </c>
      <c r="C1071" s="13" t="s">
        <v>2495</v>
      </c>
      <c r="D1071" s="13" t="s">
        <v>2496</v>
      </c>
      <c r="E1071" s="14" t="str">
        <f>"BEFOODGCAI_BP6_"&amp;C3</f>
        <v>BEFOODGCAI_BP6_XDC</v>
      </c>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row>
    <row r="1072" spans="1:165" s="8" customFormat="1" ht="15" customHeight="1">
      <c r="A1072" s="8" t="str">
        <f t="shared" si="1208"/>
        <v>BEFOODO_BP6_XDC</v>
      </c>
      <c r="B1072" s="12" t="s">
        <v>1415</v>
      </c>
      <c r="C1072" s="13" t="s">
        <v>2497</v>
      </c>
      <c r="D1072" s="13" t="s">
        <v>2498</v>
      </c>
      <c r="E1072" s="14" t="str">
        <f>"BEFOODO_BP6_"&amp;C3</f>
        <v>BEFOODO_BP6_XDC</v>
      </c>
      <c r="F1072" s="26" t="str">
        <f>IF(AND(F1073="",AND(F1074="",AND(F1075="",AND(F1078="",AND(F1082="",AND(F1085="",F1088="")))))),"",SUM(F1073,F1074,F1075,F1078,F1082,F1085,F1088))</f>
        <v/>
      </c>
      <c r="G1072" s="26" t="str">
        <f t="shared" si="1245" ref="G1072:BR1072">IF(AND(G1073="",AND(G1074="",AND(G1075="",AND(G1078="",AND(G1082="",AND(G1085="",G1088="")))))),"",SUM(G1073,G1074,G1075,G1078,G1082,G1085,G1088))</f>
        <v/>
      </c>
      <c r="H1072" s="26" t="str">
        <f t="shared" si="1245"/>
        <v/>
      </c>
      <c r="I1072" s="26" t="str">
        <f t="shared" si="1245"/>
        <v/>
      </c>
      <c r="J1072" s="26" t="str">
        <f t="shared" si="1245"/>
        <v/>
      </c>
      <c r="K1072" s="26" t="str">
        <f t="shared" si="1245"/>
        <v/>
      </c>
      <c r="L1072" s="26" t="str">
        <f t="shared" si="1245"/>
        <v/>
      </c>
      <c r="M1072" s="26" t="str">
        <f t="shared" si="1245"/>
        <v/>
      </c>
      <c r="N1072" s="26" t="str">
        <f t="shared" si="1245"/>
        <v/>
      </c>
      <c r="O1072" s="26" t="str">
        <f t="shared" si="1245"/>
        <v/>
      </c>
      <c r="P1072" s="26" t="str">
        <f t="shared" si="1245"/>
        <v/>
      </c>
      <c r="Q1072" s="26" t="str">
        <f t="shared" si="1245"/>
        <v/>
      </c>
      <c r="R1072" s="26" t="str">
        <f t="shared" si="1245"/>
        <v/>
      </c>
      <c r="S1072" s="26" t="str">
        <f t="shared" si="1245"/>
        <v/>
      </c>
      <c r="T1072" s="26" t="str">
        <f t="shared" si="1245"/>
        <v/>
      </c>
      <c r="U1072" s="26" t="str">
        <f t="shared" si="1245"/>
        <v/>
      </c>
      <c r="V1072" s="26" t="str">
        <f t="shared" si="1245"/>
        <v/>
      </c>
      <c r="W1072" s="26" t="str">
        <f t="shared" si="1245"/>
        <v/>
      </c>
      <c r="X1072" s="26" t="str">
        <f t="shared" si="1245"/>
        <v/>
      </c>
      <c r="Y1072" s="26" t="str">
        <f t="shared" si="1245"/>
        <v/>
      </c>
      <c r="Z1072" s="26" t="str">
        <f t="shared" si="1245"/>
        <v/>
      </c>
      <c r="AA1072" s="26" t="str">
        <f t="shared" si="1245"/>
        <v/>
      </c>
      <c r="AB1072" s="26" t="str">
        <f t="shared" si="1245"/>
        <v/>
      </c>
      <c r="AC1072" s="26" t="str">
        <f t="shared" si="1245"/>
        <v/>
      </c>
      <c r="AD1072" s="26" t="str">
        <f t="shared" si="1245"/>
        <v/>
      </c>
      <c r="AE1072" s="26" t="str">
        <f t="shared" si="1245"/>
        <v/>
      </c>
      <c r="AF1072" s="26" t="str">
        <f t="shared" si="1245"/>
        <v/>
      </c>
      <c r="AG1072" s="26" t="str">
        <f t="shared" si="1245"/>
        <v/>
      </c>
      <c r="AH1072" s="26" t="str">
        <f t="shared" si="1245"/>
        <v/>
      </c>
      <c r="AI1072" s="26" t="str">
        <f t="shared" si="1245"/>
        <v/>
      </c>
      <c r="AJ1072" s="26" t="str">
        <f t="shared" si="1245"/>
        <v/>
      </c>
      <c r="AK1072" s="26" t="str">
        <f t="shared" si="1245"/>
        <v/>
      </c>
      <c r="AL1072" s="26" t="str">
        <f t="shared" si="1245"/>
        <v/>
      </c>
      <c r="AM1072" s="26" t="str">
        <f t="shared" si="1245"/>
        <v/>
      </c>
      <c r="AN1072" s="26" t="str">
        <f t="shared" si="1245"/>
        <v/>
      </c>
      <c r="AO1072" s="26" t="str">
        <f t="shared" si="1245"/>
        <v/>
      </c>
      <c r="AP1072" s="26" t="str">
        <f t="shared" si="1245"/>
        <v/>
      </c>
      <c r="AQ1072" s="26" t="str">
        <f t="shared" si="1245"/>
        <v/>
      </c>
      <c r="AR1072" s="26" t="str">
        <f t="shared" si="1245"/>
        <v/>
      </c>
      <c r="AS1072" s="26" t="str">
        <f t="shared" si="1245"/>
        <v/>
      </c>
      <c r="AT1072" s="26" t="str">
        <f t="shared" si="1245"/>
        <v/>
      </c>
      <c r="AU1072" s="26" t="str">
        <f t="shared" si="1245"/>
        <v/>
      </c>
      <c r="AV1072" s="26" t="str">
        <f t="shared" si="1245"/>
        <v/>
      </c>
      <c r="AW1072" s="26" t="str">
        <f t="shared" si="1245"/>
        <v/>
      </c>
      <c r="AX1072" s="26" t="str">
        <f t="shared" si="1245"/>
        <v/>
      </c>
      <c r="AY1072" s="26" t="str">
        <f t="shared" si="1245"/>
        <v/>
      </c>
      <c r="AZ1072" s="26" t="str">
        <f t="shared" si="1245"/>
        <v/>
      </c>
      <c r="BA1072" s="26" t="str">
        <f t="shared" si="1245"/>
        <v/>
      </c>
      <c r="BB1072" s="26" t="str">
        <f t="shared" si="1245"/>
        <v/>
      </c>
      <c r="BC1072" s="26" t="str">
        <f t="shared" si="1245"/>
        <v/>
      </c>
      <c r="BD1072" s="26" t="str">
        <f t="shared" si="1245"/>
        <v/>
      </c>
      <c r="BE1072" s="26" t="str">
        <f t="shared" si="1245"/>
        <v/>
      </c>
      <c r="BF1072" s="26" t="str">
        <f t="shared" si="1245"/>
        <v/>
      </c>
      <c r="BG1072" s="26" t="str">
        <f t="shared" si="1245"/>
        <v/>
      </c>
      <c r="BH1072" s="26" t="str">
        <f t="shared" si="1245"/>
        <v/>
      </c>
      <c r="BI1072" s="26" t="str">
        <f t="shared" si="1245"/>
        <v/>
      </c>
      <c r="BJ1072" s="26" t="str">
        <f t="shared" si="1245"/>
        <v/>
      </c>
      <c r="BK1072" s="26" t="str">
        <f t="shared" si="1245"/>
        <v/>
      </c>
      <c r="BL1072" s="26" t="str">
        <f t="shared" si="1245"/>
        <v/>
      </c>
      <c r="BM1072" s="26" t="str">
        <f t="shared" si="1245"/>
        <v/>
      </c>
      <c r="BN1072" s="26" t="str">
        <f t="shared" si="1245"/>
        <v/>
      </c>
      <c r="BO1072" s="26" t="str">
        <f t="shared" si="1245"/>
        <v/>
      </c>
      <c r="BP1072" s="26" t="str">
        <f t="shared" si="1245"/>
        <v/>
      </c>
      <c r="BQ1072" s="26" t="str">
        <f t="shared" si="1245"/>
        <v/>
      </c>
      <c r="BR1072" s="26" t="str">
        <f t="shared" si="1245"/>
        <v/>
      </c>
      <c r="BS1072" s="26" t="str">
        <f t="shared" si="1246" ref="BS1072:ED1072">IF(AND(BS1073="",AND(BS1074="",AND(BS1075="",AND(BS1078="",AND(BS1082="",AND(BS1085="",BS1088="")))))),"",SUM(BS1073,BS1074,BS1075,BS1078,BS1082,BS1085,BS1088))</f>
        <v/>
      </c>
      <c r="BT1072" s="26" t="str">
        <f t="shared" si="1246"/>
        <v/>
      </c>
      <c r="BU1072" s="26" t="str">
        <f t="shared" si="1246"/>
        <v/>
      </c>
      <c r="BV1072" s="26" t="str">
        <f t="shared" si="1246"/>
        <v/>
      </c>
      <c r="BW1072" s="26" t="str">
        <f t="shared" si="1246"/>
        <v/>
      </c>
      <c r="BX1072" s="26" t="str">
        <f t="shared" si="1246"/>
        <v/>
      </c>
      <c r="BY1072" s="26" t="str">
        <f t="shared" si="1246"/>
        <v/>
      </c>
      <c r="BZ1072" s="26" t="str">
        <f t="shared" si="1246"/>
        <v/>
      </c>
      <c r="CA1072" s="26" t="str">
        <f t="shared" si="1246"/>
        <v/>
      </c>
      <c r="CB1072" s="26" t="str">
        <f t="shared" si="1246"/>
        <v/>
      </c>
      <c r="CC1072" s="26" t="str">
        <f t="shared" si="1246"/>
        <v/>
      </c>
      <c r="CD1072" s="26" t="str">
        <f t="shared" si="1246"/>
        <v/>
      </c>
      <c r="CE1072" s="26" t="str">
        <f t="shared" si="1246"/>
        <v/>
      </c>
      <c r="CF1072" s="26" t="str">
        <f t="shared" si="1246"/>
        <v/>
      </c>
      <c r="CG1072" s="26" t="str">
        <f t="shared" si="1246"/>
        <v/>
      </c>
      <c r="CH1072" s="26" t="str">
        <f t="shared" si="1246"/>
        <v/>
      </c>
      <c r="CI1072" s="26" t="str">
        <f t="shared" si="1246"/>
        <v/>
      </c>
      <c r="CJ1072" s="26" t="str">
        <f t="shared" si="1246"/>
        <v/>
      </c>
      <c r="CK1072" s="26" t="str">
        <f t="shared" si="1246"/>
        <v/>
      </c>
      <c r="CL1072" s="26" t="str">
        <f t="shared" si="1246"/>
        <v/>
      </c>
      <c r="CM1072" s="26" t="str">
        <f t="shared" si="1246"/>
        <v/>
      </c>
      <c r="CN1072" s="26" t="str">
        <f t="shared" si="1246"/>
        <v/>
      </c>
      <c r="CO1072" s="26" t="str">
        <f t="shared" si="1246"/>
        <v/>
      </c>
      <c r="CP1072" s="26" t="str">
        <f t="shared" si="1246"/>
        <v/>
      </c>
      <c r="CQ1072" s="26" t="str">
        <f t="shared" si="1246"/>
        <v/>
      </c>
      <c r="CR1072" s="26" t="str">
        <f t="shared" si="1246"/>
        <v/>
      </c>
      <c r="CS1072" s="26" t="str">
        <f t="shared" si="1246"/>
        <v/>
      </c>
      <c r="CT1072" s="26" t="str">
        <f t="shared" si="1246"/>
        <v/>
      </c>
      <c r="CU1072" s="26" t="str">
        <f t="shared" si="1246"/>
        <v/>
      </c>
      <c r="CV1072" s="26" t="str">
        <f t="shared" si="1246"/>
        <v/>
      </c>
      <c r="CW1072" s="26" t="str">
        <f t="shared" si="1246"/>
        <v/>
      </c>
      <c r="CX1072" s="26" t="str">
        <f t="shared" si="1246"/>
        <v/>
      </c>
      <c r="CY1072" s="26" t="str">
        <f t="shared" si="1246"/>
        <v/>
      </c>
      <c r="CZ1072" s="26" t="str">
        <f t="shared" si="1246"/>
        <v/>
      </c>
      <c r="DA1072" s="26" t="str">
        <f t="shared" si="1246"/>
        <v/>
      </c>
      <c r="DB1072" s="26" t="str">
        <f t="shared" si="1246"/>
        <v/>
      </c>
      <c r="DC1072" s="26" t="str">
        <f t="shared" si="1246"/>
        <v/>
      </c>
      <c r="DD1072" s="26" t="str">
        <f t="shared" si="1246"/>
        <v/>
      </c>
      <c r="DE1072" s="26" t="str">
        <f t="shared" si="1246"/>
        <v/>
      </c>
      <c r="DF1072" s="26" t="str">
        <f t="shared" si="1246"/>
        <v/>
      </c>
      <c r="DG1072" s="26" t="str">
        <f t="shared" si="1246"/>
        <v/>
      </c>
      <c r="DH1072" s="26" t="str">
        <f t="shared" si="1246"/>
        <v/>
      </c>
      <c r="DI1072" s="26" t="str">
        <f t="shared" si="1246"/>
        <v/>
      </c>
      <c r="DJ1072" s="26" t="str">
        <f t="shared" si="1246"/>
        <v/>
      </c>
      <c r="DK1072" s="26" t="str">
        <f t="shared" si="1246"/>
        <v/>
      </c>
      <c r="DL1072" s="26" t="str">
        <f t="shared" si="1246"/>
        <v/>
      </c>
      <c r="DM1072" s="26" t="str">
        <f t="shared" si="1246"/>
        <v/>
      </c>
      <c r="DN1072" s="26" t="str">
        <f t="shared" si="1246"/>
        <v/>
      </c>
      <c r="DO1072" s="26" t="str">
        <f t="shared" si="1246"/>
        <v/>
      </c>
      <c r="DP1072" s="26" t="str">
        <f t="shared" si="1246"/>
        <v/>
      </c>
      <c r="DQ1072" s="26" t="str">
        <f t="shared" si="1246"/>
        <v/>
      </c>
      <c r="DR1072" s="26" t="str">
        <f t="shared" si="1246"/>
        <v/>
      </c>
      <c r="DS1072" s="26" t="str">
        <f t="shared" si="1246"/>
        <v/>
      </c>
      <c r="DT1072" s="26" t="str">
        <f t="shared" si="1246"/>
        <v/>
      </c>
      <c r="DU1072" s="26" t="str">
        <f t="shared" si="1246"/>
        <v/>
      </c>
      <c r="DV1072" s="26" t="str">
        <f t="shared" si="1246"/>
        <v/>
      </c>
      <c r="DW1072" s="26" t="str">
        <f t="shared" si="1246"/>
        <v/>
      </c>
      <c r="DX1072" s="26" t="str">
        <f t="shared" si="1246"/>
        <v/>
      </c>
      <c r="DY1072" s="26" t="str">
        <f t="shared" si="1246"/>
        <v/>
      </c>
      <c r="DZ1072" s="26" t="str">
        <f t="shared" si="1246"/>
        <v/>
      </c>
      <c r="EA1072" s="26" t="str">
        <f t="shared" si="1246"/>
        <v/>
      </c>
      <c r="EB1072" s="26" t="str">
        <f t="shared" si="1246"/>
        <v/>
      </c>
      <c r="EC1072" s="26" t="str">
        <f t="shared" si="1246"/>
        <v/>
      </c>
      <c r="ED1072" s="26" t="str">
        <f t="shared" si="1246"/>
        <v/>
      </c>
      <c r="EE1072" s="26" t="str">
        <f t="shared" si="1247" ref="EE1072:FI1072">IF(AND(EE1073="",AND(EE1074="",AND(EE1075="",AND(EE1078="",AND(EE1082="",AND(EE1085="",EE1088="")))))),"",SUM(EE1073,EE1074,EE1075,EE1078,EE1082,EE1085,EE1088))</f>
        <v/>
      </c>
      <c r="EF1072" s="26" t="str">
        <f t="shared" si="1247"/>
        <v/>
      </c>
      <c r="EG1072" s="26" t="str">
        <f t="shared" si="1247"/>
        <v/>
      </c>
      <c r="EH1072" s="26" t="str">
        <f t="shared" si="1247"/>
        <v/>
      </c>
      <c r="EI1072" s="26" t="str">
        <f t="shared" si="1247"/>
        <v/>
      </c>
      <c r="EJ1072" s="26" t="str">
        <f t="shared" si="1247"/>
        <v/>
      </c>
      <c r="EK1072" s="26" t="str">
        <f t="shared" si="1247"/>
        <v/>
      </c>
      <c r="EL1072" s="26" t="str">
        <f t="shared" si="1247"/>
        <v/>
      </c>
      <c r="EM1072" s="26" t="str">
        <f t="shared" si="1247"/>
        <v/>
      </c>
      <c r="EN1072" s="26" t="str">
        <f t="shared" si="1247"/>
        <v/>
      </c>
      <c r="EO1072" s="26" t="str">
        <f t="shared" si="1247"/>
        <v/>
      </c>
      <c r="EP1072" s="26" t="str">
        <f t="shared" si="1247"/>
        <v/>
      </c>
      <c r="EQ1072" s="26" t="str">
        <f t="shared" si="1247"/>
        <v/>
      </c>
      <c r="ER1072" s="26" t="str">
        <f t="shared" si="1247"/>
        <v/>
      </c>
      <c r="ES1072" s="26" t="str">
        <f t="shared" si="1247"/>
        <v/>
      </c>
      <c r="ET1072" s="26" t="str">
        <f t="shared" si="1247"/>
        <v/>
      </c>
      <c r="EU1072" s="26" t="str">
        <f t="shared" si="1247"/>
        <v/>
      </c>
      <c r="EV1072" s="26" t="str">
        <f t="shared" si="1247"/>
        <v/>
      </c>
      <c r="EW1072" s="26" t="str">
        <f t="shared" si="1247"/>
        <v/>
      </c>
      <c r="EX1072" s="26" t="str">
        <f t="shared" si="1247"/>
        <v/>
      </c>
      <c r="EY1072" s="26" t="str">
        <f t="shared" si="1247"/>
        <v/>
      </c>
      <c r="EZ1072" s="26" t="str">
        <f t="shared" si="1247"/>
        <v/>
      </c>
      <c r="FA1072" s="26" t="str">
        <f t="shared" si="1247"/>
        <v/>
      </c>
      <c r="FB1072" s="26" t="str">
        <f t="shared" si="1247"/>
        <v/>
      </c>
      <c r="FC1072" s="26" t="str">
        <f t="shared" si="1247"/>
        <v/>
      </c>
      <c r="FD1072" s="26" t="str">
        <f t="shared" si="1247"/>
        <v/>
      </c>
      <c r="FE1072" s="26" t="str">
        <f t="shared" si="1247"/>
        <v/>
      </c>
      <c r="FF1072" s="26" t="str">
        <f t="shared" si="1247"/>
        <v/>
      </c>
      <c r="FG1072" s="26" t="str">
        <f t="shared" si="1247"/>
        <v/>
      </c>
      <c r="FH1072" s="26" t="str">
        <f t="shared" si="1247"/>
        <v/>
      </c>
      <c r="FI1072" s="26" t="str">
        <f t="shared" si="1247"/>
        <v/>
      </c>
    </row>
    <row r="1073" spans="1:165" s="8" customFormat="1" ht="15" customHeight="1">
      <c r="A1073" s="8" t="str">
        <f t="shared" si="1208"/>
        <v>BEFOODOND_BP6_XDC</v>
      </c>
      <c r="B1073" s="12" t="s">
        <v>2421</v>
      </c>
      <c r="C1073" s="13" t="s">
        <v>2499</v>
      </c>
      <c r="D1073" s="13" t="s">
        <v>2500</v>
      </c>
      <c r="E1073" s="14" t="str">
        <f>"BEFOODOND_BP6_"&amp;C3</f>
        <v>BEFOODOND_BP6_XDC</v>
      </c>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row>
    <row r="1074" spans="1:165" s="8" customFormat="1" ht="15" customHeight="1">
      <c r="A1074" s="8" t="str">
        <f t="shared" si="1208"/>
        <v>BEFOODOPP_BP6_XDC</v>
      </c>
      <c r="B1074" s="12" t="s">
        <v>2383</v>
      </c>
      <c r="C1074" s="13" t="s">
        <v>2501</v>
      </c>
      <c r="D1074" s="13" t="s">
        <v>2502</v>
      </c>
      <c r="E1074" s="14" t="str">
        <f>"BEFOODOPP_BP6_"&amp;C3</f>
        <v>BEFOODOPP_BP6_XDC</v>
      </c>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row>
    <row r="1075" spans="1:165" s="8" customFormat="1" ht="15" customHeight="1">
      <c r="A1075" s="8" t="str">
        <f t="shared" si="1208"/>
        <v>BEFOODORP_BP6_XDC</v>
      </c>
      <c r="B1075" s="12" t="s">
        <v>2386</v>
      </c>
      <c r="C1075" s="13" t="s">
        <v>2503</v>
      </c>
      <c r="D1075" s="13" t="s">
        <v>2504</v>
      </c>
      <c r="E1075" s="14" t="str">
        <f>"BEFOODORP_BP6_"&amp;C3</f>
        <v>BEFOODORP_BP6_XDC</v>
      </c>
      <c r="F1075" s="26" t="str">
        <f>IF(AND(F1076="",F1077=""),"",SUM(F1076,F1077))</f>
        <v/>
      </c>
      <c r="G1075" s="26" t="str">
        <f t="shared" si="1248" ref="G1075:BR1075">IF(AND(G1076="",G1077=""),"",SUM(G1076,G1077))</f>
        <v/>
      </c>
      <c r="H1075" s="26" t="str">
        <f t="shared" si="1248"/>
        <v/>
      </c>
      <c r="I1075" s="26" t="str">
        <f t="shared" si="1248"/>
        <v/>
      </c>
      <c r="J1075" s="26" t="str">
        <f t="shared" si="1248"/>
        <v/>
      </c>
      <c r="K1075" s="26" t="str">
        <f t="shared" si="1248"/>
        <v/>
      </c>
      <c r="L1075" s="26" t="str">
        <f t="shared" si="1248"/>
        <v/>
      </c>
      <c r="M1075" s="26" t="str">
        <f t="shared" si="1248"/>
        <v/>
      </c>
      <c r="N1075" s="26" t="str">
        <f t="shared" si="1248"/>
        <v/>
      </c>
      <c r="O1075" s="26" t="str">
        <f t="shared" si="1248"/>
        <v/>
      </c>
      <c r="P1075" s="26" t="str">
        <f t="shared" si="1248"/>
        <v/>
      </c>
      <c r="Q1075" s="26" t="str">
        <f t="shared" si="1248"/>
        <v/>
      </c>
      <c r="R1075" s="26" t="str">
        <f t="shared" si="1248"/>
        <v/>
      </c>
      <c r="S1075" s="26" t="str">
        <f t="shared" si="1248"/>
        <v/>
      </c>
      <c r="T1075" s="26" t="str">
        <f t="shared" si="1248"/>
        <v/>
      </c>
      <c r="U1075" s="26" t="str">
        <f t="shared" si="1248"/>
        <v/>
      </c>
      <c r="V1075" s="26" t="str">
        <f t="shared" si="1248"/>
        <v/>
      </c>
      <c r="W1075" s="26" t="str">
        <f t="shared" si="1248"/>
        <v/>
      </c>
      <c r="X1075" s="26" t="str">
        <f t="shared" si="1248"/>
        <v/>
      </c>
      <c r="Y1075" s="26" t="str">
        <f t="shared" si="1248"/>
        <v/>
      </c>
      <c r="Z1075" s="26" t="str">
        <f t="shared" si="1248"/>
        <v/>
      </c>
      <c r="AA1075" s="26" t="str">
        <f t="shared" si="1248"/>
        <v/>
      </c>
      <c r="AB1075" s="26" t="str">
        <f t="shared" si="1248"/>
        <v/>
      </c>
      <c r="AC1075" s="26" t="str">
        <f t="shared" si="1248"/>
        <v/>
      </c>
      <c r="AD1075" s="26" t="str">
        <f t="shared" si="1248"/>
        <v/>
      </c>
      <c r="AE1075" s="26" t="str">
        <f t="shared" si="1248"/>
        <v/>
      </c>
      <c r="AF1075" s="26" t="str">
        <f t="shared" si="1248"/>
        <v/>
      </c>
      <c r="AG1075" s="26" t="str">
        <f t="shared" si="1248"/>
        <v/>
      </c>
      <c r="AH1075" s="26" t="str">
        <f t="shared" si="1248"/>
        <v/>
      </c>
      <c r="AI1075" s="26" t="str">
        <f t="shared" si="1248"/>
        <v/>
      </c>
      <c r="AJ1075" s="26" t="str">
        <f t="shared" si="1248"/>
        <v/>
      </c>
      <c r="AK1075" s="26" t="str">
        <f t="shared" si="1248"/>
        <v/>
      </c>
      <c r="AL1075" s="26" t="str">
        <f t="shared" si="1248"/>
        <v/>
      </c>
      <c r="AM1075" s="26" t="str">
        <f t="shared" si="1248"/>
        <v/>
      </c>
      <c r="AN1075" s="26" t="str">
        <f t="shared" si="1248"/>
        <v/>
      </c>
      <c r="AO1075" s="26" t="str">
        <f t="shared" si="1248"/>
        <v/>
      </c>
      <c r="AP1075" s="26" t="str">
        <f t="shared" si="1248"/>
        <v/>
      </c>
      <c r="AQ1075" s="26" t="str">
        <f t="shared" si="1248"/>
        <v/>
      </c>
      <c r="AR1075" s="26" t="str">
        <f t="shared" si="1248"/>
        <v/>
      </c>
      <c r="AS1075" s="26" t="str">
        <f t="shared" si="1248"/>
        <v/>
      </c>
      <c r="AT1075" s="26" t="str">
        <f t="shared" si="1248"/>
        <v/>
      </c>
      <c r="AU1075" s="26" t="str">
        <f t="shared" si="1248"/>
        <v/>
      </c>
      <c r="AV1075" s="26" t="str">
        <f t="shared" si="1248"/>
        <v/>
      </c>
      <c r="AW1075" s="26" t="str">
        <f t="shared" si="1248"/>
        <v/>
      </c>
      <c r="AX1075" s="26" t="str">
        <f t="shared" si="1248"/>
        <v/>
      </c>
      <c r="AY1075" s="26" t="str">
        <f t="shared" si="1248"/>
        <v/>
      </c>
      <c r="AZ1075" s="26" t="str">
        <f t="shared" si="1248"/>
        <v/>
      </c>
      <c r="BA1075" s="26" t="str">
        <f t="shared" si="1248"/>
        <v/>
      </c>
      <c r="BB1075" s="26" t="str">
        <f t="shared" si="1248"/>
        <v/>
      </c>
      <c r="BC1075" s="26" t="str">
        <f t="shared" si="1248"/>
        <v/>
      </c>
      <c r="BD1075" s="26" t="str">
        <f t="shared" si="1248"/>
        <v/>
      </c>
      <c r="BE1075" s="26" t="str">
        <f t="shared" si="1248"/>
        <v/>
      </c>
      <c r="BF1075" s="26" t="str">
        <f t="shared" si="1248"/>
        <v/>
      </c>
      <c r="BG1075" s="26" t="str">
        <f t="shared" si="1248"/>
        <v/>
      </c>
      <c r="BH1075" s="26" t="str">
        <f t="shared" si="1248"/>
        <v/>
      </c>
      <c r="BI1075" s="26" t="str">
        <f t="shared" si="1248"/>
        <v/>
      </c>
      <c r="BJ1075" s="26" t="str">
        <f t="shared" si="1248"/>
        <v/>
      </c>
      <c r="BK1075" s="26" t="str">
        <f t="shared" si="1248"/>
        <v/>
      </c>
      <c r="BL1075" s="26" t="str">
        <f t="shared" si="1248"/>
        <v/>
      </c>
      <c r="BM1075" s="26" t="str">
        <f t="shared" si="1248"/>
        <v/>
      </c>
      <c r="BN1075" s="26" t="str">
        <f t="shared" si="1248"/>
        <v/>
      </c>
      <c r="BO1075" s="26" t="str">
        <f t="shared" si="1248"/>
        <v/>
      </c>
      <c r="BP1075" s="26" t="str">
        <f t="shared" si="1248"/>
        <v/>
      </c>
      <c r="BQ1075" s="26" t="str">
        <f t="shared" si="1248"/>
        <v/>
      </c>
      <c r="BR1075" s="26" t="str">
        <f t="shared" si="1248"/>
        <v/>
      </c>
      <c r="BS1075" s="26" t="str">
        <f t="shared" si="1249" ref="BS1075:ED1075">IF(AND(BS1076="",BS1077=""),"",SUM(BS1076,BS1077))</f>
        <v/>
      </c>
      <c r="BT1075" s="26" t="str">
        <f t="shared" si="1249"/>
        <v/>
      </c>
      <c r="BU1075" s="26" t="str">
        <f t="shared" si="1249"/>
        <v/>
      </c>
      <c r="BV1075" s="26" t="str">
        <f t="shared" si="1249"/>
        <v/>
      </c>
      <c r="BW1075" s="26" t="str">
        <f t="shared" si="1249"/>
        <v/>
      </c>
      <c r="BX1075" s="26" t="str">
        <f t="shared" si="1249"/>
        <v/>
      </c>
      <c r="BY1075" s="26" t="str">
        <f t="shared" si="1249"/>
        <v/>
      </c>
      <c r="BZ1075" s="26" t="str">
        <f t="shared" si="1249"/>
        <v/>
      </c>
      <c r="CA1075" s="26" t="str">
        <f t="shared" si="1249"/>
        <v/>
      </c>
      <c r="CB1075" s="26" t="str">
        <f t="shared" si="1249"/>
        <v/>
      </c>
      <c r="CC1075" s="26" t="str">
        <f t="shared" si="1249"/>
        <v/>
      </c>
      <c r="CD1075" s="26" t="str">
        <f t="shared" si="1249"/>
        <v/>
      </c>
      <c r="CE1075" s="26" t="str">
        <f t="shared" si="1249"/>
        <v/>
      </c>
      <c r="CF1075" s="26" t="str">
        <f t="shared" si="1249"/>
        <v/>
      </c>
      <c r="CG1075" s="26" t="str">
        <f t="shared" si="1249"/>
        <v/>
      </c>
      <c r="CH1075" s="26" t="str">
        <f t="shared" si="1249"/>
        <v/>
      </c>
      <c r="CI1075" s="26" t="str">
        <f t="shared" si="1249"/>
        <v/>
      </c>
      <c r="CJ1075" s="26" t="str">
        <f t="shared" si="1249"/>
        <v/>
      </c>
      <c r="CK1075" s="26" t="str">
        <f t="shared" si="1249"/>
        <v/>
      </c>
      <c r="CL1075" s="26" t="str">
        <f t="shared" si="1249"/>
        <v/>
      </c>
      <c r="CM1075" s="26" t="str">
        <f t="shared" si="1249"/>
        <v/>
      </c>
      <c r="CN1075" s="26" t="str">
        <f t="shared" si="1249"/>
        <v/>
      </c>
      <c r="CO1075" s="26" t="str">
        <f t="shared" si="1249"/>
        <v/>
      </c>
      <c r="CP1075" s="26" t="str">
        <f t="shared" si="1249"/>
        <v/>
      </c>
      <c r="CQ1075" s="26" t="str">
        <f t="shared" si="1249"/>
        <v/>
      </c>
      <c r="CR1075" s="26" t="str">
        <f t="shared" si="1249"/>
        <v/>
      </c>
      <c r="CS1075" s="26" t="str">
        <f t="shared" si="1249"/>
        <v/>
      </c>
      <c r="CT1075" s="26" t="str">
        <f t="shared" si="1249"/>
        <v/>
      </c>
      <c r="CU1075" s="26" t="str">
        <f t="shared" si="1249"/>
        <v/>
      </c>
      <c r="CV1075" s="26" t="str">
        <f t="shared" si="1249"/>
        <v/>
      </c>
      <c r="CW1075" s="26" t="str">
        <f t="shared" si="1249"/>
        <v/>
      </c>
      <c r="CX1075" s="26" t="str">
        <f t="shared" si="1249"/>
        <v/>
      </c>
      <c r="CY1075" s="26" t="str">
        <f t="shared" si="1249"/>
        <v/>
      </c>
      <c r="CZ1075" s="26" t="str">
        <f t="shared" si="1249"/>
        <v/>
      </c>
      <c r="DA1075" s="26" t="str">
        <f t="shared" si="1249"/>
        <v/>
      </c>
      <c r="DB1075" s="26" t="str">
        <f t="shared" si="1249"/>
        <v/>
      </c>
      <c r="DC1075" s="26" t="str">
        <f t="shared" si="1249"/>
        <v/>
      </c>
      <c r="DD1075" s="26" t="str">
        <f t="shared" si="1249"/>
        <v/>
      </c>
      <c r="DE1075" s="26" t="str">
        <f t="shared" si="1249"/>
        <v/>
      </c>
      <c r="DF1075" s="26" t="str">
        <f t="shared" si="1249"/>
        <v/>
      </c>
      <c r="DG1075" s="26" t="str">
        <f t="shared" si="1249"/>
        <v/>
      </c>
      <c r="DH1075" s="26" t="str">
        <f t="shared" si="1249"/>
        <v/>
      </c>
      <c r="DI1075" s="26" t="str">
        <f t="shared" si="1249"/>
        <v/>
      </c>
      <c r="DJ1075" s="26" t="str">
        <f t="shared" si="1249"/>
        <v/>
      </c>
      <c r="DK1075" s="26" t="str">
        <f t="shared" si="1249"/>
        <v/>
      </c>
      <c r="DL1075" s="26" t="str">
        <f t="shared" si="1249"/>
        <v/>
      </c>
      <c r="DM1075" s="26" t="str">
        <f t="shared" si="1249"/>
        <v/>
      </c>
      <c r="DN1075" s="26" t="str">
        <f t="shared" si="1249"/>
        <v/>
      </c>
      <c r="DO1075" s="26" t="str">
        <f t="shared" si="1249"/>
        <v/>
      </c>
      <c r="DP1075" s="26" t="str">
        <f t="shared" si="1249"/>
        <v/>
      </c>
      <c r="DQ1075" s="26" t="str">
        <f t="shared" si="1249"/>
        <v/>
      </c>
      <c r="DR1075" s="26" t="str">
        <f t="shared" si="1249"/>
        <v/>
      </c>
      <c r="DS1075" s="26" t="str">
        <f t="shared" si="1249"/>
        <v/>
      </c>
      <c r="DT1075" s="26" t="str">
        <f t="shared" si="1249"/>
        <v/>
      </c>
      <c r="DU1075" s="26" t="str">
        <f t="shared" si="1249"/>
        <v/>
      </c>
      <c r="DV1075" s="26" t="str">
        <f t="shared" si="1249"/>
        <v/>
      </c>
      <c r="DW1075" s="26" t="str">
        <f t="shared" si="1249"/>
        <v/>
      </c>
      <c r="DX1075" s="26" t="str">
        <f t="shared" si="1249"/>
        <v/>
      </c>
      <c r="DY1075" s="26" t="str">
        <f t="shared" si="1249"/>
        <v/>
      </c>
      <c r="DZ1075" s="26" t="str">
        <f t="shared" si="1249"/>
        <v/>
      </c>
      <c r="EA1075" s="26" t="str">
        <f t="shared" si="1249"/>
        <v/>
      </c>
      <c r="EB1075" s="26" t="str">
        <f t="shared" si="1249"/>
        <v/>
      </c>
      <c r="EC1075" s="26" t="str">
        <f t="shared" si="1249"/>
        <v/>
      </c>
      <c r="ED1075" s="26" t="str">
        <f t="shared" si="1249"/>
        <v/>
      </c>
      <c r="EE1075" s="26" t="str">
        <f t="shared" si="1250" ref="EE1075:FI1075">IF(AND(EE1076="",EE1077=""),"",SUM(EE1076,EE1077))</f>
        <v/>
      </c>
      <c r="EF1075" s="26" t="str">
        <f t="shared" si="1250"/>
        <v/>
      </c>
      <c r="EG1075" s="26" t="str">
        <f t="shared" si="1250"/>
        <v/>
      </c>
      <c r="EH1075" s="26" t="str">
        <f t="shared" si="1250"/>
        <v/>
      </c>
      <c r="EI1075" s="26" t="str">
        <f t="shared" si="1250"/>
        <v/>
      </c>
      <c r="EJ1075" s="26" t="str">
        <f t="shared" si="1250"/>
        <v/>
      </c>
      <c r="EK1075" s="26" t="str">
        <f t="shared" si="1250"/>
        <v/>
      </c>
      <c r="EL1075" s="26" t="str">
        <f t="shared" si="1250"/>
        <v/>
      </c>
      <c r="EM1075" s="26" t="str">
        <f t="shared" si="1250"/>
        <v/>
      </c>
      <c r="EN1075" s="26" t="str">
        <f t="shared" si="1250"/>
        <v/>
      </c>
      <c r="EO1075" s="26" t="str">
        <f t="shared" si="1250"/>
        <v/>
      </c>
      <c r="EP1075" s="26" t="str">
        <f t="shared" si="1250"/>
        <v/>
      </c>
      <c r="EQ1075" s="26" t="str">
        <f t="shared" si="1250"/>
        <v/>
      </c>
      <c r="ER1075" s="26" t="str">
        <f t="shared" si="1250"/>
        <v/>
      </c>
      <c r="ES1075" s="26" t="str">
        <f t="shared" si="1250"/>
        <v/>
      </c>
      <c r="ET1075" s="26" t="str">
        <f t="shared" si="1250"/>
        <v/>
      </c>
      <c r="EU1075" s="26" t="str">
        <f t="shared" si="1250"/>
        <v/>
      </c>
      <c r="EV1075" s="26" t="str">
        <f t="shared" si="1250"/>
        <v/>
      </c>
      <c r="EW1075" s="26" t="str">
        <f t="shared" si="1250"/>
        <v/>
      </c>
      <c r="EX1075" s="26" t="str">
        <f t="shared" si="1250"/>
        <v/>
      </c>
      <c r="EY1075" s="26" t="str">
        <f t="shared" si="1250"/>
        <v/>
      </c>
      <c r="EZ1075" s="26" t="str">
        <f t="shared" si="1250"/>
        <v/>
      </c>
      <c r="FA1075" s="26" t="str">
        <f t="shared" si="1250"/>
        <v/>
      </c>
      <c r="FB1075" s="26" t="str">
        <f t="shared" si="1250"/>
        <v/>
      </c>
      <c r="FC1075" s="26" t="str">
        <f t="shared" si="1250"/>
        <v/>
      </c>
      <c r="FD1075" s="26" t="str">
        <f t="shared" si="1250"/>
        <v/>
      </c>
      <c r="FE1075" s="26" t="str">
        <f t="shared" si="1250"/>
        <v/>
      </c>
      <c r="FF1075" s="26" t="str">
        <f t="shared" si="1250"/>
        <v/>
      </c>
      <c r="FG1075" s="26" t="str">
        <f t="shared" si="1250"/>
        <v/>
      </c>
      <c r="FH1075" s="26" t="str">
        <f t="shared" si="1250"/>
        <v/>
      </c>
      <c r="FI1075" s="26" t="str">
        <f t="shared" si="1250"/>
        <v/>
      </c>
    </row>
    <row r="1076" spans="1:165" s="8" customFormat="1" ht="15" customHeight="1">
      <c r="A1076" s="8" t="str">
        <f t="shared" si="1208"/>
        <v>BEFOODORPP_BP6_XDC</v>
      </c>
      <c r="B1076" s="12" t="s">
        <v>2115</v>
      </c>
      <c r="C1076" s="13" t="s">
        <v>2505</v>
      </c>
      <c r="D1076" s="13" t="s">
        <v>2506</v>
      </c>
      <c r="E1076" s="18" t="str">
        <f>"BEFOODORPP_BP6_"&amp;C3</f>
        <v>BEFOODORPP_BP6_XDC</v>
      </c>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row>
    <row r="1077" spans="1:165" s="8" customFormat="1" ht="15" customHeight="1">
      <c r="A1077" s="8" t="str">
        <f t="shared" si="1208"/>
        <v>BEFOODORPI_BP6_XDC</v>
      </c>
      <c r="B1077" s="12" t="s">
        <v>2507</v>
      </c>
      <c r="C1077" s="13" t="s">
        <v>2508</v>
      </c>
      <c r="D1077" s="13" t="s">
        <v>2509</v>
      </c>
      <c r="E1077" s="18" t="str">
        <f>"BEFOODORPI_BP6_"&amp;C3</f>
        <v>BEFOODORPI_BP6_XDC</v>
      </c>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row>
    <row r="1078" spans="1:165" s="8" customFormat="1" ht="15" customHeight="1">
      <c r="A1078" s="8" t="str">
        <f t="shared" si="1208"/>
        <v>BEFOODOAA_BP6_XDC</v>
      </c>
      <c r="B1078" s="12" t="s">
        <v>2247</v>
      </c>
      <c r="C1078" s="13" t="s">
        <v>2510</v>
      </c>
      <c r="D1078" s="13" t="s">
        <v>2511</v>
      </c>
      <c r="E1078" s="14" t="str">
        <f>"BEFOODOAA_BP6_"&amp;C3</f>
        <v>BEFOODOAA_BP6_XDC</v>
      </c>
      <c r="F1078" s="26" t="str">
        <f>IF(AND(F1079="",AND(F1080="",F1081="")),"",SUM(F1079,F1080,F1081))</f>
        <v/>
      </c>
      <c r="G1078" s="26" t="str">
        <f t="shared" si="1251" ref="G1078:BR1078">IF(AND(G1079="",AND(G1080="",G1081="")),"",SUM(G1079,G1080,G1081))</f>
        <v/>
      </c>
      <c r="H1078" s="26" t="str">
        <f t="shared" si="1251"/>
        <v/>
      </c>
      <c r="I1078" s="26" t="str">
        <f t="shared" si="1251"/>
        <v/>
      </c>
      <c r="J1078" s="26" t="str">
        <f t="shared" si="1251"/>
        <v/>
      </c>
      <c r="K1078" s="26" t="str">
        <f t="shared" si="1251"/>
        <v/>
      </c>
      <c r="L1078" s="26" t="str">
        <f t="shared" si="1251"/>
        <v/>
      </c>
      <c r="M1078" s="26" t="str">
        <f t="shared" si="1251"/>
        <v/>
      </c>
      <c r="N1078" s="26" t="str">
        <f t="shared" si="1251"/>
        <v/>
      </c>
      <c r="O1078" s="26" t="str">
        <f t="shared" si="1251"/>
        <v/>
      </c>
      <c r="P1078" s="26" t="str">
        <f t="shared" si="1251"/>
        <v/>
      </c>
      <c r="Q1078" s="26" t="str">
        <f t="shared" si="1251"/>
        <v/>
      </c>
      <c r="R1078" s="26" t="str">
        <f t="shared" si="1251"/>
        <v/>
      </c>
      <c r="S1078" s="26" t="str">
        <f t="shared" si="1251"/>
        <v/>
      </c>
      <c r="T1078" s="26" t="str">
        <f t="shared" si="1251"/>
        <v/>
      </c>
      <c r="U1078" s="26" t="str">
        <f t="shared" si="1251"/>
        <v/>
      </c>
      <c r="V1078" s="26" t="str">
        <f t="shared" si="1251"/>
        <v/>
      </c>
      <c r="W1078" s="26" t="str">
        <f t="shared" si="1251"/>
        <v/>
      </c>
      <c r="X1078" s="26" t="str">
        <f t="shared" si="1251"/>
        <v/>
      </c>
      <c r="Y1078" s="26" t="str">
        <f t="shared" si="1251"/>
        <v/>
      </c>
      <c r="Z1078" s="26" t="str">
        <f t="shared" si="1251"/>
        <v/>
      </c>
      <c r="AA1078" s="26" t="str">
        <f t="shared" si="1251"/>
        <v/>
      </c>
      <c r="AB1078" s="26" t="str">
        <f t="shared" si="1251"/>
        <v/>
      </c>
      <c r="AC1078" s="26" t="str">
        <f t="shared" si="1251"/>
        <v/>
      </c>
      <c r="AD1078" s="26" t="str">
        <f t="shared" si="1251"/>
        <v/>
      </c>
      <c r="AE1078" s="26" t="str">
        <f t="shared" si="1251"/>
        <v/>
      </c>
      <c r="AF1078" s="26" t="str">
        <f t="shared" si="1251"/>
        <v/>
      </c>
      <c r="AG1078" s="26" t="str">
        <f t="shared" si="1251"/>
        <v/>
      </c>
      <c r="AH1078" s="26" t="str">
        <f t="shared" si="1251"/>
        <v/>
      </c>
      <c r="AI1078" s="26" t="str">
        <f t="shared" si="1251"/>
        <v/>
      </c>
      <c r="AJ1078" s="26" t="str">
        <f t="shared" si="1251"/>
        <v/>
      </c>
      <c r="AK1078" s="26" t="str">
        <f t="shared" si="1251"/>
        <v/>
      </c>
      <c r="AL1078" s="26" t="str">
        <f t="shared" si="1251"/>
        <v/>
      </c>
      <c r="AM1078" s="26" t="str">
        <f t="shared" si="1251"/>
        <v/>
      </c>
      <c r="AN1078" s="26" t="str">
        <f t="shared" si="1251"/>
        <v/>
      </c>
      <c r="AO1078" s="26" t="str">
        <f t="shared" si="1251"/>
        <v/>
      </c>
      <c r="AP1078" s="26" t="str">
        <f t="shared" si="1251"/>
        <v/>
      </c>
      <c r="AQ1078" s="26" t="str">
        <f t="shared" si="1251"/>
        <v/>
      </c>
      <c r="AR1078" s="26" t="str">
        <f t="shared" si="1251"/>
        <v/>
      </c>
      <c r="AS1078" s="26" t="str">
        <f t="shared" si="1251"/>
        <v/>
      </c>
      <c r="AT1078" s="26" t="str">
        <f t="shared" si="1251"/>
        <v/>
      </c>
      <c r="AU1078" s="26" t="str">
        <f t="shared" si="1251"/>
        <v/>
      </c>
      <c r="AV1078" s="26" t="str">
        <f t="shared" si="1251"/>
        <v/>
      </c>
      <c r="AW1078" s="26" t="str">
        <f t="shared" si="1251"/>
        <v/>
      </c>
      <c r="AX1078" s="26" t="str">
        <f t="shared" si="1251"/>
        <v/>
      </c>
      <c r="AY1078" s="26" t="str">
        <f t="shared" si="1251"/>
        <v/>
      </c>
      <c r="AZ1078" s="26" t="str">
        <f t="shared" si="1251"/>
        <v/>
      </c>
      <c r="BA1078" s="26" t="str">
        <f t="shared" si="1251"/>
        <v/>
      </c>
      <c r="BB1078" s="26" t="str">
        <f t="shared" si="1251"/>
        <v/>
      </c>
      <c r="BC1078" s="26" t="str">
        <f t="shared" si="1251"/>
        <v/>
      </c>
      <c r="BD1078" s="26" t="str">
        <f t="shared" si="1251"/>
        <v/>
      </c>
      <c r="BE1078" s="26" t="str">
        <f t="shared" si="1251"/>
        <v/>
      </c>
      <c r="BF1078" s="26" t="str">
        <f t="shared" si="1251"/>
        <v/>
      </c>
      <c r="BG1078" s="26" t="str">
        <f t="shared" si="1251"/>
        <v/>
      </c>
      <c r="BH1078" s="26" t="str">
        <f t="shared" si="1251"/>
        <v/>
      </c>
      <c r="BI1078" s="26" t="str">
        <f t="shared" si="1251"/>
        <v/>
      </c>
      <c r="BJ1078" s="26" t="str">
        <f t="shared" si="1251"/>
        <v/>
      </c>
      <c r="BK1078" s="26" t="str">
        <f t="shared" si="1251"/>
        <v/>
      </c>
      <c r="BL1078" s="26" t="str">
        <f t="shared" si="1251"/>
        <v/>
      </c>
      <c r="BM1078" s="26" t="str">
        <f t="shared" si="1251"/>
        <v/>
      </c>
      <c r="BN1078" s="26" t="str">
        <f t="shared" si="1251"/>
        <v/>
      </c>
      <c r="BO1078" s="26" t="str">
        <f t="shared" si="1251"/>
        <v/>
      </c>
      <c r="BP1078" s="26" t="str">
        <f t="shared" si="1251"/>
        <v/>
      </c>
      <c r="BQ1078" s="26" t="str">
        <f t="shared" si="1251"/>
        <v/>
      </c>
      <c r="BR1078" s="26" t="str">
        <f t="shared" si="1251"/>
        <v/>
      </c>
      <c r="BS1078" s="26" t="str">
        <f t="shared" si="1252" ref="BS1078:ED1078">IF(AND(BS1079="",AND(BS1080="",BS1081="")),"",SUM(BS1079,BS1080,BS1081))</f>
        <v/>
      </c>
      <c r="BT1078" s="26" t="str">
        <f t="shared" si="1252"/>
        <v/>
      </c>
      <c r="BU1078" s="26" t="str">
        <f t="shared" si="1252"/>
        <v/>
      </c>
      <c r="BV1078" s="26" t="str">
        <f t="shared" si="1252"/>
        <v/>
      </c>
      <c r="BW1078" s="26" t="str">
        <f t="shared" si="1252"/>
        <v/>
      </c>
      <c r="BX1078" s="26" t="str">
        <f t="shared" si="1252"/>
        <v/>
      </c>
      <c r="BY1078" s="26" t="str">
        <f t="shared" si="1252"/>
        <v/>
      </c>
      <c r="BZ1078" s="26" t="str">
        <f t="shared" si="1252"/>
        <v/>
      </c>
      <c r="CA1078" s="26" t="str">
        <f t="shared" si="1252"/>
        <v/>
      </c>
      <c r="CB1078" s="26" t="str">
        <f t="shared" si="1252"/>
        <v/>
      </c>
      <c r="CC1078" s="26" t="str">
        <f t="shared" si="1252"/>
        <v/>
      </c>
      <c r="CD1078" s="26" t="str">
        <f t="shared" si="1252"/>
        <v/>
      </c>
      <c r="CE1078" s="26" t="str">
        <f t="shared" si="1252"/>
        <v/>
      </c>
      <c r="CF1078" s="26" t="str">
        <f t="shared" si="1252"/>
        <v/>
      </c>
      <c r="CG1078" s="26" t="str">
        <f t="shared" si="1252"/>
        <v/>
      </c>
      <c r="CH1078" s="26" t="str">
        <f t="shared" si="1252"/>
        <v/>
      </c>
      <c r="CI1078" s="26" t="str">
        <f t="shared" si="1252"/>
        <v/>
      </c>
      <c r="CJ1078" s="26" t="str">
        <f t="shared" si="1252"/>
        <v/>
      </c>
      <c r="CK1078" s="26" t="str">
        <f t="shared" si="1252"/>
        <v/>
      </c>
      <c r="CL1078" s="26" t="str">
        <f t="shared" si="1252"/>
        <v/>
      </c>
      <c r="CM1078" s="26" t="str">
        <f t="shared" si="1252"/>
        <v/>
      </c>
      <c r="CN1078" s="26" t="str">
        <f t="shared" si="1252"/>
        <v/>
      </c>
      <c r="CO1078" s="26" t="str">
        <f t="shared" si="1252"/>
        <v/>
      </c>
      <c r="CP1078" s="26" t="str">
        <f t="shared" si="1252"/>
        <v/>
      </c>
      <c r="CQ1078" s="26" t="str">
        <f t="shared" si="1252"/>
        <v/>
      </c>
      <c r="CR1078" s="26" t="str">
        <f t="shared" si="1252"/>
        <v/>
      </c>
      <c r="CS1078" s="26" t="str">
        <f t="shared" si="1252"/>
        <v/>
      </c>
      <c r="CT1078" s="26" t="str">
        <f t="shared" si="1252"/>
        <v/>
      </c>
      <c r="CU1078" s="26" t="str">
        <f t="shared" si="1252"/>
        <v/>
      </c>
      <c r="CV1078" s="26" t="str">
        <f t="shared" si="1252"/>
        <v/>
      </c>
      <c r="CW1078" s="26" t="str">
        <f t="shared" si="1252"/>
        <v/>
      </c>
      <c r="CX1078" s="26" t="str">
        <f t="shared" si="1252"/>
        <v/>
      </c>
      <c r="CY1078" s="26" t="str">
        <f t="shared" si="1252"/>
        <v/>
      </c>
      <c r="CZ1078" s="26" t="str">
        <f t="shared" si="1252"/>
        <v/>
      </c>
      <c r="DA1078" s="26" t="str">
        <f t="shared" si="1252"/>
        <v/>
      </c>
      <c r="DB1078" s="26" t="str">
        <f t="shared" si="1252"/>
        <v/>
      </c>
      <c r="DC1078" s="26" t="str">
        <f t="shared" si="1252"/>
        <v/>
      </c>
      <c r="DD1078" s="26" t="str">
        <f t="shared" si="1252"/>
        <v/>
      </c>
      <c r="DE1078" s="26" t="str">
        <f t="shared" si="1252"/>
        <v/>
      </c>
      <c r="DF1078" s="26" t="str">
        <f t="shared" si="1252"/>
        <v/>
      </c>
      <c r="DG1078" s="26" t="str">
        <f t="shared" si="1252"/>
        <v/>
      </c>
      <c r="DH1078" s="26" t="str">
        <f t="shared" si="1252"/>
        <v/>
      </c>
      <c r="DI1078" s="26" t="str">
        <f t="shared" si="1252"/>
        <v/>
      </c>
      <c r="DJ1078" s="26" t="str">
        <f t="shared" si="1252"/>
        <v/>
      </c>
      <c r="DK1078" s="26" t="str">
        <f t="shared" si="1252"/>
        <v/>
      </c>
      <c r="DL1078" s="26" t="str">
        <f t="shared" si="1252"/>
        <v/>
      </c>
      <c r="DM1078" s="26" t="str">
        <f t="shared" si="1252"/>
        <v/>
      </c>
      <c r="DN1078" s="26" t="str">
        <f t="shared" si="1252"/>
        <v/>
      </c>
      <c r="DO1078" s="26" t="str">
        <f t="shared" si="1252"/>
        <v/>
      </c>
      <c r="DP1078" s="26" t="str">
        <f t="shared" si="1252"/>
        <v/>
      </c>
      <c r="DQ1078" s="26" t="str">
        <f t="shared" si="1252"/>
        <v/>
      </c>
      <c r="DR1078" s="26" t="str">
        <f t="shared" si="1252"/>
        <v/>
      </c>
      <c r="DS1078" s="26" t="str">
        <f t="shared" si="1252"/>
        <v/>
      </c>
      <c r="DT1078" s="26" t="str">
        <f t="shared" si="1252"/>
        <v/>
      </c>
      <c r="DU1078" s="26" t="str">
        <f t="shared" si="1252"/>
        <v/>
      </c>
      <c r="DV1078" s="26" t="str">
        <f t="shared" si="1252"/>
        <v/>
      </c>
      <c r="DW1078" s="26" t="str">
        <f t="shared" si="1252"/>
        <v/>
      </c>
      <c r="DX1078" s="26" t="str">
        <f t="shared" si="1252"/>
        <v/>
      </c>
      <c r="DY1078" s="26" t="str">
        <f t="shared" si="1252"/>
        <v/>
      </c>
      <c r="DZ1078" s="26" t="str">
        <f t="shared" si="1252"/>
        <v/>
      </c>
      <c r="EA1078" s="26" t="str">
        <f t="shared" si="1252"/>
        <v/>
      </c>
      <c r="EB1078" s="26" t="str">
        <f t="shared" si="1252"/>
        <v/>
      </c>
      <c r="EC1078" s="26" t="str">
        <f t="shared" si="1252"/>
        <v/>
      </c>
      <c r="ED1078" s="26" t="str">
        <f t="shared" si="1252"/>
        <v/>
      </c>
      <c r="EE1078" s="26" t="str">
        <f t="shared" si="1253" ref="EE1078:FI1078">IF(AND(EE1079="",AND(EE1080="",EE1081="")),"",SUM(EE1079,EE1080,EE1081))</f>
        <v/>
      </c>
      <c r="EF1078" s="26" t="str">
        <f t="shared" si="1253"/>
        <v/>
      </c>
      <c r="EG1078" s="26" t="str">
        <f t="shared" si="1253"/>
        <v/>
      </c>
      <c r="EH1078" s="26" t="str">
        <f t="shared" si="1253"/>
        <v/>
      </c>
      <c r="EI1078" s="26" t="str">
        <f t="shared" si="1253"/>
        <v/>
      </c>
      <c r="EJ1078" s="26" t="str">
        <f t="shared" si="1253"/>
        <v/>
      </c>
      <c r="EK1078" s="26" t="str">
        <f t="shared" si="1253"/>
        <v/>
      </c>
      <c r="EL1078" s="26" t="str">
        <f t="shared" si="1253"/>
        <v/>
      </c>
      <c r="EM1078" s="26" t="str">
        <f t="shared" si="1253"/>
        <v/>
      </c>
      <c r="EN1078" s="26" t="str">
        <f t="shared" si="1253"/>
        <v/>
      </c>
      <c r="EO1078" s="26" t="str">
        <f t="shared" si="1253"/>
        <v/>
      </c>
      <c r="EP1078" s="26" t="str">
        <f t="shared" si="1253"/>
        <v/>
      </c>
      <c r="EQ1078" s="26" t="str">
        <f t="shared" si="1253"/>
        <v/>
      </c>
      <c r="ER1078" s="26" t="str">
        <f t="shared" si="1253"/>
        <v/>
      </c>
      <c r="ES1078" s="26" t="str">
        <f t="shared" si="1253"/>
        <v/>
      </c>
      <c r="ET1078" s="26" t="str">
        <f t="shared" si="1253"/>
        <v/>
      </c>
      <c r="EU1078" s="26" t="str">
        <f t="shared" si="1253"/>
        <v/>
      </c>
      <c r="EV1078" s="26" t="str">
        <f t="shared" si="1253"/>
        <v/>
      </c>
      <c r="EW1078" s="26" t="str">
        <f t="shared" si="1253"/>
        <v/>
      </c>
      <c r="EX1078" s="26" t="str">
        <f t="shared" si="1253"/>
        <v/>
      </c>
      <c r="EY1078" s="26" t="str">
        <f t="shared" si="1253"/>
        <v/>
      </c>
      <c r="EZ1078" s="26" t="str">
        <f t="shared" si="1253"/>
        <v/>
      </c>
      <c r="FA1078" s="26" t="str">
        <f t="shared" si="1253"/>
        <v/>
      </c>
      <c r="FB1078" s="26" t="str">
        <f t="shared" si="1253"/>
        <v/>
      </c>
      <c r="FC1078" s="26" t="str">
        <f t="shared" si="1253"/>
        <v/>
      </c>
      <c r="FD1078" s="26" t="str">
        <f t="shared" si="1253"/>
        <v/>
      </c>
      <c r="FE1078" s="26" t="str">
        <f t="shared" si="1253"/>
        <v/>
      </c>
      <c r="FF1078" s="26" t="str">
        <f t="shared" si="1253"/>
        <v/>
      </c>
      <c r="FG1078" s="26" t="str">
        <f t="shared" si="1253"/>
        <v/>
      </c>
      <c r="FH1078" s="26" t="str">
        <f t="shared" si="1253"/>
        <v/>
      </c>
      <c r="FI1078" s="26" t="str">
        <f t="shared" si="1253"/>
        <v/>
      </c>
    </row>
    <row r="1079" spans="1:165" s="8" customFormat="1" ht="15" customHeight="1">
      <c r="A1079" s="8" t="str">
        <f t="shared" si="1208"/>
        <v>BEFOODOAAP_BP6_XDC</v>
      </c>
      <c r="B1079" s="12" t="s">
        <v>2115</v>
      </c>
      <c r="C1079" s="13" t="s">
        <v>2512</v>
      </c>
      <c r="D1079" s="13" t="s">
        <v>2513</v>
      </c>
      <c r="E1079" s="14" t="str">
        <f>"BEFOODOAAP_BP6_"&amp;C3</f>
        <v>BEFOODOAAP_BP6_XDC</v>
      </c>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row>
    <row r="1080" spans="1:165" s="8" customFormat="1" ht="15" customHeight="1">
      <c r="A1080" s="8" t="str">
        <f t="shared" si="1208"/>
        <v>BEFOODOAAI_BP6_XDC</v>
      </c>
      <c r="B1080" s="12" t="s">
        <v>2514</v>
      </c>
      <c r="C1080" s="13" t="s">
        <v>2515</v>
      </c>
      <c r="D1080" s="13" t="s">
        <v>2516</v>
      </c>
      <c r="E1080" s="14" t="str">
        <f>"BEFOODOAAI_BP6_"&amp;C3</f>
        <v>BEFOODOAAI_BP6_XDC</v>
      </c>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row>
    <row r="1081" spans="1:165" s="8" customFormat="1" ht="15" customHeight="1">
      <c r="A1081" s="8" t="str">
        <f t="shared" si="1208"/>
        <v>BEFOODOAAPI_BP6_XDC</v>
      </c>
      <c r="B1081" s="12" t="s">
        <v>2128</v>
      </c>
      <c r="C1081" s="13" t="s">
        <v>2517</v>
      </c>
      <c r="D1081" s="13" t="s">
        <v>2518</v>
      </c>
      <c r="E1081" s="14" t="str">
        <f>"BEFOODOAAPI_BP6_"&amp;C3</f>
        <v>BEFOODOAAPI_BP6_XDC</v>
      </c>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row>
    <row r="1082" spans="1:165" s="8" customFormat="1" ht="15" customHeight="1">
      <c r="A1082" s="8" t="str">
        <f t="shared" si="1208"/>
        <v>BEFOODORA_BP6_XDC</v>
      </c>
      <c r="B1082" s="12" t="s">
        <v>2257</v>
      </c>
      <c r="C1082" s="13" t="s">
        <v>2519</v>
      </c>
      <c r="D1082" s="13" t="s">
        <v>2520</v>
      </c>
      <c r="E1082" s="14" t="str">
        <f>"BEFOODORA_BP6_"&amp;C3</f>
        <v>BEFOODORA_BP6_XDC</v>
      </c>
      <c r="F1082" s="26" t="str">
        <f>IF(AND(F1083="",F1084=""),"",SUM(F1083,F1084))</f>
        <v/>
      </c>
      <c r="G1082" s="26" t="str">
        <f t="shared" si="1254" ref="G1082:BR1082">IF(AND(G1083="",G1084=""),"",SUM(G1083,G1084))</f>
        <v/>
      </c>
      <c r="H1082" s="26" t="str">
        <f t="shared" si="1254"/>
        <v/>
      </c>
      <c r="I1082" s="26" t="str">
        <f t="shared" si="1254"/>
        <v/>
      </c>
      <c r="J1082" s="26" t="str">
        <f t="shared" si="1254"/>
        <v/>
      </c>
      <c r="K1082" s="26" t="str">
        <f t="shared" si="1254"/>
        <v/>
      </c>
      <c r="L1082" s="26" t="str">
        <f t="shared" si="1254"/>
        <v/>
      </c>
      <c r="M1082" s="26" t="str">
        <f t="shared" si="1254"/>
        <v/>
      </c>
      <c r="N1082" s="26" t="str">
        <f t="shared" si="1254"/>
        <v/>
      </c>
      <c r="O1082" s="26" t="str">
        <f t="shared" si="1254"/>
        <v/>
      </c>
      <c r="P1082" s="26" t="str">
        <f t="shared" si="1254"/>
        <v/>
      </c>
      <c r="Q1082" s="26" t="str">
        <f t="shared" si="1254"/>
        <v/>
      </c>
      <c r="R1082" s="26" t="str">
        <f t="shared" si="1254"/>
        <v/>
      </c>
      <c r="S1082" s="26" t="str">
        <f t="shared" si="1254"/>
        <v/>
      </c>
      <c r="T1082" s="26" t="str">
        <f t="shared" si="1254"/>
        <v/>
      </c>
      <c r="U1082" s="26" t="str">
        <f t="shared" si="1254"/>
        <v/>
      </c>
      <c r="V1082" s="26" t="str">
        <f t="shared" si="1254"/>
        <v/>
      </c>
      <c r="W1082" s="26" t="str">
        <f t="shared" si="1254"/>
        <v/>
      </c>
      <c r="X1082" s="26" t="str">
        <f t="shared" si="1254"/>
        <v/>
      </c>
      <c r="Y1082" s="26" t="str">
        <f t="shared" si="1254"/>
        <v/>
      </c>
      <c r="Z1082" s="26" t="str">
        <f t="shared" si="1254"/>
        <v/>
      </c>
      <c r="AA1082" s="26" t="str">
        <f t="shared" si="1254"/>
        <v/>
      </c>
      <c r="AB1082" s="26" t="str">
        <f t="shared" si="1254"/>
        <v/>
      </c>
      <c r="AC1082" s="26" t="str">
        <f t="shared" si="1254"/>
        <v/>
      </c>
      <c r="AD1082" s="26" t="str">
        <f t="shared" si="1254"/>
        <v/>
      </c>
      <c r="AE1082" s="26" t="str">
        <f t="shared" si="1254"/>
        <v/>
      </c>
      <c r="AF1082" s="26" t="str">
        <f t="shared" si="1254"/>
        <v/>
      </c>
      <c r="AG1082" s="26" t="str">
        <f t="shared" si="1254"/>
        <v/>
      </c>
      <c r="AH1082" s="26" t="str">
        <f t="shared" si="1254"/>
        <v/>
      </c>
      <c r="AI1082" s="26" t="str">
        <f t="shared" si="1254"/>
        <v/>
      </c>
      <c r="AJ1082" s="26" t="str">
        <f t="shared" si="1254"/>
        <v/>
      </c>
      <c r="AK1082" s="26" t="str">
        <f t="shared" si="1254"/>
        <v/>
      </c>
      <c r="AL1082" s="26" t="str">
        <f t="shared" si="1254"/>
        <v/>
      </c>
      <c r="AM1082" s="26" t="str">
        <f t="shared" si="1254"/>
        <v/>
      </c>
      <c r="AN1082" s="26" t="str">
        <f t="shared" si="1254"/>
        <v/>
      </c>
      <c r="AO1082" s="26" t="str">
        <f t="shared" si="1254"/>
        <v/>
      </c>
      <c r="AP1082" s="26" t="str">
        <f t="shared" si="1254"/>
        <v/>
      </c>
      <c r="AQ1082" s="26" t="str">
        <f t="shared" si="1254"/>
        <v/>
      </c>
      <c r="AR1082" s="26" t="str">
        <f t="shared" si="1254"/>
        <v/>
      </c>
      <c r="AS1082" s="26" t="str">
        <f t="shared" si="1254"/>
        <v/>
      </c>
      <c r="AT1082" s="26" t="str">
        <f t="shared" si="1254"/>
        <v/>
      </c>
      <c r="AU1082" s="26" t="str">
        <f t="shared" si="1254"/>
        <v/>
      </c>
      <c r="AV1082" s="26" t="str">
        <f t="shared" si="1254"/>
        <v/>
      </c>
      <c r="AW1082" s="26" t="str">
        <f t="shared" si="1254"/>
        <v/>
      </c>
      <c r="AX1082" s="26" t="str">
        <f t="shared" si="1254"/>
        <v/>
      </c>
      <c r="AY1082" s="26" t="str">
        <f t="shared" si="1254"/>
        <v/>
      </c>
      <c r="AZ1082" s="26" t="str">
        <f t="shared" si="1254"/>
        <v/>
      </c>
      <c r="BA1082" s="26" t="str">
        <f t="shared" si="1254"/>
        <v/>
      </c>
      <c r="BB1082" s="26" t="str">
        <f t="shared" si="1254"/>
        <v/>
      </c>
      <c r="BC1082" s="26" t="str">
        <f t="shared" si="1254"/>
        <v/>
      </c>
      <c r="BD1082" s="26" t="str">
        <f t="shared" si="1254"/>
        <v/>
      </c>
      <c r="BE1082" s="26" t="str">
        <f t="shared" si="1254"/>
        <v/>
      </c>
      <c r="BF1082" s="26" t="str">
        <f t="shared" si="1254"/>
        <v/>
      </c>
      <c r="BG1082" s="26" t="str">
        <f t="shared" si="1254"/>
        <v/>
      </c>
      <c r="BH1082" s="26" t="str">
        <f t="shared" si="1254"/>
        <v/>
      </c>
      <c r="BI1082" s="26" t="str">
        <f t="shared" si="1254"/>
        <v/>
      </c>
      <c r="BJ1082" s="26" t="str">
        <f t="shared" si="1254"/>
        <v/>
      </c>
      <c r="BK1082" s="26" t="str">
        <f t="shared" si="1254"/>
        <v/>
      </c>
      <c r="BL1082" s="26" t="str">
        <f t="shared" si="1254"/>
        <v/>
      </c>
      <c r="BM1082" s="26" t="str">
        <f t="shared" si="1254"/>
        <v/>
      </c>
      <c r="BN1082" s="26" t="str">
        <f t="shared" si="1254"/>
        <v/>
      </c>
      <c r="BO1082" s="26" t="str">
        <f t="shared" si="1254"/>
        <v/>
      </c>
      <c r="BP1082" s="26" t="str">
        <f t="shared" si="1254"/>
        <v/>
      </c>
      <c r="BQ1082" s="26" t="str">
        <f t="shared" si="1254"/>
        <v/>
      </c>
      <c r="BR1082" s="26" t="str">
        <f t="shared" si="1254"/>
        <v/>
      </c>
      <c r="BS1082" s="26" t="str">
        <f t="shared" si="1255" ref="BS1082:ED1082">IF(AND(BS1083="",BS1084=""),"",SUM(BS1083,BS1084))</f>
        <v/>
      </c>
      <c r="BT1082" s="26" t="str">
        <f t="shared" si="1255"/>
        <v/>
      </c>
      <c r="BU1082" s="26" t="str">
        <f t="shared" si="1255"/>
        <v/>
      </c>
      <c r="BV1082" s="26" t="str">
        <f t="shared" si="1255"/>
        <v/>
      </c>
      <c r="BW1082" s="26" t="str">
        <f t="shared" si="1255"/>
        <v/>
      </c>
      <c r="BX1082" s="26" t="str">
        <f t="shared" si="1255"/>
        <v/>
      </c>
      <c r="BY1082" s="26" t="str">
        <f t="shared" si="1255"/>
        <v/>
      </c>
      <c r="BZ1082" s="26" t="str">
        <f t="shared" si="1255"/>
        <v/>
      </c>
      <c r="CA1082" s="26" t="str">
        <f t="shared" si="1255"/>
        <v/>
      </c>
      <c r="CB1082" s="26" t="str">
        <f t="shared" si="1255"/>
        <v/>
      </c>
      <c r="CC1082" s="26" t="str">
        <f t="shared" si="1255"/>
        <v/>
      </c>
      <c r="CD1082" s="26" t="str">
        <f t="shared" si="1255"/>
        <v/>
      </c>
      <c r="CE1082" s="26" t="str">
        <f t="shared" si="1255"/>
        <v/>
      </c>
      <c r="CF1082" s="26" t="str">
        <f t="shared" si="1255"/>
        <v/>
      </c>
      <c r="CG1082" s="26" t="str">
        <f t="shared" si="1255"/>
        <v/>
      </c>
      <c r="CH1082" s="26" t="str">
        <f t="shared" si="1255"/>
        <v/>
      </c>
      <c r="CI1082" s="26" t="str">
        <f t="shared" si="1255"/>
        <v/>
      </c>
      <c r="CJ1082" s="26" t="str">
        <f t="shared" si="1255"/>
        <v/>
      </c>
      <c r="CK1082" s="26" t="str">
        <f t="shared" si="1255"/>
        <v/>
      </c>
      <c r="CL1082" s="26" t="str">
        <f t="shared" si="1255"/>
        <v/>
      </c>
      <c r="CM1082" s="26" t="str">
        <f t="shared" si="1255"/>
        <v/>
      </c>
      <c r="CN1082" s="26" t="str">
        <f t="shared" si="1255"/>
        <v/>
      </c>
      <c r="CO1082" s="26" t="str">
        <f t="shared" si="1255"/>
        <v/>
      </c>
      <c r="CP1082" s="26" t="str">
        <f t="shared" si="1255"/>
        <v/>
      </c>
      <c r="CQ1082" s="26" t="str">
        <f t="shared" si="1255"/>
        <v/>
      </c>
      <c r="CR1082" s="26" t="str">
        <f t="shared" si="1255"/>
        <v/>
      </c>
      <c r="CS1082" s="26" t="str">
        <f t="shared" si="1255"/>
        <v/>
      </c>
      <c r="CT1082" s="26" t="str">
        <f t="shared" si="1255"/>
        <v/>
      </c>
      <c r="CU1082" s="26" t="str">
        <f t="shared" si="1255"/>
        <v/>
      </c>
      <c r="CV1082" s="26" t="str">
        <f t="shared" si="1255"/>
        <v/>
      </c>
      <c r="CW1082" s="26" t="str">
        <f t="shared" si="1255"/>
        <v/>
      </c>
      <c r="CX1082" s="26" t="str">
        <f t="shared" si="1255"/>
        <v/>
      </c>
      <c r="CY1082" s="26" t="str">
        <f t="shared" si="1255"/>
        <v/>
      </c>
      <c r="CZ1082" s="26" t="str">
        <f t="shared" si="1255"/>
        <v/>
      </c>
      <c r="DA1082" s="26" t="str">
        <f t="shared" si="1255"/>
        <v/>
      </c>
      <c r="DB1082" s="26" t="str">
        <f t="shared" si="1255"/>
        <v/>
      </c>
      <c r="DC1082" s="26" t="str">
        <f t="shared" si="1255"/>
        <v/>
      </c>
      <c r="DD1082" s="26" t="str">
        <f t="shared" si="1255"/>
        <v/>
      </c>
      <c r="DE1082" s="26" t="str">
        <f t="shared" si="1255"/>
        <v/>
      </c>
      <c r="DF1082" s="26" t="str">
        <f t="shared" si="1255"/>
        <v/>
      </c>
      <c r="DG1082" s="26" t="str">
        <f t="shared" si="1255"/>
        <v/>
      </c>
      <c r="DH1082" s="26" t="str">
        <f t="shared" si="1255"/>
        <v/>
      </c>
      <c r="DI1082" s="26" t="str">
        <f t="shared" si="1255"/>
        <v/>
      </c>
      <c r="DJ1082" s="26" t="str">
        <f t="shared" si="1255"/>
        <v/>
      </c>
      <c r="DK1082" s="26" t="str">
        <f t="shared" si="1255"/>
        <v/>
      </c>
      <c r="DL1082" s="26" t="str">
        <f t="shared" si="1255"/>
        <v/>
      </c>
      <c r="DM1082" s="26" t="str">
        <f t="shared" si="1255"/>
        <v/>
      </c>
      <c r="DN1082" s="26" t="str">
        <f t="shared" si="1255"/>
        <v/>
      </c>
      <c r="DO1082" s="26" t="str">
        <f t="shared" si="1255"/>
        <v/>
      </c>
      <c r="DP1082" s="26" t="str">
        <f t="shared" si="1255"/>
        <v/>
      </c>
      <c r="DQ1082" s="26" t="str">
        <f t="shared" si="1255"/>
        <v/>
      </c>
      <c r="DR1082" s="26" t="str">
        <f t="shared" si="1255"/>
        <v/>
      </c>
      <c r="DS1082" s="26" t="str">
        <f t="shared" si="1255"/>
        <v/>
      </c>
      <c r="DT1082" s="26" t="str">
        <f t="shared" si="1255"/>
        <v/>
      </c>
      <c r="DU1082" s="26" t="str">
        <f t="shared" si="1255"/>
        <v/>
      </c>
      <c r="DV1082" s="26" t="str">
        <f t="shared" si="1255"/>
        <v/>
      </c>
      <c r="DW1082" s="26" t="str">
        <f t="shared" si="1255"/>
        <v/>
      </c>
      <c r="DX1082" s="26" t="str">
        <f t="shared" si="1255"/>
        <v/>
      </c>
      <c r="DY1082" s="26" t="str">
        <f t="shared" si="1255"/>
        <v/>
      </c>
      <c r="DZ1082" s="26" t="str">
        <f t="shared" si="1255"/>
        <v/>
      </c>
      <c r="EA1082" s="26" t="str">
        <f t="shared" si="1255"/>
        <v/>
      </c>
      <c r="EB1082" s="26" t="str">
        <f t="shared" si="1255"/>
        <v/>
      </c>
      <c r="EC1082" s="26" t="str">
        <f t="shared" si="1255"/>
        <v/>
      </c>
      <c r="ED1082" s="26" t="str">
        <f t="shared" si="1255"/>
        <v/>
      </c>
      <c r="EE1082" s="26" t="str">
        <f t="shared" si="1256" ref="EE1082:FI1082">IF(AND(EE1083="",EE1084=""),"",SUM(EE1083,EE1084))</f>
        <v/>
      </c>
      <c r="EF1082" s="26" t="str">
        <f t="shared" si="1256"/>
        <v/>
      </c>
      <c r="EG1082" s="26" t="str">
        <f t="shared" si="1256"/>
        <v/>
      </c>
      <c r="EH1082" s="26" t="str">
        <f t="shared" si="1256"/>
        <v/>
      </c>
      <c r="EI1082" s="26" t="str">
        <f t="shared" si="1256"/>
        <v/>
      </c>
      <c r="EJ1082" s="26" t="str">
        <f t="shared" si="1256"/>
        <v/>
      </c>
      <c r="EK1082" s="26" t="str">
        <f t="shared" si="1256"/>
        <v/>
      </c>
      <c r="EL1082" s="26" t="str">
        <f t="shared" si="1256"/>
        <v/>
      </c>
      <c r="EM1082" s="26" t="str">
        <f t="shared" si="1256"/>
        <v/>
      </c>
      <c r="EN1082" s="26" t="str">
        <f t="shared" si="1256"/>
        <v/>
      </c>
      <c r="EO1082" s="26" t="str">
        <f t="shared" si="1256"/>
        <v/>
      </c>
      <c r="EP1082" s="26" t="str">
        <f t="shared" si="1256"/>
        <v/>
      </c>
      <c r="EQ1082" s="26" t="str">
        <f t="shared" si="1256"/>
        <v/>
      </c>
      <c r="ER1082" s="26" t="str">
        <f t="shared" si="1256"/>
        <v/>
      </c>
      <c r="ES1082" s="26" t="str">
        <f t="shared" si="1256"/>
        <v/>
      </c>
      <c r="ET1082" s="26" t="str">
        <f t="shared" si="1256"/>
        <v/>
      </c>
      <c r="EU1082" s="26" t="str">
        <f t="shared" si="1256"/>
        <v/>
      </c>
      <c r="EV1082" s="26" t="str">
        <f t="shared" si="1256"/>
        <v/>
      </c>
      <c r="EW1082" s="26" t="str">
        <f t="shared" si="1256"/>
        <v/>
      </c>
      <c r="EX1082" s="26" t="str">
        <f t="shared" si="1256"/>
        <v/>
      </c>
      <c r="EY1082" s="26" t="str">
        <f t="shared" si="1256"/>
        <v/>
      </c>
      <c r="EZ1082" s="26" t="str">
        <f t="shared" si="1256"/>
        <v/>
      </c>
      <c r="FA1082" s="26" t="str">
        <f t="shared" si="1256"/>
        <v/>
      </c>
      <c r="FB1082" s="26" t="str">
        <f t="shared" si="1256"/>
        <v/>
      </c>
      <c r="FC1082" s="26" t="str">
        <f t="shared" si="1256"/>
        <v/>
      </c>
      <c r="FD1082" s="26" t="str">
        <f t="shared" si="1256"/>
        <v/>
      </c>
      <c r="FE1082" s="26" t="str">
        <f t="shared" si="1256"/>
        <v/>
      </c>
      <c r="FF1082" s="26" t="str">
        <f t="shared" si="1256"/>
        <v/>
      </c>
      <c r="FG1082" s="26" t="str">
        <f t="shared" si="1256"/>
        <v/>
      </c>
      <c r="FH1082" s="26" t="str">
        <f t="shared" si="1256"/>
        <v/>
      </c>
      <c r="FI1082" s="26" t="str">
        <f t="shared" si="1256"/>
        <v/>
      </c>
    </row>
    <row r="1083" spans="1:165" s="8" customFormat="1" ht="15" customHeight="1">
      <c r="A1083" s="8" t="str">
        <f t="shared" si="1208"/>
        <v>BEFOODORAP_BP6_XDC</v>
      </c>
      <c r="B1083" s="12" t="s">
        <v>2134</v>
      </c>
      <c r="C1083" s="13" t="s">
        <v>2521</v>
      </c>
      <c r="D1083" s="13" t="s">
        <v>2522</v>
      </c>
      <c r="E1083" s="14" t="str">
        <f>"BEFOODORAP_BP6_"&amp;C3</f>
        <v>BEFOODORAP_BP6_XDC</v>
      </c>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row>
    <row r="1084" spans="1:165" s="8" customFormat="1" ht="15" customHeight="1">
      <c r="A1084" s="8" t="str">
        <f t="shared" si="1208"/>
        <v>BEFOODORAI_BP6_XDC</v>
      </c>
      <c r="B1084" s="12" t="s">
        <v>2118</v>
      </c>
      <c r="C1084" s="13" t="s">
        <v>2523</v>
      </c>
      <c r="D1084" s="13" t="s">
        <v>2524</v>
      </c>
      <c r="E1084" s="14" t="str">
        <f>"BEFOODORAI_BP6_"&amp;C3</f>
        <v>BEFOODORAI_BP6_XDC</v>
      </c>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row>
    <row r="1085" spans="1:165" s="8" customFormat="1" ht="15" customHeight="1">
      <c r="A1085" s="8" t="str">
        <f t="shared" si="1208"/>
        <v>BEFOODOSA_BP6_XDC</v>
      </c>
      <c r="B1085" s="12" t="s">
        <v>2264</v>
      </c>
      <c r="C1085" s="13" t="s">
        <v>2525</v>
      </c>
      <c r="D1085" s="13" t="s">
        <v>2526</v>
      </c>
      <c r="E1085" s="14" t="str">
        <f>"BEFOODOSA_BP6_"&amp;C3</f>
        <v>BEFOODOSA_BP6_XDC</v>
      </c>
      <c r="F1085" s="26" t="str">
        <f>IF(AND(F1086="",F1087=""),"",SUM(F1086,F1087))</f>
        <v/>
      </c>
      <c r="G1085" s="26" t="str">
        <f t="shared" si="1257" ref="G1085:BR1085">IF(AND(G1086="",G1087=""),"",SUM(G1086,G1087))</f>
        <v/>
      </c>
      <c r="H1085" s="26" t="str">
        <f t="shared" si="1257"/>
        <v/>
      </c>
      <c r="I1085" s="26" t="str">
        <f t="shared" si="1257"/>
        <v/>
      </c>
      <c r="J1085" s="26" t="str">
        <f t="shared" si="1257"/>
        <v/>
      </c>
      <c r="K1085" s="26" t="str">
        <f t="shared" si="1257"/>
        <v/>
      </c>
      <c r="L1085" s="26" t="str">
        <f t="shared" si="1257"/>
        <v/>
      </c>
      <c r="M1085" s="26" t="str">
        <f t="shared" si="1257"/>
        <v/>
      </c>
      <c r="N1085" s="26" t="str">
        <f t="shared" si="1257"/>
        <v/>
      </c>
      <c r="O1085" s="26" t="str">
        <f t="shared" si="1257"/>
        <v/>
      </c>
      <c r="P1085" s="26" t="str">
        <f t="shared" si="1257"/>
        <v/>
      </c>
      <c r="Q1085" s="26" t="str">
        <f t="shared" si="1257"/>
        <v/>
      </c>
      <c r="R1085" s="26" t="str">
        <f t="shared" si="1257"/>
        <v/>
      </c>
      <c r="S1085" s="26" t="str">
        <f t="shared" si="1257"/>
        <v/>
      </c>
      <c r="T1085" s="26" t="str">
        <f t="shared" si="1257"/>
        <v/>
      </c>
      <c r="U1085" s="26" t="str">
        <f t="shared" si="1257"/>
        <v/>
      </c>
      <c r="V1085" s="26" t="str">
        <f t="shared" si="1257"/>
        <v/>
      </c>
      <c r="W1085" s="26" t="str">
        <f t="shared" si="1257"/>
        <v/>
      </c>
      <c r="X1085" s="26" t="str">
        <f t="shared" si="1257"/>
        <v/>
      </c>
      <c r="Y1085" s="26" t="str">
        <f t="shared" si="1257"/>
        <v/>
      </c>
      <c r="Z1085" s="26" t="str">
        <f t="shared" si="1257"/>
        <v/>
      </c>
      <c r="AA1085" s="26" t="str">
        <f t="shared" si="1257"/>
        <v/>
      </c>
      <c r="AB1085" s="26" t="str">
        <f t="shared" si="1257"/>
        <v/>
      </c>
      <c r="AC1085" s="26" t="str">
        <f t="shared" si="1257"/>
        <v/>
      </c>
      <c r="AD1085" s="26" t="str">
        <f t="shared" si="1257"/>
        <v/>
      </c>
      <c r="AE1085" s="26" t="str">
        <f t="shared" si="1257"/>
        <v/>
      </c>
      <c r="AF1085" s="26" t="str">
        <f t="shared" si="1257"/>
        <v/>
      </c>
      <c r="AG1085" s="26" t="str">
        <f t="shared" si="1257"/>
        <v/>
      </c>
      <c r="AH1085" s="26" t="str">
        <f t="shared" si="1257"/>
        <v/>
      </c>
      <c r="AI1085" s="26" t="str">
        <f t="shared" si="1257"/>
        <v/>
      </c>
      <c r="AJ1085" s="26" t="str">
        <f t="shared" si="1257"/>
        <v/>
      </c>
      <c r="AK1085" s="26" t="str">
        <f t="shared" si="1257"/>
        <v/>
      </c>
      <c r="AL1085" s="26" t="str">
        <f t="shared" si="1257"/>
        <v/>
      </c>
      <c r="AM1085" s="26" t="str">
        <f t="shared" si="1257"/>
        <v/>
      </c>
      <c r="AN1085" s="26" t="str">
        <f t="shared" si="1257"/>
        <v/>
      </c>
      <c r="AO1085" s="26" t="str">
        <f t="shared" si="1257"/>
        <v/>
      </c>
      <c r="AP1085" s="26" t="str">
        <f t="shared" si="1257"/>
        <v/>
      </c>
      <c r="AQ1085" s="26" t="str">
        <f t="shared" si="1257"/>
        <v/>
      </c>
      <c r="AR1085" s="26" t="str">
        <f t="shared" si="1257"/>
        <v/>
      </c>
      <c r="AS1085" s="26" t="str">
        <f t="shared" si="1257"/>
        <v/>
      </c>
      <c r="AT1085" s="26" t="str">
        <f t="shared" si="1257"/>
        <v/>
      </c>
      <c r="AU1085" s="26" t="str">
        <f t="shared" si="1257"/>
        <v/>
      </c>
      <c r="AV1085" s="26" t="str">
        <f t="shared" si="1257"/>
        <v/>
      </c>
      <c r="AW1085" s="26" t="str">
        <f t="shared" si="1257"/>
        <v/>
      </c>
      <c r="AX1085" s="26" t="str">
        <f t="shared" si="1257"/>
        <v/>
      </c>
      <c r="AY1085" s="26" t="str">
        <f t="shared" si="1257"/>
        <v/>
      </c>
      <c r="AZ1085" s="26" t="str">
        <f t="shared" si="1257"/>
        <v/>
      </c>
      <c r="BA1085" s="26" t="str">
        <f t="shared" si="1257"/>
        <v/>
      </c>
      <c r="BB1085" s="26" t="str">
        <f t="shared" si="1257"/>
        <v/>
      </c>
      <c r="BC1085" s="26" t="str">
        <f t="shared" si="1257"/>
        <v/>
      </c>
      <c r="BD1085" s="26" t="str">
        <f t="shared" si="1257"/>
        <v/>
      </c>
      <c r="BE1085" s="26" t="str">
        <f t="shared" si="1257"/>
        <v/>
      </c>
      <c r="BF1085" s="26" t="str">
        <f t="shared" si="1257"/>
        <v/>
      </c>
      <c r="BG1085" s="26" t="str">
        <f t="shared" si="1257"/>
        <v/>
      </c>
      <c r="BH1085" s="26" t="str">
        <f t="shared" si="1257"/>
        <v/>
      </c>
      <c r="BI1085" s="26" t="str">
        <f t="shared" si="1257"/>
        <v/>
      </c>
      <c r="BJ1085" s="26" t="str">
        <f t="shared" si="1257"/>
        <v/>
      </c>
      <c r="BK1085" s="26" t="str">
        <f t="shared" si="1257"/>
        <v/>
      </c>
      <c r="BL1085" s="26" t="str">
        <f t="shared" si="1257"/>
        <v/>
      </c>
      <c r="BM1085" s="26" t="str">
        <f t="shared" si="1257"/>
        <v/>
      </c>
      <c r="BN1085" s="26" t="str">
        <f t="shared" si="1257"/>
        <v/>
      </c>
      <c r="BO1085" s="26" t="str">
        <f t="shared" si="1257"/>
        <v/>
      </c>
      <c r="BP1085" s="26" t="str">
        <f t="shared" si="1257"/>
        <v/>
      </c>
      <c r="BQ1085" s="26" t="str">
        <f t="shared" si="1257"/>
        <v/>
      </c>
      <c r="BR1085" s="26" t="str">
        <f t="shared" si="1257"/>
        <v/>
      </c>
      <c r="BS1085" s="26" t="str">
        <f t="shared" si="1258" ref="BS1085:ED1085">IF(AND(BS1086="",BS1087=""),"",SUM(BS1086,BS1087))</f>
        <v/>
      </c>
      <c r="BT1085" s="26" t="str">
        <f t="shared" si="1258"/>
        <v/>
      </c>
      <c r="BU1085" s="26" t="str">
        <f t="shared" si="1258"/>
        <v/>
      </c>
      <c r="BV1085" s="26" t="str">
        <f t="shared" si="1258"/>
        <v/>
      </c>
      <c r="BW1085" s="26" t="str">
        <f t="shared" si="1258"/>
        <v/>
      </c>
      <c r="BX1085" s="26" t="str">
        <f t="shared" si="1258"/>
        <v/>
      </c>
      <c r="BY1085" s="26" t="str">
        <f t="shared" si="1258"/>
        <v/>
      </c>
      <c r="BZ1085" s="26" t="str">
        <f t="shared" si="1258"/>
        <v/>
      </c>
      <c r="CA1085" s="26" t="str">
        <f t="shared" si="1258"/>
        <v/>
      </c>
      <c r="CB1085" s="26" t="str">
        <f t="shared" si="1258"/>
        <v/>
      </c>
      <c r="CC1085" s="26" t="str">
        <f t="shared" si="1258"/>
        <v/>
      </c>
      <c r="CD1085" s="26" t="str">
        <f t="shared" si="1258"/>
        <v/>
      </c>
      <c r="CE1085" s="26" t="str">
        <f t="shared" si="1258"/>
        <v/>
      </c>
      <c r="CF1085" s="26" t="str">
        <f t="shared" si="1258"/>
        <v/>
      </c>
      <c r="CG1085" s="26" t="str">
        <f t="shared" si="1258"/>
        <v/>
      </c>
      <c r="CH1085" s="26" t="str">
        <f t="shared" si="1258"/>
        <v/>
      </c>
      <c r="CI1085" s="26" t="str">
        <f t="shared" si="1258"/>
        <v/>
      </c>
      <c r="CJ1085" s="26" t="str">
        <f t="shared" si="1258"/>
        <v/>
      </c>
      <c r="CK1085" s="26" t="str">
        <f t="shared" si="1258"/>
        <v/>
      </c>
      <c r="CL1085" s="26" t="str">
        <f t="shared" si="1258"/>
        <v/>
      </c>
      <c r="CM1085" s="26" t="str">
        <f t="shared" si="1258"/>
        <v/>
      </c>
      <c r="CN1085" s="26" t="str">
        <f t="shared" si="1258"/>
        <v/>
      </c>
      <c r="CO1085" s="26" t="str">
        <f t="shared" si="1258"/>
        <v/>
      </c>
      <c r="CP1085" s="26" t="str">
        <f t="shared" si="1258"/>
        <v/>
      </c>
      <c r="CQ1085" s="26" t="str">
        <f t="shared" si="1258"/>
        <v/>
      </c>
      <c r="CR1085" s="26" t="str">
        <f t="shared" si="1258"/>
        <v/>
      </c>
      <c r="CS1085" s="26" t="str">
        <f t="shared" si="1258"/>
        <v/>
      </c>
      <c r="CT1085" s="26" t="str">
        <f t="shared" si="1258"/>
        <v/>
      </c>
      <c r="CU1085" s="26" t="str">
        <f t="shared" si="1258"/>
        <v/>
      </c>
      <c r="CV1085" s="26" t="str">
        <f t="shared" si="1258"/>
        <v/>
      </c>
      <c r="CW1085" s="26" t="str">
        <f t="shared" si="1258"/>
        <v/>
      </c>
      <c r="CX1085" s="26" t="str">
        <f t="shared" si="1258"/>
        <v/>
      </c>
      <c r="CY1085" s="26" t="str">
        <f t="shared" si="1258"/>
        <v/>
      </c>
      <c r="CZ1085" s="26" t="str">
        <f t="shared" si="1258"/>
        <v/>
      </c>
      <c r="DA1085" s="26" t="str">
        <f t="shared" si="1258"/>
        <v/>
      </c>
      <c r="DB1085" s="26" t="str">
        <f t="shared" si="1258"/>
        <v/>
      </c>
      <c r="DC1085" s="26" t="str">
        <f t="shared" si="1258"/>
        <v/>
      </c>
      <c r="DD1085" s="26" t="str">
        <f t="shared" si="1258"/>
        <v/>
      </c>
      <c r="DE1085" s="26" t="str">
        <f t="shared" si="1258"/>
        <v/>
      </c>
      <c r="DF1085" s="26" t="str">
        <f t="shared" si="1258"/>
        <v/>
      </c>
      <c r="DG1085" s="26" t="str">
        <f t="shared" si="1258"/>
        <v/>
      </c>
      <c r="DH1085" s="26" t="str">
        <f t="shared" si="1258"/>
        <v/>
      </c>
      <c r="DI1085" s="26" t="str">
        <f t="shared" si="1258"/>
        <v/>
      </c>
      <c r="DJ1085" s="26" t="str">
        <f t="shared" si="1258"/>
        <v/>
      </c>
      <c r="DK1085" s="26" t="str">
        <f t="shared" si="1258"/>
        <v/>
      </c>
      <c r="DL1085" s="26" t="str">
        <f t="shared" si="1258"/>
        <v/>
      </c>
      <c r="DM1085" s="26" t="str">
        <f t="shared" si="1258"/>
        <v/>
      </c>
      <c r="DN1085" s="26" t="str">
        <f t="shared" si="1258"/>
        <v/>
      </c>
      <c r="DO1085" s="26" t="str">
        <f t="shared" si="1258"/>
        <v/>
      </c>
      <c r="DP1085" s="26" t="str">
        <f t="shared" si="1258"/>
        <v/>
      </c>
      <c r="DQ1085" s="26" t="str">
        <f t="shared" si="1258"/>
        <v/>
      </c>
      <c r="DR1085" s="26" t="str">
        <f t="shared" si="1258"/>
        <v/>
      </c>
      <c r="DS1085" s="26" t="str">
        <f t="shared" si="1258"/>
        <v/>
      </c>
      <c r="DT1085" s="26" t="str">
        <f t="shared" si="1258"/>
        <v/>
      </c>
      <c r="DU1085" s="26" t="str">
        <f t="shared" si="1258"/>
        <v/>
      </c>
      <c r="DV1085" s="26" t="str">
        <f t="shared" si="1258"/>
        <v/>
      </c>
      <c r="DW1085" s="26" t="str">
        <f t="shared" si="1258"/>
        <v/>
      </c>
      <c r="DX1085" s="26" t="str">
        <f t="shared" si="1258"/>
        <v/>
      </c>
      <c r="DY1085" s="26" t="str">
        <f t="shared" si="1258"/>
        <v/>
      </c>
      <c r="DZ1085" s="26" t="str">
        <f t="shared" si="1258"/>
        <v/>
      </c>
      <c r="EA1085" s="26" t="str">
        <f t="shared" si="1258"/>
        <v/>
      </c>
      <c r="EB1085" s="26" t="str">
        <f t="shared" si="1258"/>
        <v/>
      </c>
      <c r="EC1085" s="26" t="str">
        <f t="shared" si="1258"/>
        <v/>
      </c>
      <c r="ED1085" s="26" t="str">
        <f t="shared" si="1258"/>
        <v/>
      </c>
      <c r="EE1085" s="26" t="str">
        <f t="shared" si="1259" ref="EE1085:FI1085">IF(AND(EE1086="",EE1087=""),"",SUM(EE1086,EE1087))</f>
        <v/>
      </c>
      <c r="EF1085" s="26" t="str">
        <f t="shared" si="1259"/>
        <v/>
      </c>
      <c r="EG1085" s="26" t="str">
        <f t="shared" si="1259"/>
        <v/>
      </c>
      <c r="EH1085" s="26" t="str">
        <f t="shared" si="1259"/>
        <v/>
      </c>
      <c r="EI1085" s="26" t="str">
        <f t="shared" si="1259"/>
        <v/>
      </c>
      <c r="EJ1085" s="26" t="str">
        <f t="shared" si="1259"/>
        <v/>
      </c>
      <c r="EK1085" s="26" t="str">
        <f t="shared" si="1259"/>
        <v/>
      </c>
      <c r="EL1085" s="26" t="str">
        <f t="shared" si="1259"/>
        <v/>
      </c>
      <c r="EM1085" s="26" t="str">
        <f t="shared" si="1259"/>
        <v/>
      </c>
      <c r="EN1085" s="26" t="str">
        <f t="shared" si="1259"/>
        <v/>
      </c>
      <c r="EO1085" s="26" t="str">
        <f t="shared" si="1259"/>
        <v/>
      </c>
      <c r="EP1085" s="26" t="str">
        <f t="shared" si="1259"/>
        <v/>
      </c>
      <c r="EQ1085" s="26" t="str">
        <f t="shared" si="1259"/>
        <v/>
      </c>
      <c r="ER1085" s="26" t="str">
        <f t="shared" si="1259"/>
        <v/>
      </c>
      <c r="ES1085" s="26" t="str">
        <f t="shared" si="1259"/>
        <v/>
      </c>
      <c r="ET1085" s="26" t="str">
        <f t="shared" si="1259"/>
        <v/>
      </c>
      <c r="EU1085" s="26" t="str">
        <f t="shared" si="1259"/>
        <v/>
      </c>
      <c r="EV1085" s="26" t="str">
        <f t="shared" si="1259"/>
        <v/>
      </c>
      <c r="EW1085" s="26" t="str">
        <f t="shared" si="1259"/>
        <v/>
      </c>
      <c r="EX1085" s="26" t="str">
        <f t="shared" si="1259"/>
        <v/>
      </c>
      <c r="EY1085" s="26" t="str">
        <f t="shared" si="1259"/>
        <v/>
      </c>
      <c r="EZ1085" s="26" t="str">
        <f t="shared" si="1259"/>
        <v/>
      </c>
      <c r="FA1085" s="26" t="str">
        <f t="shared" si="1259"/>
        <v/>
      </c>
      <c r="FB1085" s="26" t="str">
        <f t="shared" si="1259"/>
        <v/>
      </c>
      <c r="FC1085" s="26" t="str">
        <f t="shared" si="1259"/>
        <v/>
      </c>
      <c r="FD1085" s="26" t="str">
        <f t="shared" si="1259"/>
        <v/>
      </c>
      <c r="FE1085" s="26" t="str">
        <f t="shared" si="1259"/>
        <v/>
      </c>
      <c r="FF1085" s="26" t="str">
        <f t="shared" si="1259"/>
        <v/>
      </c>
      <c r="FG1085" s="26" t="str">
        <f t="shared" si="1259"/>
        <v/>
      </c>
      <c r="FH1085" s="26" t="str">
        <f t="shared" si="1259"/>
        <v/>
      </c>
      <c r="FI1085" s="26" t="str">
        <f t="shared" si="1259"/>
        <v/>
      </c>
    </row>
    <row r="1086" spans="1:165" s="8" customFormat="1" ht="15" customHeight="1">
      <c r="A1086" s="8" t="str">
        <f t="shared" si="1208"/>
        <v>BEFOODOSAP_BP6_XDC</v>
      </c>
      <c r="B1086" s="12" t="s">
        <v>2115</v>
      </c>
      <c r="C1086" s="13" t="s">
        <v>2527</v>
      </c>
      <c r="D1086" s="13" t="s">
        <v>2528</v>
      </c>
      <c r="E1086" s="14" t="str">
        <f>"BEFOODOSAP_BP6_"&amp;C3</f>
        <v>BEFOODOSAP_BP6_XDC</v>
      </c>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row>
    <row r="1087" spans="1:165" s="8" customFormat="1" ht="15" customHeight="1">
      <c r="A1087" s="8" t="str">
        <f t="shared" si="1208"/>
        <v>BEFOODOSAI_BP6_XDC</v>
      </c>
      <c r="B1087" s="12" t="s">
        <v>2514</v>
      </c>
      <c r="C1087" s="13" t="s">
        <v>2529</v>
      </c>
      <c r="D1087" s="13" t="s">
        <v>2530</v>
      </c>
      <c r="E1087" s="14" t="str">
        <f>"BEFOODOSAI_BP6_"&amp;C3</f>
        <v>BEFOODOSAI_BP6_XDC</v>
      </c>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row>
    <row r="1088" spans="1:165" s="8" customFormat="1" ht="15" customHeight="1">
      <c r="A1088" s="8" t="str">
        <f t="shared" si="1208"/>
        <v>BEFOODOCA_BP6_XDC</v>
      </c>
      <c r="B1088" s="12" t="s">
        <v>2271</v>
      </c>
      <c r="C1088" s="13" t="s">
        <v>2531</v>
      </c>
      <c r="D1088" s="13" t="s">
        <v>2532</v>
      </c>
      <c r="E1088" s="14" t="str">
        <f>"BEFOODOCA_BP6_"&amp;C3</f>
        <v>BEFOODOCA_BP6_XDC</v>
      </c>
      <c r="F1088" s="26" t="str">
        <f>IF(AND(F1089="",F1090=""),"",SUM(F1089,F1090))</f>
        <v/>
      </c>
      <c r="G1088" s="26" t="str">
        <f t="shared" si="1260" ref="G1088:BR1088">IF(AND(G1089="",G1090=""),"",SUM(G1089,G1090))</f>
        <v/>
      </c>
      <c r="H1088" s="26" t="str">
        <f t="shared" si="1260"/>
        <v/>
      </c>
      <c r="I1088" s="26" t="str">
        <f t="shared" si="1260"/>
        <v/>
      </c>
      <c r="J1088" s="26" t="str">
        <f t="shared" si="1260"/>
        <v/>
      </c>
      <c r="K1088" s="26" t="str">
        <f t="shared" si="1260"/>
        <v/>
      </c>
      <c r="L1088" s="26" t="str">
        <f t="shared" si="1260"/>
        <v/>
      </c>
      <c r="M1088" s="26" t="str">
        <f t="shared" si="1260"/>
        <v/>
      </c>
      <c r="N1088" s="26" t="str">
        <f t="shared" si="1260"/>
        <v/>
      </c>
      <c r="O1088" s="26" t="str">
        <f t="shared" si="1260"/>
        <v/>
      </c>
      <c r="P1088" s="26" t="str">
        <f t="shared" si="1260"/>
        <v/>
      </c>
      <c r="Q1088" s="26" t="str">
        <f t="shared" si="1260"/>
        <v/>
      </c>
      <c r="R1088" s="26" t="str">
        <f t="shared" si="1260"/>
        <v/>
      </c>
      <c r="S1088" s="26" t="str">
        <f t="shared" si="1260"/>
        <v/>
      </c>
      <c r="T1088" s="26" t="str">
        <f t="shared" si="1260"/>
        <v/>
      </c>
      <c r="U1088" s="26" t="str">
        <f t="shared" si="1260"/>
        <v/>
      </c>
      <c r="V1088" s="26" t="str">
        <f t="shared" si="1260"/>
        <v/>
      </c>
      <c r="W1088" s="26" t="str">
        <f t="shared" si="1260"/>
        <v/>
      </c>
      <c r="X1088" s="26" t="str">
        <f t="shared" si="1260"/>
        <v/>
      </c>
      <c r="Y1088" s="26" t="str">
        <f t="shared" si="1260"/>
        <v/>
      </c>
      <c r="Z1088" s="26" t="str">
        <f t="shared" si="1260"/>
        <v/>
      </c>
      <c r="AA1088" s="26" t="str">
        <f t="shared" si="1260"/>
        <v/>
      </c>
      <c r="AB1088" s="26" t="str">
        <f t="shared" si="1260"/>
        <v/>
      </c>
      <c r="AC1088" s="26" t="str">
        <f t="shared" si="1260"/>
        <v/>
      </c>
      <c r="AD1088" s="26" t="str">
        <f t="shared" si="1260"/>
        <v/>
      </c>
      <c r="AE1088" s="26" t="str">
        <f t="shared" si="1260"/>
        <v/>
      </c>
      <c r="AF1088" s="26" t="str">
        <f t="shared" si="1260"/>
        <v/>
      </c>
      <c r="AG1088" s="26" t="str">
        <f t="shared" si="1260"/>
        <v/>
      </c>
      <c r="AH1088" s="26" t="str">
        <f t="shared" si="1260"/>
        <v/>
      </c>
      <c r="AI1088" s="26" t="str">
        <f t="shared" si="1260"/>
        <v/>
      </c>
      <c r="AJ1088" s="26" t="str">
        <f t="shared" si="1260"/>
        <v/>
      </c>
      <c r="AK1088" s="26" t="str">
        <f t="shared" si="1260"/>
        <v/>
      </c>
      <c r="AL1088" s="26" t="str">
        <f t="shared" si="1260"/>
        <v/>
      </c>
      <c r="AM1088" s="26" t="str">
        <f t="shared" si="1260"/>
        <v/>
      </c>
      <c r="AN1088" s="26" t="str">
        <f t="shared" si="1260"/>
        <v/>
      </c>
      <c r="AO1088" s="26" t="str">
        <f t="shared" si="1260"/>
        <v/>
      </c>
      <c r="AP1088" s="26" t="str">
        <f t="shared" si="1260"/>
        <v/>
      </c>
      <c r="AQ1088" s="26" t="str">
        <f t="shared" si="1260"/>
        <v/>
      </c>
      <c r="AR1088" s="26" t="str">
        <f t="shared" si="1260"/>
        <v/>
      </c>
      <c r="AS1088" s="26" t="str">
        <f t="shared" si="1260"/>
        <v/>
      </c>
      <c r="AT1088" s="26" t="str">
        <f t="shared" si="1260"/>
        <v/>
      </c>
      <c r="AU1088" s="26" t="str">
        <f t="shared" si="1260"/>
        <v/>
      </c>
      <c r="AV1088" s="26" t="str">
        <f t="shared" si="1260"/>
        <v/>
      </c>
      <c r="AW1088" s="26" t="str">
        <f t="shared" si="1260"/>
        <v/>
      </c>
      <c r="AX1088" s="26" t="str">
        <f t="shared" si="1260"/>
        <v/>
      </c>
      <c r="AY1088" s="26" t="str">
        <f t="shared" si="1260"/>
        <v/>
      </c>
      <c r="AZ1088" s="26" t="str">
        <f t="shared" si="1260"/>
        <v/>
      </c>
      <c r="BA1088" s="26" t="str">
        <f t="shared" si="1260"/>
        <v/>
      </c>
      <c r="BB1088" s="26" t="str">
        <f t="shared" si="1260"/>
        <v/>
      </c>
      <c r="BC1088" s="26" t="str">
        <f t="shared" si="1260"/>
        <v/>
      </c>
      <c r="BD1088" s="26" t="str">
        <f t="shared" si="1260"/>
        <v/>
      </c>
      <c r="BE1088" s="26" t="str">
        <f t="shared" si="1260"/>
        <v/>
      </c>
      <c r="BF1088" s="26" t="str">
        <f t="shared" si="1260"/>
        <v/>
      </c>
      <c r="BG1088" s="26" t="str">
        <f t="shared" si="1260"/>
        <v/>
      </c>
      <c r="BH1088" s="26" t="str">
        <f t="shared" si="1260"/>
        <v/>
      </c>
      <c r="BI1088" s="26" t="str">
        <f t="shared" si="1260"/>
        <v/>
      </c>
      <c r="BJ1088" s="26" t="str">
        <f t="shared" si="1260"/>
        <v/>
      </c>
      <c r="BK1088" s="26" t="str">
        <f t="shared" si="1260"/>
        <v/>
      </c>
      <c r="BL1088" s="26" t="str">
        <f t="shared" si="1260"/>
        <v/>
      </c>
      <c r="BM1088" s="26" t="str">
        <f t="shared" si="1260"/>
        <v/>
      </c>
      <c r="BN1088" s="26" t="str">
        <f t="shared" si="1260"/>
        <v/>
      </c>
      <c r="BO1088" s="26" t="str">
        <f t="shared" si="1260"/>
        <v/>
      </c>
      <c r="BP1088" s="26" t="str">
        <f t="shared" si="1260"/>
        <v/>
      </c>
      <c r="BQ1088" s="26" t="str">
        <f t="shared" si="1260"/>
        <v/>
      </c>
      <c r="BR1088" s="26" t="str">
        <f t="shared" si="1260"/>
        <v/>
      </c>
      <c r="BS1088" s="26" t="str">
        <f t="shared" si="1261" ref="BS1088:ED1088">IF(AND(BS1089="",BS1090=""),"",SUM(BS1089,BS1090))</f>
        <v/>
      </c>
      <c r="BT1088" s="26" t="str">
        <f t="shared" si="1261"/>
        <v/>
      </c>
      <c r="BU1088" s="26" t="str">
        <f t="shared" si="1261"/>
        <v/>
      </c>
      <c r="BV1088" s="26" t="str">
        <f t="shared" si="1261"/>
        <v/>
      </c>
      <c r="BW1088" s="26" t="str">
        <f t="shared" si="1261"/>
        <v/>
      </c>
      <c r="BX1088" s="26" t="str">
        <f t="shared" si="1261"/>
        <v/>
      </c>
      <c r="BY1088" s="26" t="str">
        <f t="shared" si="1261"/>
        <v/>
      </c>
      <c r="BZ1088" s="26" t="str">
        <f t="shared" si="1261"/>
        <v/>
      </c>
      <c r="CA1088" s="26" t="str">
        <f t="shared" si="1261"/>
        <v/>
      </c>
      <c r="CB1088" s="26" t="str">
        <f t="shared" si="1261"/>
        <v/>
      </c>
      <c r="CC1088" s="26" t="str">
        <f t="shared" si="1261"/>
        <v/>
      </c>
      <c r="CD1088" s="26" t="str">
        <f t="shared" si="1261"/>
        <v/>
      </c>
      <c r="CE1088" s="26" t="str">
        <f t="shared" si="1261"/>
        <v/>
      </c>
      <c r="CF1088" s="26" t="str">
        <f t="shared" si="1261"/>
        <v/>
      </c>
      <c r="CG1088" s="26" t="str">
        <f t="shared" si="1261"/>
        <v/>
      </c>
      <c r="CH1088" s="26" t="str">
        <f t="shared" si="1261"/>
        <v/>
      </c>
      <c r="CI1088" s="26" t="str">
        <f t="shared" si="1261"/>
        <v/>
      </c>
      <c r="CJ1088" s="26" t="str">
        <f t="shared" si="1261"/>
        <v/>
      </c>
      <c r="CK1088" s="26" t="str">
        <f t="shared" si="1261"/>
        <v/>
      </c>
      <c r="CL1088" s="26" t="str">
        <f t="shared" si="1261"/>
        <v/>
      </c>
      <c r="CM1088" s="26" t="str">
        <f t="shared" si="1261"/>
        <v/>
      </c>
      <c r="CN1088" s="26" t="str">
        <f t="shared" si="1261"/>
        <v/>
      </c>
      <c r="CO1088" s="26" t="str">
        <f t="shared" si="1261"/>
        <v/>
      </c>
      <c r="CP1088" s="26" t="str">
        <f t="shared" si="1261"/>
        <v/>
      </c>
      <c r="CQ1088" s="26" t="str">
        <f t="shared" si="1261"/>
        <v/>
      </c>
      <c r="CR1088" s="26" t="str">
        <f t="shared" si="1261"/>
        <v/>
      </c>
      <c r="CS1088" s="26" t="str">
        <f t="shared" si="1261"/>
        <v/>
      </c>
      <c r="CT1088" s="26" t="str">
        <f t="shared" si="1261"/>
        <v/>
      </c>
      <c r="CU1088" s="26" t="str">
        <f t="shared" si="1261"/>
        <v/>
      </c>
      <c r="CV1088" s="26" t="str">
        <f t="shared" si="1261"/>
        <v/>
      </c>
      <c r="CW1088" s="26" t="str">
        <f t="shared" si="1261"/>
        <v/>
      </c>
      <c r="CX1088" s="26" t="str">
        <f t="shared" si="1261"/>
        <v/>
      </c>
      <c r="CY1088" s="26" t="str">
        <f t="shared" si="1261"/>
        <v/>
      </c>
      <c r="CZ1088" s="26" t="str">
        <f t="shared" si="1261"/>
        <v/>
      </c>
      <c r="DA1088" s="26" t="str">
        <f t="shared" si="1261"/>
        <v/>
      </c>
      <c r="DB1088" s="26" t="str">
        <f t="shared" si="1261"/>
        <v/>
      </c>
      <c r="DC1088" s="26" t="str">
        <f t="shared" si="1261"/>
        <v/>
      </c>
      <c r="DD1088" s="26" t="str">
        <f t="shared" si="1261"/>
        <v/>
      </c>
      <c r="DE1088" s="26" t="str">
        <f t="shared" si="1261"/>
        <v/>
      </c>
      <c r="DF1088" s="26" t="str">
        <f t="shared" si="1261"/>
        <v/>
      </c>
      <c r="DG1088" s="26" t="str">
        <f t="shared" si="1261"/>
        <v/>
      </c>
      <c r="DH1088" s="26" t="str">
        <f t="shared" si="1261"/>
        <v/>
      </c>
      <c r="DI1088" s="26" t="str">
        <f t="shared" si="1261"/>
        <v/>
      </c>
      <c r="DJ1088" s="26" t="str">
        <f t="shared" si="1261"/>
        <v/>
      </c>
      <c r="DK1088" s="26" t="str">
        <f t="shared" si="1261"/>
        <v/>
      </c>
      <c r="DL1088" s="26" t="str">
        <f t="shared" si="1261"/>
        <v/>
      </c>
      <c r="DM1088" s="26" t="str">
        <f t="shared" si="1261"/>
        <v/>
      </c>
      <c r="DN1088" s="26" t="str">
        <f t="shared" si="1261"/>
        <v/>
      </c>
      <c r="DO1088" s="26" t="str">
        <f t="shared" si="1261"/>
        <v/>
      </c>
      <c r="DP1088" s="26" t="str">
        <f t="shared" si="1261"/>
        <v/>
      </c>
      <c r="DQ1088" s="26" t="str">
        <f t="shared" si="1261"/>
        <v/>
      </c>
      <c r="DR1088" s="26" t="str">
        <f t="shared" si="1261"/>
        <v/>
      </c>
      <c r="DS1088" s="26" t="str">
        <f t="shared" si="1261"/>
        <v/>
      </c>
      <c r="DT1088" s="26" t="str">
        <f t="shared" si="1261"/>
        <v/>
      </c>
      <c r="DU1088" s="26" t="str">
        <f t="shared" si="1261"/>
        <v/>
      </c>
      <c r="DV1088" s="26" t="str">
        <f t="shared" si="1261"/>
        <v/>
      </c>
      <c r="DW1088" s="26" t="str">
        <f t="shared" si="1261"/>
        <v/>
      </c>
      <c r="DX1088" s="26" t="str">
        <f t="shared" si="1261"/>
        <v/>
      </c>
      <c r="DY1088" s="26" t="str">
        <f t="shared" si="1261"/>
        <v/>
      </c>
      <c r="DZ1088" s="26" t="str">
        <f t="shared" si="1261"/>
        <v/>
      </c>
      <c r="EA1088" s="26" t="str">
        <f t="shared" si="1261"/>
        <v/>
      </c>
      <c r="EB1088" s="26" t="str">
        <f t="shared" si="1261"/>
        <v/>
      </c>
      <c r="EC1088" s="26" t="str">
        <f t="shared" si="1261"/>
        <v/>
      </c>
      <c r="ED1088" s="26" t="str">
        <f t="shared" si="1261"/>
        <v/>
      </c>
      <c r="EE1088" s="26" t="str">
        <f t="shared" si="1262" ref="EE1088:FI1088">IF(AND(EE1089="",EE1090=""),"",SUM(EE1089,EE1090))</f>
        <v/>
      </c>
      <c r="EF1088" s="26" t="str">
        <f t="shared" si="1262"/>
        <v/>
      </c>
      <c r="EG1088" s="26" t="str">
        <f t="shared" si="1262"/>
        <v/>
      </c>
      <c r="EH1088" s="26" t="str">
        <f t="shared" si="1262"/>
        <v/>
      </c>
      <c r="EI1088" s="26" t="str">
        <f t="shared" si="1262"/>
        <v/>
      </c>
      <c r="EJ1088" s="26" t="str">
        <f t="shared" si="1262"/>
        <v/>
      </c>
      <c r="EK1088" s="26" t="str">
        <f t="shared" si="1262"/>
        <v/>
      </c>
      <c r="EL1088" s="26" t="str">
        <f t="shared" si="1262"/>
        <v/>
      </c>
      <c r="EM1088" s="26" t="str">
        <f t="shared" si="1262"/>
        <v/>
      </c>
      <c r="EN1088" s="26" t="str">
        <f t="shared" si="1262"/>
        <v/>
      </c>
      <c r="EO1088" s="26" t="str">
        <f t="shared" si="1262"/>
        <v/>
      </c>
      <c r="EP1088" s="26" t="str">
        <f t="shared" si="1262"/>
        <v/>
      </c>
      <c r="EQ1088" s="26" t="str">
        <f t="shared" si="1262"/>
        <v/>
      </c>
      <c r="ER1088" s="26" t="str">
        <f t="shared" si="1262"/>
        <v/>
      </c>
      <c r="ES1088" s="26" t="str">
        <f t="shared" si="1262"/>
        <v/>
      </c>
      <c r="ET1088" s="26" t="str">
        <f t="shared" si="1262"/>
        <v/>
      </c>
      <c r="EU1088" s="26" t="str">
        <f t="shared" si="1262"/>
        <v/>
      </c>
      <c r="EV1088" s="26" t="str">
        <f t="shared" si="1262"/>
        <v/>
      </c>
      <c r="EW1088" s="26" t="str">
        <f t="shared" si="1262"/>
        <v/>
      </c>
      <c r="EX1088" s="26" t="str">
        <f t="shared" si="1262"/>
        <v/>
      </c>
      <c r="EY1088" s="26" t="str">
        <f t="shared" si="1262"/>
        <v/>
      </c>
      <c r="EZ1088" s="26" t="str">
        <f t="shared" si="1262"/>
        <v/>
      </c>
      <c r="FA1088" s="26" t="str">
        <f t="shared" si="1262"/>
        <v/>
      </c>
      <c r="FB1088" s="26" t="str">
        <f t="shared" si="1262"/>
        <v/>
      </c>
      <c r="FC1088" s="26" t="str">
        <f t="shared" si="1262"/>
        <v/>
      </c>
      <c r="FD1088" s="26" t="str">
        <f t="shared" si="1262"/>
        <v/>
      </c>
      <c r="FE1088" s="26" t="str">
        <f t="shared" si="1262"/>
        <v/>
      </c>
      <c r="FF1088" s="26" t="str">
        <f t="shared" si="1262"/>
        <v/>
      </c>
      <c r="FG1088" s="26" t="str">
        <f t="shared" si="1262"/>
        <v/>
      </c>
      <c r="FH1088" s="26" t="str">
        <f t="shared" si="1262"/>
        <v/>
      </c>
      <c r="FI1088" s="26" t="str">
        <f t="shared" si="1262"/>
        <v/>
      </c>
    </row>
    <row r="1089" spans="1:165" s="8" customFormat="1" ht="15" customHeight="1">
      <c r="A1089" s="8" t="str">
        <f t="shared" si="1208"/>
        <v>BEFOODOCAP_BP6_XDC</v>
      </c>
      <c r="B1089" s="12" t="s">
        <v>2149</v>
      </c>
      <c r="C1089" s="13" t="s">
        <v>2533</v>
      </c>
      <c r="D1089" s="13" t="s">
        <v>2534</v>
      </c>
      <c r="E1089" s="14" t="str">
        <f>"BEFOODOCAP_BP6_"&amp;C3</f>
        <v>BEFOODOCAP_BP6_XDC</v>
      </c>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row>
    <row r="1090" spans="1:165" s="8" customFormat="1" ht="15" customHeight="1">
      <c r="A1090" s="8" t="str">
        <f t="shared" si="1208"/>
        <v>BEFOODOCAI_BP6_XDC</v>
      </c>
      <c r="B1090" s="12" t="s">
        <v>2152</v>
      </c>
      <c r="C1090" s="13" t="s">
        <v>2535</v>
      </c>
      <c r="D1090" s="13" t="s">
        <v>2536</v>
      </c>
      <c r="E1090" s="14" t="str">
        <f>"BEFOODOCAI_BP6_"&amp;C3</f>
        <v>BEFOODOCAI_BP6_XDC</v>
      </c>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row>
    <row r="1091" spans="1:165" s="8" customFormat="1" ht="15" customHeight="1">
      <c r="A1091" s="8" t="str">
        <f t="shared" si="1208"/>
        <v>BEFOODOF_BP6_XDC</v>
      </c>
      <c r="B1091" s="12" t="s">
        <v>2537</v>
      </c>
      <c r="C1091" s="13" t="s">
        <v>2538</v>
      </c>
      <c r="D1091" s="13" t="s">
        <v>2539</v>
      </c>
      <c r="E1091" s="18" t="str">
        <f>"BEFOODOF_BP6_"&amp;C3</f>
        <v>BEFOODOF_BP6_XDC</v>
      </c>
      <c r="F1091" s="26" t="str">
        <f>IF(AND(F1092="",AND(F1093="",AND(F1094="",AND(F1097="",AND(F1101="",AND(F1104="",F1107="")))))),"",SUM(F1092,F1093,F1094,F1097,F1101,F1104,F1107))</f>
        <v/>
      </c>
      <c r="G1091" s="26" t="str">
        <f t="shared" si="1263" ref="G1091:BR1091">IF(AND(G1092="",AND(G1093="",AND(G1094="",AND(G1097="",AND(G1101="",AND(G1104="",G1107="")))))),"",SUM(G1092,G1093,G1094,G1097,G1101,G1104,G1107))</f>
        <v/>
      </c>
      <c r="H1091" s="26" t="str">
        <f t="shared" si="1263"/>
        <v/>
      </c>
      <c r="I1091" s="26" t="str">
        <f t="shared" si="1263"/>
        <v/>
      </c>
      <c r="J1091" s="26" t="str">
        <f t="shared" si="1263"/>
        <v/>
      </c>
      <c r="K1091" s="26" t="str">
        <f t="shared" si="1263"/>
        <v/>
      </c>
      <c r="L1091" s="26" t="str">
        <f t="shared" si="1263"/>
        <v/>
      </c>
      <c r="M1091" s="26" t="str">
        <f t="shared" si="1263"/>
        <v/>
      </c>
      <c r="N1091" s="26" t="str">
        <f t="shared" si="1263"/>
        <v/>
      </c>
      <c r="O1091" s="26" t="str">
        <f t="shared" si="1263"/>
        <v/>
      </c>
      <c r="P1091" s="26" t="str">
        <f t="shared" si="1263"/>
        <v/>
      </c>
      <c r="Q1091" s="26" t="str">
        <f t="shared" si="1263"/>
        <v/>
      </c>
      <c r="R1091" s="26" t="str">
        <f t="shared" si="1263"/>
        <v/>
      </c>
      <c r="S1091" s="26" t="str">
        <f t="shared" si="1263"/>
        <v/>
      </c>
      <c r="T1091" s="26" t="str">
        <f t="shared" si="1263"/>
        <v/>
      </c>
      <c r="U1091" s="26" t="str">
        <f t="shared" si="1263"/>
        <v/>
      </c>
      <c r="V1091" s="26" t="str">
        <f t="shared" si="1263"/>
        <v/>
      </c>
      <c r="W1091" s="26" t="str">
        <f t="shared" si="1263"/>
        <v/>
      </c>
      <c r="X1091" s="26" t="str">
        <f t="shared" si="1263"/>
        <v/>
      </c>
      <c r="Y1091" s="26" t="str">
        <f t="shared" si="1263"/>
        <v/>
      </c>
      <c r="Z1091" s="26" t="str">
        <f t="shared" si="1263"/>
        <v/>
      </c>
      <c r="AA1091" s="26" t="str">
        <f t="shared" si="1263"/>
        <v/>
      </c>
      <c r="AB1091" s="26" t="str">
        <f t="shared" si="1263"/>
        <v/>
      </c>
      <c r="AC1091" s="26" t="str">
        <f t="shared" si="1263"/>
        <v/>
      </c>
      <c r="AD1091" s="26" t="str">
        <f t="shared" si="1263"/>
        <v/>
      </c>
      <c r="AE1091" s="26" t="str">
        <f t="shared" si="1263"/>
        <v/>
      </c>
      <c r="AF1091" s="26" t="str">
        <f t="shared" si="1263"/>
        <v/>
      </c>
      <c r="AG1091" s="26" t="str">
        <f t="shared" si="1263"/>
        <v/>
      </c>
      <c r="AH1091" s="26" t="str">
        <f t="shared" si="1263"/>
        <v/>
      </c>
      <c r="AI1091" s="26" t="str">
        <f t="shared" si="1263"/>
        <v/>
      </c>
      <c r="AJ1091" s="26" t="str">
        <f t="shared" si="1263"/>
        <v/>
      </c>
      <c r="AK1091" s="26" t="str">
        <f t="shared" si="1263"/>
        <v/>
      </c>
      <c r="AL1091" s="26" t="str">
        <f t="shared" si="1263"/>
        <v/>
      </c>
      <c r="AM1091" s="26" t="str">
        <f t="shared" si="1263"/>
        <v/>
      </c>
      <c r="AN1091" s="26" t="str">
        <f t="shared" si="1263"/>
        <v/>
      </c>
      <c r="AO1091" s="26" t="str">
        <f t="shared" si="1263"/>
        <v/>
      </c>
      <c r="AP1091" s="26" t="str">
        <f t="shared" si="1263"/>
        <v/>
      </c>
      <c r="AQ1091" s="26" t="str">
        <f t="shared" si="1263"/>
        <v/>
      </c>
      <c r="AR1091" s="26" t="str">
        <f t="shared" si="1263"/>
        <v/>
      </c>
      <c r="AS1091" s="26" t="str">
        <f t="shared" si="1263"/>
        <v/>
      </c>
      <c r="AT1091" s="26" t="str">
        <f t="shared" si="1263"/>
        <v/>
      </c>
      <c r="AU1091" s="26" t="str">
        <f t="shared" si="1263"/>
        <v/>
      </c>
      <c r="AV1091" s="26" t="str">
        <f t="shared" si="1263"/>
        <v/>
      </c>
      <c r="AW1091" s="26" t="str">
        <f t="shared" si="1263"/>
        <v/>
      </c>
      <c r="AX1091" s="26" t="str">
        <f t="shared" si="1263"/>
        <v/>
      </c>
      <c r="AY1091" s="26" t="str">
        <f t="shared" si="1263"/>
        <v/>
      </c>
      <c r="AZ1091" s="26" t="str">
        <f t="shared" si="1263"/>
        <v/>
      </c>
      <c r="BA1091" s="26" t="str">
        <f t="shared" si="1263"/>
        <v/>
      </c>
      <c r="BB1091" s="26" t="str">
        <f t="shared" si="1263"/>
        <v/>
      </c>
      <c r="BC1091" s="26" t="str">
        <f t="shared" si="1263"/>
        <v/>
      </c>
      <c r="BD1091" s="26" t="str">
        <f t="shared" si="1263"/>
        <v/>
      </c>
      <c r="BE1091" s="26" t="str">
        <f t="shared" si="1263"/>
        <v/>
      </c>
      <c r="BF1091" s="26" t="str">
        <f t="shared" si="1263"/>
        <v/>
      </c>
      <c r="BG1091" s="26" t="str">
        <f t="shared" si="1263"/>
        <v/>
      </c>
      <c r="BH1091" s="26" t="str">
        <f t="shared" si="1263"/>
        <v/>
      </c>
      <c r="BI1091" s="26" t="str">
        <f t="shared" si="1263"/>
        <v/>
      </c>
      <c r="BJ1091" s="26" t="str">
        <f t="shared" si="1263"/>
        <v/>
      </c>
      <c r="BK1091" s="26" t="str">
        <f t="shared" si="1263"/>
        <v/>
      </c>
      <c r="BL1091" s="26" t="str">
        <f t="shared" si="1263"/>
        <v/>
      </c>
      <c r="BM1091" s="26" t="str">
        <f t="shared" si="1263"/>
        <v/>
      </c>
      <c r="BN1091" s="26" t="str">
        <f t="shared" si="1263"/>
        <v/>
      </c>
      <c r="BO1091" s="26" t="str">
        <f t="shared" si="1263"/>
        <v/>
      </c>
      <c r="BP1091" s="26" t="str">
        <f t="shared" si="1263"/>
        <v/>
      </c>
      <c r="BQ1091" s="26" t="str">
        <f t="shared" si="1263"/>
        <v/>
      </c>
      <c r="BR1091" s="26" t="str">
        <f t="shared" si="1263"/>
        <v/>
      </c>
      <c r="BS1091" s="26" t="str">
        <f t="shared" si="1264" ref="BS1091:ED1091">IF(AND(BS1092="",AND(BS1093="",AND(BS1094="",AND(BS1097="",AND(BS1101="",AND(BS1104="",BS1107="")))))),"",SUM(BS1092,BS1093,BS1094,BS1097,BS1101,BS1104,BS1107))</f>
        <v/>
      </c>
      <c r="BT1091" s="26" t="str">
        <f t="shared" si="1264"/>
        <v/>
      </c>
      <c r="BU1091" s="26" t="str">
        <f t="shared" si="1264"/>
        <v/>
      </c>
      <c r="BV1091" s="26" t="str">
        <f t="shared" si="1264"/>
        <v/>
      </c>
      <c r="BW1091" s="26" t="str">
        <f t="shared" si="1264"/>
        <v/>
      </c>
      <c r="BX1091" s="26" t="str">
        <f t="shared" si="1264"/>
        <v/>
      </c>
      <c r="BY1091" s="26" t="str">
        <f t="shared" si="1264"/>
        <v/>
      </c>
      <c r="BZ1091" s="26" t="str">
        <f t="shared" si="1264"/>
        <v/>
      </c>
      <c r="CA1091" s="26" t="str">
        <f t="shared" si="1264"/>
        <v/>
      </c>
      <c r="CB1091" s="26" t="str">
        <f t="shared" si="1264"/>
        <v/>
      </c>
      <c r="CC1091" s="26" t="str">
        <f t="shared" si="1264"/>
        <v/>
      </c>
      <c r="CD1091" s="26" t="str">
        <f t="shared" si="1264"/>
        <v/>
      </c>
      <c r="CE1091" s="26" t="str">
        <f t="shared" si="1264"/>
        <v/>
      </c>
      <c r="CF1091" s="26" t="str">
        <f t="shared" si="1264"/>
        <v/>
      </c>
      <c r="CG1091" s="26" t="str">
        <f t="shared" si="1264"/>
        <v/>
      </c>
      <c r="CH1091" s="26" t="str">
        <f t="shared" si="1264"/>
        <v/>
      </c>
      <c r="CI1091" s="26" t="str">
        <f t="shared" si="1264"/>
        <v/>
      </c>
      <c r="CJ1091" s="26" t="str">
        <f t="shared" si="1264"/>
        <v/>
      </c>
      <c r="CK1091" s="26" t="str">
        <f t="shared" si="1264"/>
        <v/>
      </c>
      <c r="CL1091" s="26" t="str">
        <f t="shared" si="1264"/>
        <v/>
      </c>
      <c r="CM1091" s="26" t="str">
        <f t="shared" si="1264"/>
        <v/>
      </c>
      <c r="CN1091" s="26" t="str">
        <f t="shared" si="1264"/>
        <v/>
      </c>
      <c r="CO1091" s="26" t="str">
        <f t="shared" si="1264"/>
        <v/>
      </c>
      <c r="CP1091" s="26" t="str">
        <f t="shared" si="1264"/>
        <v/>
      </c>
      <c r="CQ1091" s="26" t="str">
        <f t="shared" si="1264"/>
        <v/>
      </c>
      <c r="CR1091" s="26" t="str">
        <f t="shared" si="1264"/>
        <v/>
      </c>
      <c r="CS1091" s="26" t="str">
        <f t="shared" si="1264"/>
        <v/>
      </c>
      <c r="CT1091" s="26" t="str">
        <f t="shared" si="1264"/>
        <v/>
      </c>
      <c r="CU1091" s="26" t="str">
        <f t="shared" si="1264"/>
        <v/>
      </c>
      <c r="CV1091" s="26" t="str">
        <f t="shared" si="1264"/>
        <v/>
      </c>
      <c r="CW1091" s="26" t="str">
        <f t="shared" si="1264"/>
        <v/>
      </c>
      <c r="CX1091" s="26" t="str">
        <f t="shared" si="1264"/>
        <v/>
      </c>
      <c r="CY1091" s="26" t="str">
        <f t="shared" si="1264"/>
        <v/>
      </c>
      <c r="CZ1091" s="26" t="str">
        <f t="shared" si="1264"/>
        <v/>
      </c>
      <c r="DA1091" s="26" t="str">
        <f t="shared" si="1264"/>
        <v/>
      </c>
      <c r="DB1091" s="26" t="str">
        <f t="shared" si="1264"/>
        <v/>
      </c>
      <c r="DC1091" s="26" t="str">
        <f t="shared" si="1264"/>
        <v/>
      </c>
      <c r="DD1091" s="26" t="str">
        <f t="shared" si="1264"/>
        <v/>
      </c>
      <c r="DE1091" s="26" t="str">
        <f t="shared" si="1264"/>
        <v/>
      </c>
      <c r="DF1091" s="26" t="str">
        <f t="shared" si="1264"/>
        <v/>
      </c>
      <c r="DG1091" s="26" t="str">
        <f t="shared" si="1264"/>
        <v/>
      </c>
      <c r="DH1091" s="26" t="str">
        <f t="shared" si="1264"/>
        <v/>
      </c>
      <c r="DI1091" s="26" t="str">
        <f t="shared" si="1264"/>
        <v/>
      </c>
      <c r="DJ1091" s="26" t="str">
        <f t="shared" si="1264"/>
        <v/>
      </c>
      <c r="DK1091" s="26" t="str">
        <f t="shared" si="1264"/>
        <v/>
      </c>
      <c r="DL1091" s="26" t="str">
        <f t="shared" si="1264"/>
        <v/>
      </c>
      <c r="DM1091" s="26" t="str">
        <f t="shared" si="1264"/>
        <v/>
      </c>
      <c r="DN1091" s="26" t="str">
        <f t="shared" si="1264"/>
        <v/>
      </c>
      <c r="DO1091" s="26" t="str">
        <f t="shared" si="1264"/>
        <v/>
      </c>
      <c r="DP1091" s="26" t="str">
        <f t="shared" si="1264"/>
        <v/>
      </c>
      <c r="DQ1091" s="26" t="str">
        <f t="shared" si="1264"/>
        <v/>
      </c>
      <c r="DR1091" s="26" t="str">
        <f t="shared" si="1264"/>
        <v/>
      </c>
      <c r="DS1091" s="26" t="str">
        <f t="shared" si="1264"/>
        <v/>
      </c>
      <c r="DT1091" s="26" t="str">
        <f t="shared" si="1264"/>
        <v/>
      </c>
      <c r="DU1091" s="26" t="str">
        <f t="shared" si="1264"/>
        <v/>
      </c>
      <c r="DV1091" s="26" t="str">
        <f t="shared" si="1264"/>
        <v/>
      </c>
      <c r="DW1091" s="26" t="str">
        <f t="shared" si="1264"/>
        <v/>
      </c>
      <c r="DX1091" s="26" t="str">
        <f t="shared" si="1264"/>
        <v/>
      </c>
      <c r="DY1091" s="26" t="str">
        <f t="shared" si="1264"/>
        <v/>
      </c>
      <c r="DZ1091" s="26" t="str">
        <f t="shared" si="1264"/>
        <v/>
      </c>
      <c r="EA1091" s="26" t="str">
        <f t="shared" si="1264"/>
        <v/>
      </c>
      <c r="EB1091" s="26" t="str">
        <f t="shared" si="1264"/>
        <v/>
      </c>
      <c r="EC1091" s="26" t="str">
        <f t="shared" si="1264"/>
        <v/>
      </c>
      <c r="ED1091" s="26" t="str">
        <f t="shared" si="1264"/>
        <v/>
      </c>
      <c r="EE1091" s="26" t="str">
        <f t="shared" si="1265" ref="EE1091:FI1091">IF(AND(EE1092="",AND(EE1093="",AND(EE1094="",AND(EE1097="",AND(EE1101="",AND(EE1104="",EE1107="")))))),"",SUM(EE1092,EE1093,EE1094,EE1097,EE1101,EE1104,EE1107))</f>
        <v/>
      </c>
      <c r="EF1091" s="26" t="str">
        <f t="shared" si="1265"/>
        <v/>
      </c>
      <c r="EG1091" s="26" t="str">
        <f t="shared" si="1265"/>
        <v/>
      </c>
      <c r="EH1091" s="26" t="str">
        <f t="shared" si="1265"/>
        <v/>
      </c>
      <c r="EI1091" s="26" t="str">
        <f t="shared" si="1265"/>
        <v/>
      </c>
      <c r="EJ1091" s="26" t="str">
        <f t="shared" si="1265"/>
        <v/>
      </c>
      <c r="EK1091" s="26" t="str">
        <f t="shared" si="1265"/>
        <v/>
      </c>
      <c r="EL1091" s="26" t="str">
        <f t="shared" si="1265"/>
        <v/>
      </c>
      <c r="EM1091" s="26" t="str">
        <f t="shared" si="1265"/>
        <v/>
      </c>
      <c r="EN1091" s="26" t="str">
        <f t="shared" si="1265"/>
        <v/>
      </c>
      <c r="EO1091" s="26" t="str">
        <f t="shared" si="1265"/>
        <v/>
      </c>
      <c r="EP1091" s="26" t="str">
        <f t="shared" si="1265"/>
        <v/>
      </c>
      <c r="EQ1091" s="26" t="str">
        <f t="shared" si="1265"/>
        <v/>
      </c>
      <c r="ER1091" s="26" t="str">
        <f t="shared" si="1265"/>
        <v/>
      </c>
      <c r="ES1091" s="26" t="str">
        <f t="shared" si="1265"/>
        <v/>
      </c>
      <c r="ET1091" s="26" t="str">
        <f t="shared" si="1265"/>
        <v/>
      </c>
      <c r="EU1091" s="26" t="str">
        <f t="shared" si="1265"/>
        <v/>
      </c>
      <c r="EV1091" s="26" t="str">
        <f t="shared" si="1265"/>
        <v/>
      </c>
      <c r="EW1091" s="26" t="str">
        <f t="shared" si="1265"/>
        <v/>
      </c>
      <c r="EX1091" s="26" t="str">
        <f t="shared" si="1265"/>
        <v/>
      </c>
      <c r="EY1091" s="26" t="str">
        <f t="shared" si="1265"/>
        <v/>
      </c>
      <c r="EZ1091" s="26" t="str">
        <f t="shared" si="1265"/>
        <v/>
      </c>
      <c r="FA1091" s="26" t="str">
        <f t="shared" si="1265"/>
        <v/>
      </c>
      <c r="FB1091" s="26" t="str">
        <f t="shared" si="1265"/>
        <v/>
      </c>
      <c r="FC1091" s="26" t="str">
        <f t="shared" si="1265"/>
        <v/>
      </c>
      <c r="FD1091" s="26" t="str">
        <f t="shared" si="1265"/>
        <v/>
      </c>
      <c r="FE1091" s="26" t="str">
        <f t="shared" si="1265"/>
        <v/>
      </c>
      <c r="FF1091" s="26" t="str">
        <f t="shared" si="1265"/>
        <v/>
      </c>
      <c r="FG1091" s="26" t="str">
        <f t="shared" si="1265"/>
        <v/>
      </c>
      <c r="FH1091" s="26" t="str">
        <f t="shared" si="1265"/>
        <v/>
      </c>
      <c r="FI1091" s="26" t="str">
        <f t="shared" si="1265"/>
        <v/>
      </c>
    </row>
    <row r="1092" spans="1:165" s="8" customFormat="1" ht="15" customHeight="1">
      <c r="A1092" s="8" t="str">
        <f t="shared" si="1208"/>
        <v>BEFOODOFND_BP6_XDC</v>
      </c>
      <c r="B1092" s="12" t="s">
        <v>2421</v>
      </c>
      <c r="C1092" s="13" t="s">
        <v>2540</v>
      </c>
      <c r="D1092" s="13" t="s">
        <v>2541</v>
      </c>
      <c r="E1092" s="18" t="str">
        <f>"BEFOODOFND_BP6_"&amp;C3</f>
        <v>BEFOODOFND_BP6_XDC</v>
      </c>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row>
    <row r="1093" spans="1:165" s="8" customFormat="1" ht="15" customHeight="1">
      <c r="A1093" s="8" t="str">
        <f t="shared" si="1208"/>
        <v>BEFOODOFPP_BP6_XDC</v>
      </c>
      <c r="B1093" s="12" t="s">
        <v>2383</v>
      </c>
      <c r="C1093" s="13" t="s">
        <v>2542</v>
      </c>
      <c r="D1093" s="13" t="s">
        <v>2543</v>
      </c>
      <c r="E1093" s="18" t="str">
        <f>"BEFOODOFPP_BP6_"&amp;C3</f>
        <v>BEFOODOFPP_BP6_XDC</v>
      </c>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row>
    <row r="1094" spans="1:165" s="8" customFormat="1" ht="15" customHeight="1">
      <c r="A1094" s="8" t="str">
        <f t="shared" si="1208"/>
        <v>BEFOODOFRP_BP6_XDC</v>
      </c>
      <c r="B1094" s="12" t="s">
        <v>2386</v>
      </c>
      <c r="C1094" s="13" t="s">
        <v>2544</v>
      </c>
      <c r="D1094" s="13" t="s">
        <v>2545</v>
      </c>
      <c r="E1094" s="18" t="str">
        <f>"BEFOODOFRP_BP6_"&amp;C3</f>
        <v>BEFOODOFRP_BP6_XDC</v>
      </c>
      <c r="F1094" s="26" t="str">
        <f>IF(AND(F1095="",F1096=""),"",SUM(F1095,F1096))</f>
        <v/>
      </c>
      <c r="G1094" s="26" t="str">
        <f t="shared" si="1266" ref="G1094:BR1094">IF(AND(G1095="",G1096=""),"",SUM(G1095,G1096))</f>
        <v/>
      </c>
      <c r="H1094" s="26" t="str">
        <f t="shared" si="1266"/>
        <v/>
      </c>
      <c r="I1094" s="26" t="str">
        <f t="shared" si="1266"/>
        <v/>
      </c>
      <c r="J1094" s="26" t="str">
        <f t="shared" si="1266"/>
        <v/>
      </c>
      <c r="K1094" s="26" t="str">
        <f t="shared" si="1266"/>
        <v/>
      </c>
      <c r="L1094" s="26" t="str">
        <f t="shared" si="1266"/>
        <v/>
      </c>
      <c r="M1094" s="26" t="str">
        <f t="shared" si="1266"/>
        <v/>
      </c>
      <c r="N1094" s="26" t="str">
        <f t="shared" si="1266"/>
        <v/>
      </c>
      <c r="O1094" s="26" t="str">
        <f t="shared" si="1266"/>
        <v/>
      </c>
      <c r="P1094" s="26" t="str">
        <f t="shared" si="1266"/>
        <v/>
      </c>
      <c r="Q1094" s="26" t="str">
        <f t="shared" si="1266"/>
        <v/>
      </c>
      <c r="R1094" s="26" t="str">
        <f t="shared" si="1266"/>
        <v/>
      </c>
      <c r="S1094" s="26" t="str">
        <f t="shared" si="1266"/>
        <v/>
      </c>
      <c r="T1094" s="26" t="str">
        <f t="shared" si="1266"/>
        <v/>
      </c>
      <c r="U1094" s="26" t="str">
        <f t="shared" si="1266"/>
        <v/>
      </c>
      <c r="V1094" s="26" t="str">
        <f t="shared" si="1266"/>
        <v/>
      </c>
      <c r="W1094" s="26" t="str">
        <f t="shared" si="1266"/>
        <v/>
      </c>
      <c r="X1094" s="26" t="str">
        <f t="shared" si="1266"/>
        <v/>
      </c>
      <c r="Y1094" s="26" t="str">
        <f t="shared" si="1266"/>
        <v/>
      </c>
      <c r="Z1094" s="26" t="str">
        <f t="shared" si="1266"/>
        <v/>
      </c>
      <c r="AA1094" s="26" t="str">
        <f t="shared" si="1266"/>
        <v/>
      </c>
      <c r="AB1094" s="26" t="str">
        <f t="shared" si="1266"/>
        <v/>
      </c>
      <c r="AC1094" s="26" t="str">
        <f t="shared" si="1266"/>
        <v/>
      </c>
      <c r="AD1094" s="26" t="str">
        <f t="shared" si="1266"/>
        <v/>
      </c>
      <c r="AE1094" s="26" t="str">
        <f t="shared" si="1266"/>
        <v/>
      </c>
      <c r="AF1094" s="26" t="str">
        <f t="shared" si="1266"/>
        <v/>
      </c>
      <c r="AG1094" s="26" t="str">
        <f t="shared" si="1266"/>
        <v/>
      </c>
      <c r="AH1094" s="26" t="str">
        <f t="shared" si="1266"/>
        <v/>
      </c>
      <c r="AI1094" s="26" t="str">
        <f t="shared" si="1266"/>
        <v/>
      </c>
      <c r="AJ1094" s="26" t="str">
        <f t="shared" si="1266"/>
        <v/>
      </c>
      <c r="AK1094" s="26" t="str">
        <f t="shared" si="1266"/>
        <v/>
      </c>
      <c r="AL1094" s="26" t="str">
        <f t="shared" si="1266"/>
        <v/>
      </c>
      <c r="AM1094" s="26" t="str">
        <f t="shared" si="1266"/>
        <v/>
      </c>
      <c r="AN1094" s="26" t="str">
        <f t="shared" si="1266"/>
        <v/>
      </c>
      <c r="AO1094" s="26" t="str">
        <f t="shared" si="1266"/>
        <v/>
      </c>
      <c r="AP1094" s="26" t="str">
        <f t="shared" si="1266"/>
        <v/>
      </c>
      <c r="AQ1094" s="26" t="str">
        <f t="shared" si="1266"/>
        <v/>
      </c>
      <c r="AR1094" s="26" t="str">
        <f t="shared" si="1266"/>
        <v/>
      </c>
      <c r="AS1094" s="26" t="str">
        <f t="shared" si="1266"/>
        <v/>
      </c>
      <c r="AT1094" s="26" t="str">
        <f t="shared" si="1266"/>
        <v/>
      </c>
      <c r="AU1094" s="26" t="str">
        <f t="shared" si="1266"/>
        <v/>
      </c>
      <c r="AV1094" s="26" t="str">
        <f t="shared" si="1266"/>
        <v/>
      </c>
      <c r="AW1094" s="26" t="str">
        <f t="shared" si="1266"/>
        <v/>
      </c>
      <c r="AX1094" s="26" t="str">
        <f t="shared" si="1266"/>
        <v/>
      </c>
      <c r="AY1094" s="26" t="str">
        <f t="shared" si="1266"/>
        <v/>
      </c>
      <c r="AZ1094" s="26" t="str">
        <f t="shared" si="1266"/>
        <v/>
      </c>
      <c r="BA1094" s="26" t="str">
        <f t="shared" si="1266"/>
        <v/>
      </c>
      <c r="BB1094" s="26" t="str">
        <f t="shared" si="1266"/>
        <v/>
      </c>
      <c r="BC1094" s="26" t="str">
        <f t="shared" si="1266"/>
        <v/>
      </c>
      <c r="BD1094" s="26" t="str">
        <f t="shared" si="1266"/>
        <v/>
      </c>
      <c r="BE1094" s="26" t="str">
        <f t="shared" si="1266"/>
        <v/>
      </c>
      <c r="BF1094" s="26" t="str">
        <f t="shared" si="1266"/>
        <v/>
      </c>
      <c r="BG1094" s="26" t="str">
        <f t="shared" si="1266"/>
        <v/>
      </c>
      <c r="BH1094" s="26" t="str">
        <f t="shared" si="1266"/>
        <v/>
      </c>
      <c r="BI1094" s="26" t="str">
        <f t="shared" si="1266"/>
        <v/>
      </c>
      <c r="BJ1094" s="26" t="str">
        <f t="shared" si="1266"/>
        <v/>
      </c>
      <c r="BK1094" s="26" t="str">
        <f t="shared" si="1266"/>
        <v/>
      </c>
      <c r="BL1094" s="26" t="str">
        <f t="shared" si="1266"/>
        <v/>
      </c>
      <c r="BM1094" s="26" t="str">
        <f t="shared" si="1266"/>
        <v/>
      </c>
      <c r="BN1094" s="26" t="str">
        <f t="shared" si="1266"/>
        <v/>
      </c>
      <c r="BO1094" s="26" t="str">
        <f t="shared" si="1266"/>
        <v/>
      </c>
      <c r="BP1094" s="26" t="str">
        <f t="shared" si="1266"/>
        <v/>
      </c>
      <c r="BQ1094" s="26" t="str">
        <f t="shared" si="1266"/>
        <v/>
      </c>
      <c r="BR1094" s="26" t="str">
        <f t="shared" si="1266"/>
        <v/>
      </c>
      <c r="BS1094" s="26" t="str">
        <f t="shared" si="1267" ref="BS1094:ED1094">IF(AND(BS1095="",BS1096=""),"",SUM(BS1095,BS1096))</f>
        <v/>
      </c>
      <c r="BT1094" s="26" t="str">
        <f t="shared" si="1267"/>
        <v/>
      </c>
      <c r="BU1094" s="26" t="str">
        <f t="shared" si="1267"/>
        <v/>
      </c>
      <c r="BV1094" s="26" t="str">
        <f t="shared" si="1267"/>
        <v/>
      </c>
      <c r="BW1094" s="26" t="str">
        <f t="shared" si="1267"/>
        <v/>
      </c>
      <c r="BX1094" s="26" t="str">
        <f t="shared" si="1267"/>
        <v/>
      </c>
      <c r="BY1094" s="26" t="str">
        <f t="shared" si="1267"/>
        <v/>
      </c>
      <c r="BZ1094" s="26" t="str">
        <f t="shared" si="1267"/>
        <v/>
      </c>
      <c r="CA1094" s="26" t="str">
        <f t="shared" si="1267"/>
        <v/>
      </c>
      <c r="CB1094" s="26" t="str">
        <f t="shared" si="1267"/>
        <v/>
      </c>
      <c r="CC1094" s="26" t="str">
        <f t="shared" si="1267"/>
        <v/>
      </c>
      <c r="CD1094" s="26" t="str">
        <f t="shared" si="1267"/>
        <v/>
      </c>
      <c r="CE1094" s="26" t="str">
        <f t="shared" si="1267"/>
        <v/>
      </c>
      <c r="CF1094" s="26" t="str">
        <f t="shared" si="1267"/>
        <v/>
      </c>
      <c r="CG1094" s="26" t="str">
        <f t="shared" si="1267"/>
        <v/>
      </c>
      <c r="CH1094" s="26" t="str">
        <f t="shared" si="1267"/>
        <v/>
      </c>
      <c r="CI1094" s="26" t="str">
        <f t="shared" si="1267"/>
        <v/>
      </c>
      <c r="CJ1094" s="26" t="str">
        <f t="shared" si="1267"/>
        <v/>
      </c>
      <c r="CK1094" s="26" t="str">
        <f t="shared" si="1267"/>
        <v/>
      </c>
      <c r="CL1094" s="26" t="str">
        <f t="shared" si="1267"/>
        <v/>
      </c>
      <c r="CM1094" s="26" t="str">
        <f t="shared" si="1267"/>
        <v/>
      </c>
      <c r="CN1094" s="26" t="str">
        <f t="shared" si="1267"/>
        <v/>
      </c>
      <c r="CO1094" s="26" t="str">
        <f t="shared" si="1267"/>
        <v/>
      </c>
      <c r="CP1094" s="26" t="str">
        <f t="shared" si="1267"/>
        <v/>
      </c>
      <c r="CQ1094" s="26" t="str">
        <f t="shared" si="1267"/>
        <v/>
      </c>
      <c r="CR1094" s="26" t="str">
        <f t="shared" si="1267"/>
        <v/>
      </c>
      <c r="CS1094" s="26" t="str">
        <f t="shared" si="1267"/>
        <v/>
      </c>
      <c r="CT1094" s="26" t="str">
        <f t="shared" si="1267"/>
        <v/>
      </c>
      <c r="CU1094" s="26" t="str">
        <f t="shared" si="1267"/>
        <v/>
      </c>
      <c r="CV1094" s="26" t="str">
        <f t="shared" si="1267"/>
        <v/>
      </c>
      <c r="CW1094" s="26" t="str">
        <f t="shared" si="1267"/>
        <v/>
      </c>
      <c r="CX1094" s="26" t="str">
        <f t="shared" si="1267"/>
        <v/>
      </c>
      <c r="CY1094" s="26" t="str">
        <f t="shared" si="1267"/>
        <v/>
      </c>
      <c r="CZ1094" s="26" t="str">
        <f t="shared" si="1267"/>
        <v/>
      </c>
      <c r="DA1094" s="26" t="str">
        <f t="shared" si="1267"/>
        <v/>
      </c>
      <c r="DB1094" s="26" t="str">
        <f t="shared" si="1267"/>
        <v/>
      </c>
      <c r="DC1094" s="26" t="str">
        <f t="shared" si="1267"/>
        <v/>
      </c>
      <c r="DD1094" s="26" t="str">
        <f t="shared" si="1267"/>
        <v/>
      </c>
      <c r="DE1094" s="26" t="str">
        <f t="shared" si="1267"/>
        <v/>
      </c>
      <c r="DF1094" s="26" t="str">
        <f t="shared" si="1267"/>
        <v/>
      </c>
      <c r="DG1094" s="26" t="str">
        <f t="shared" si="1267"/>
        <v/>
      </c>
      <c r="DH1094" s="26" t="str">
        <f t="shared" si="1267"/>
        <v/>
      </c>
      <c r="DI1094" s="26" t="str">
        <f t="shared" si="1267"/>
        <v/>
      </c>
      <c r="DJ1094" s="26" t="str">
        <f t="shared" si="1267"/>
        <v/>
      </c>
      <c r="DK1094" s="26" t="str">
        <f t="shared" si="1267"/>
        <v/>
      </c>
      <c r="DL1094" s="26" t="str">
        <f t="shared" si="1267"/>
        <v/>
      </c>
      <c r="DM1094" s="26" t="str">
        <f t="shared" si="1267"/>
        <v/>
      </c>
      <c r="DN1094" s="26" t="str">
        <f t="shared" si="1267"/>
        <v/>
      </c>
      <c r="DO1094" s="26" t="str">
        <f t="shared" si="1267"/>
        <v/>
      </c>
      <c r="DP1094" s="26" t="str">
        <f t="shared" si="1267"/>
        <v/>
      </c>
      <c r="DQ1094" s="26" t="str">
        <f t="shared" si="1267"/>
        <v/>
      </c>
      <c r="DR1094" s="26" t="str">
        <f t="shared" si="1267"/>
        <v/>
      </c>
      <c r="DS1094" s="26" t="str">
        <f t="shared" si="1267"/>
        <v/>
      </c>
      <c r="DT1094" s="26" t="str">
        <f t="shared" si="1267"/>
        <v/>
      </c>
      <c r="DU1094" s="26" t="str">
        <f t="shared" si="1267"/>
        <v/>
      </c>
      <c r="DV1094" s="26" t="str">
        <f t="shared" si="1267"/>
        <v/>
      </c>
      <c r="DW1094" s="26" t="str">
        <f t="shared" si="1267"/>
        <v/>
      </c>
      <c r="DX1094" s="26" t="str">
        <f t="shared" si="1267"/>
        <v/>
      </c>
      <c r="DY1094" s="26" t="str">
        <f t="shared" si="1267"/>
        <v/>
      </c>
      <c r="DZ1094" s="26" t="str">
        <f t="shared" si="1267"/>
        <v/>
      </c>
      <c r="EA1094" s="26" t="str">
        <f t="shared" si="1267"/>
        <v/>
      </c>
      <c r="EB1094" s="26" t="str">
        <f t="shared" si="1267"/>
        <v/>
      </c>
      <c r="EC1094" s="26" t="str">
        <f t="shared" si="1267"/>
        <v/>
      </c>
      <c r="ED1094" s="26" t="str">
        <f t="shared" si="1267"/>
        <v/>
      </c>
      <c r="EE1094" s="26" t="str">
        <f t="shared" si="1268" ref="EE1094:FI1094">IF(AND(EE1095="",EE1096=""),"",SUM(EE1095,EE1096))</f>
        <v/>
      </c>
      <c r="EF1094" s="26" t="str">
        <f t="shared" si="1268"/>
        <v/>
      </c>
      <c r="EG1094" s="26" t="str">
        <f t="shared" si="1268"/>
        <v/>
      </c>
      <c r="EH1094" s="26" t="str">
        <f t="shared" si="1268"/>
        <v/>
      </c>
      <c r="EI1094" s="26" t="str">
        <f t="shared" si="1268"/>
        <v/>
      </c>
      <c r="EJ1094" s="26" t="str">
        <f t="shared" si="1268"/>
        <v/>
      </c>
      <c r="EK1094" s="26" t="str">
        <f t="shared" si="1268"/>
        <v/>
      </c>
      <c r="EL1094" s="26" t="str">
        <f t="shared" si="1268"/>
        <v/>
      </c>
      <c r="EM1094" s="26" t="str">
        <f t="shared" si="1268"/>
        <v/>
      </c>
      <c r="EN1094" s="26" t="str">
        <f t="shared" si="1268"/>
        <v/>
      </c>
      <c r="EO1094" s="26" t="str">
        <f t="shared" si="1268"/>
        <v/>
      </c>
      <c r="EP1094" s="26" t="str">
        <f t="shared" si="1268"/>
        <v/>
      </c>
      <c r="EQ1094" s="26" t="str">
        <f t="shared" si="1268"/>
        <v/>
      </c>
      <c r="ER1094" s="26" t="str">
        <f t="shared" si="1268"/>
        <v/>
      </c>
      <c r="ES1094" s="26" t="str">
        <f t="shared" si="1268"/>
        <v/>
      </c>
      <c r="ET1094" s="26" t="str">
        <f t="shared" si="1268"/>
        <v/>
      </c>
      <c r="EU1094" s="26" t="str">
        <f t="shared" si="1268"/>
        <v/>
      </c>
      <c r="EV1094" s="26" t="str">
        <f t="shared" si="1268"/>
        <v/>
      </c>
      <c r="EW1094" s="26" t="str">
        <f t="shared" si="1268"/>
        <v/>
      </c>
      <c r="EX1094" s="26" t="str">
        <f t="shared" si="1268"/>
        <v/>
      </c>
      <c r="EY1094" s="26" t="str">
        <f t="shared" si="1268"/>
        <v/>
      </c>
      <c r="EZ1094" s="26" t="str">
        <f t="shared" si="1268"/>
        <v/>
      </c>
      <c r="FA1094" s="26" t="str">
        <f t="shared" si="1268"/>
        <v/>
      </c>
      <c r="FB1094" s="26" t="str">
        <f t="shared" si="1268"/>
        <v/>
      </c>
      <c r="FC1094" s="26" t="str">
        <f t="shared" si="1268"/>
        <v/>
      </c>
      <c r="FD1094" s="26" t="str">
        <f t="shared" si="1268"/>
        <v/>
      </c>
      <c r="FE1094" s="26" t="str">
        <f t="shared" si="1268"/>
        <v/>
      </c>
      <c r="FF1094" s="26" t="str">
        <f t="shared" si="1268"/>
        <v/>
      </c>
      <c r="FG1094" s="26" t="str">
        <f t="shared" si="1268"/>
        <v/>
      </c>
      <c r="FH1094" s="26" t="str">
        <f t="shared" si="1268"/>
        <v/>
      </c>
      <c r="FI1094" s="26" t="str">
        <f t="shared" si="1268"/>
        <v/>
      </c>
    </row>
    <row r="1095" spans="1:165" s="8" customFormat="1" ht="15" customHeight="1">
      <c r="A1095" s="8" t="str">
        <f t="shared" si="1208"/>
        <v>BEFOODOFRPP_BP6_XDC</v>
      </c>
      <c r="B1095" s="12" t="s">
        <v>2115</v>
      </c>
      <c r="C1095" s="13" t="s">
        <v>2546</v>
      </c>
      <c r="D1095" s="13" t="s">
        <v>2547</v>
      </c>
      <c r="E1095" s="18" t="str">
        <f>"BEFOODOFRPP_BP6_"&amp;C3</f>
        <v>BEFOODOFRPP_BP6_XDC</v>
      </c>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row>
    <row r="1096" spans="1:165" s="8" customFormat="1" ht="15" customHeight="1">
      <c r="A1096" s="8" t="str">
        <f t="shared" si="1208"/>
        <v>BEFOODOFRPI_BP6_XDC</v>
      </c>
      <c r="B1096" s="12" t="s">
        <v>2507</v>
      </c>
      <c r="C1096" s="13" t="s">
        <v>2548</v>
      </c>
      <c r="D1096" s="13" t="s">
        <v>2549</v>
      </c>
      <c r="E1096" s="18" t="str">
        <f>"BEFOODOFRPI_BP6_"&amp;C3</f>
        <v>BEFOODOFRPI_BP6_XDC</v>
      </c>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row>
    <row r="1097" spans="1:165" s="8" customFormat="1" ht="15" customHeight="1">
      <c r="A1097" s="8" t="str">
        <f t="shared" si="1208"/>
        <v>BEFOODOFAA_BP6_XDC</v>
      </c>
      <c r="B1097" s="12" t="s">
        <v>2247</v>
      </c>
      <c r="C1097" s="13" t="s">
        <v>2550</v>
      </c>
      <c r="D1097" s="13" t="s">
        <v>2551</v>
      </c>
      <c r="E1097" s="18" t="str">
        <f>"BEFOODOFAA_BP6_"&amp;C3</f>
        <v>BEFOODOFAA_BP6_XDC</v>
      </c>
      <c r="F1097" s="26" t="str">
        <f>IF(AND(F1098="",AND(F1099="",F1100="")),"",SUM(F1098,F1099,F1100))</f>
        <v/>
      </c>
      <c r="G1097" s="26" t="str">
        <f t="shared" si="1269" ref="G1097:BR1097">IF(AND(G1098="",AND(G1099="",G1100="")),"",SUM(G1098,G1099,G1100))</f>
        <v/>
      </c>
      <c r="H1097" s="26" t="str">
        <f t="shared" si="1269"/>
        <v/>
      </c>
      <c r="I1097" s="26" t="str">
        <f t="shared" si="1269"/>
        <v/>
      </c>
      <c r="J1097" s="26" t="str">
        <f t="shared" si="1269"/>
        <v/>
      </c>
      <c r="K1097" s="26" t="str">
        <f t="shared" si="1269"/>
        <v/>
      </c>
      <c r="L1097" s="26" t="str">
        <f t="shared" si="1269"/>
        <v/>
      </c>
      <c r="M1097" s="26" t="str">
        <f t="shared" si="1269"/>
        <v/>
      </c>
      <c r="N1097" s="26" t="str">
        <f t="shared" si="1269"/>
        <v/>
      </c>
      <c r="O1097" s="26" t="str">
        <f t="shared" si="1269"/>
        <v/>
      </c>
      <c r="P1097" s="26" t="str">
        <f t="shared" si="1269"/>
        <v/>
      </c>
      <c r="Q1097" s="26" t="str">
        <f t="shared" si="1269"/>
        <v/>
      </c>
      <c r="R1097" s="26" t="str">
        <f t="shared" si="1269"/>
        <v/>
      </c>
      <c r="S1097" s="26" t="str">
        <f t="shared" si="1269"/>
        <v/>
      </c>
      <c r="T1097" s="26" t="str">
        <f t="shared" si="1269"/>
        <v/>
      </c>
      <c r="U1097" s="26" t="str">
        <f t="shared" si="1269"/>
        <v/>
      </c>
      <c r="V1097" s="26" t="str">
        <f t="shared" si="1269"/>
        <v/>
      </c>
      <c r="W1097" s="26" t="str">
        <f t="shared" si="1269"/>
        <v/>
      </c>
      <c r="X1097" s="26" t="str">
        <f t="shared" si="1269"/>
        <v/>
      </c>
      <c r="Y1097" s="26" t="str">
        <f t="shared" si="1269"/>
        <v/>
      </c>
      <c r="Z1097" s="26" t="str">
        <f t="shared" si="1269"/>
        <v/>
      </c>
      <c r="AA1097" s="26" t="str">
        <f t="shared" si="1269"/>
        <v/>
      </c>
      <c r="AB1097" s="26" t="str">
        <f t="shared" si="1269"/>
        <v/>
      </c>
      <c r="AC1097" s="26" t="str">
        <f t="shared" si="1269"/>
        <v/>
      </c>
      <c r="AD1097" s="26" t="str">
        <f t="shared" si="1269"/>
        <v/>
      </c>
      <c r="AE1097" s="26" t="str">
        <f t="shared" si="1269"/>
        <v/>
      </c>
      <c r="AF1097" s="26" t="str">
        <f t="shared" si="1269"/>
        <v/>
      </c>
      <c r="AG1097" s="26" t="str">
        <f t="shared" si="1269"/>
        <v/>
      </c>
      <c r="AH1097" s="26" t="str">
        <f t="shared" si="1269"/>
        <v/>
      </c>
      <c r="AI1097" s="26" t="str">
        <f t="shared" si="1269"/>
        <v/>
      </c>
      <c r="AJ1097" s="26" t="str">
        <f t="shared" si="1269"/>
        <v/>
      </c>
      <c r="AK1097" s="26" t="str">
        <f t="shared" si="1269"/>
        <v/>
      </c>
      <c r="AL1097" s="26" t="str">
        <f t="shared" si="1269"/>
        <v/>
      </c>
      <c r="AM1097" s="26" t="str">
        <f t="shared" si="1269"/>
        <v/>
      </c>
      <c r="AN1097" s="26" t="str">
        <f t="shared" si="1269"/>
        <v/>
      </c>
      <c r="AO1097" s="26" t="str">
        <f t="shared" si="1269"/>
        <v/>
      </c>
      <c r="AP1097" s="26" t="str">
        <f t="shared" si="1269"/>
        <v/>
      </c>
      <c r="AQ1097" s="26" t="str">
        <f t="shared" si="1269"/>
        <v/>
      </c>
      <c r="AR1097" s="26" t="str">
        <f t="shared" si="1269"/>
        <v/>
      </c>
      <c r="AS1097" s="26" t="str">
        <f t="shared" si="1269"/>
        <v/>
      </c>
      <c r="AT1097" s="26" t="str">
        <f t="shared" si="1269"/>
        <v/>
      </c>
      <c r="AU1097" s="26" t="str">
        <f t="shared" si="1269"/>
        <v/>
      </c>
      <c r="AV1097" s="26" t="str">
        <f t="shared" si="1269"/>
        <v/>
      </c>
      <c r="AW1097" s="26" t="str">
        <f t="shared" si="1269"/>
        <v/>
      </c>
      <c r="AX1097" s="26" t="str">
        <f t="shared" si="1269"/>
        <v/>
      </c>
      <c r="AY1097" s="26" t="str">
        <f t="shared" si="1269"/>
        <v/>
      </c>
      <c r="AZ1097" s="26" t="str">
        <f t="shared" si="1269"/>
        <v/>
      </c>
      <c r="BA1097" s="26" t="str">
        <f t="shared" si="1269"/>
        <v/>
      </c>
      <c r="BB1097" s="26" t="str">
        <f t="shared" si="1269"/>
        <v/>
      </c>
      <c r="BC1097" s="26" t="str">
        <f t="shared" si="1269"/>
        <v/>
      </c>
      <c r="BD1097" s="26" t="str">
        <f t="shared" si="1269"/>
        <v/>
      </c>
      <c r="BE1097" s="26" t="str">
        <f t="shared" si="1269"/>
        <v/>
      </c>
      <c r="BF1097" s="26" t="str">
        <f t="shared" si="1269"/>
        <v/>
      </c>
      <c r="BG1097" s="26" t="str">
        <f t="shared" si="1269"/>
        <v/>
      </c>
      <c r="BH1097" s="26" t="str">
        <f t="shared" si="1269"/>
        <v/>
      </c>
      <c r="BI1097" s="26" t="str">
        <f t="shared" si="1269"/>
        <v/>
      </c>
      <c r="BJ1097" s="26" t="str">
        <f t="shared" si="1269"/>
        <v/>
      </c>
      <c r="BK1097" s="26" t="str">
        <f t="shared" si="1269"/>
        <v/>
      </c>
      <c r="BL1097" s="26" t="str">
        <f t="shared" si="1269"/>
        <v/>
      </c>
      <c r="BM1097" s="26" t="str">
        <f t="shared" si="1269"/>
        <v/>
      </c>
      <c r="BN1097" s="26" t="str">
        <f t="shared" si="1269"/>
        <v/>
      </c>
      <c r="BO1097" s="26" t="str">
        <f t="shared" si="1269"/>
        <v/>
      </c>
      <c r="BP1097" s="26" t="str">
        <f t="shared" si="1269"/>
        <v/>
      </c>
      <c r="BQ1097" s="26" t="str">
        <f t="shared" si="1269"/>
        <v/>
      </c>
      <c r="BR1097" s="26" t="str">
        <f t="shared" si="1269"/>
        <v/>
      </c>
      <c r="BS1097" s="26" t="str">
        <f t="shared" si="1270" ref="BS1097:ED1097">IF(AND(BS1098="",AND(BS1099="",BS1100="")),"",SUM(BS1098,BS1099,BS1100))</f>
        <v/>
      </c>
      <c r="BT1097" s="26" t="str">
        <f t="shared" si="1270"/>
        <v/>
      </c>
      <c r="BU1097" s="26" t="str">
        <f t="shared" si="1270"/>
        <v/>
      </c>
      <c r="BV1097" s="26" t="str">
        <f t="shared" si="1270"/>
        <v/>
      </c>
      <c r="BW1097" s="26" t="str">
        <f t="shared" si="1270"/>
        <v/>
      </c>
      <c r="BX1097" s="26" t="str">
        <f t="shared" si="1270"/>
        <v/>
      </c>
      <c r="BY1097" s="26" t="str">
        <f t="shared" si="1270"/>
        <v/>
      </c>
      <c r="BZ1097" s="26" t="str">
        <f t="shared" si="1270"/>
        <v/>
      </c>
      <c r="CA1097" s="26" t="str">
        <f t="shared" si="1270"/>
        <v/>
      </c>
      <c r="CB1097" s="26" t="str">
        <f t="shared" si="1270"/>
        <v/>
      </c>
      <c r="CC1097" s="26" t="str">
        <f t="shared" si="1270"/>
        <v/>
      </c>
      <c r="CD1097" s="26" t="str">
        <f t="shared" si="1270"/>
        <v/>
      </c>
      <c r="CE1097" s="26" t="str">
        <f t="shared" si="1270"/>
        <v/>
      </c>
      <c r="CF1097" s="26" t="str">
        <f t="shared" si="1270"/>
        <v/>
      </c>
      <c r="CG1097" s="26" t="str">
        <f t="shared" si="1270"/>
        <v/>
      </c>
      <c r="CH1097" s="26" t="str">
        <f t="shared" si="1270"/>
        <v/>
      </c>
      <c r="CI1097" s="26" t="str">
        <f t="shared" si="1270"/>
        <v/>
      </c>
      <c r="CJ1097" s="26" t="str">
        <f t="shared" si="1270"/>
        <v/>
      </c>
      <c r="CK1097" s="26" t="str">
        <f t="shared" si="1270"/>
        <v/>
      </c>
      <c r="CL1097" s="26" t="str">
        <f t="shared" si="1270"/>
        <v/>
      </c>
      <c r="CM1097" s="26" t="str">
        <f t="shared" si="1270"/>
        <v/>
      </c>
      <c r="CN1097" s="26" t="str">
        <f t="shared" si="1270"/>
        <v/>
      </c>
      <c r="CO1097" s="26" t="str">
        <f t="shared" si="1270"/>
        <v/>
      </c>
      <c r="CP1097" s="26" t="str">
        <f t="shared" si="1270"/>
        <v/>
      </c>
      <c r="CQ1097" s="26" t="str">
        <f t="shared" si="1270"/>
        <v/>
      </c>
      <c r="CR1097" s="26" t="str">
        <f t="shared" si="1270"/>
        <v/>
      </c>
      <c r="CS1097" s="26" t="str">
        <f t="shared" si="1270"/>
        <v/>
      </c>
      <c r="CT1097" s="26" t="str">
        <f t="shared" si="1270"/>
        <v/>
      </c>
      <c r="CU1097" s="26" t="str">
        <f t="shared" si="1270"/>
        <v/>
      </c>
      <c r="CV1097" s="26" t="str">
        <f t="shared" si="1270"/>
        <v/>
      </c>
      <c r="CW1097" s="26" t="str">
        <f t="shared" si="1270"/>
        <v/>
      </c>
      <c r="CX1097" s="26" t="str">
        <f t="shared" si="1270"/>
        <v/>
      </c>
      <c r="CY1097" s="26" t="str">
        <f t="shared" si="1270"/>
        <v/>
      </c>
      <c r="CZ1097" s="26" t="str">
        <f t="shared" si="1270"/>
        <v/>
      </c>
      <c r="DA1097" s="26" t="str">
        <f t="shared" si="1270"/>
        <v/>
      </c>
      <c r="DB1097" s="26" t="str">
        <f t="shared" si="1270"/>
        <v/>
      </c>
      <c r="DC1097" s="26" t="str">
        <f t="shared" si="1270"/>
        <v/>
      </c>
      <c r="DD1097" s="26" t="str">
        <f t="shared" si="1270"/>
        <v/>
      </c>
      <c r="DE1097" s="26" t="str">
        <f t="shared" si="1270"/>
        <v/>
      </c>
      <c r="DF1097" s="26" t="str">
        <f t="shared" si="1270"/>
        <v/>
      </c>
      <c r="DG1097" s="26" t="str">
        <f t="shared" si="1270"/>
        <v/>
      </c>
      <c r="DH1097" s="26" t="str">
        <f t="shared" si="1270"/>
        <v/>
      </c>
      <c r="DI1097" s="26" t="str">
        <f t="shared" si="1270"/>
        <v/>
      </c>
      <c r="DJ1097" s="26" t="str">
        <f t="shared" si="1270"/>
        <v/>
      </c>
      <c r="DK1097" s="26" t="str">
        <f t="shared" si="1270"/>
        <v/>
      </c>
      <c r="DL1097" s="26" t="str">
        <f t="shared" si="1270"/>
        <v/>
      </c>
      <c r="DM1097" s="26" t="str">
        <f t="shared" si="1270"/>
        <v/>
      </c>
      <c r="DN1097" s="26" t="str">
        <f t="shared" si="1270"/>
        <v/>
      </c>
      <c r="DO1097" s="26" t="str">
        <f t="shared" si="1270"/>
        <v/>
      </c>
      <c r="DP1097" s="26" t="str">
        <f t="shared" si="1270"/>
        <v/>
      </c>
      <c r="DQ1097" s="26" t="str">
        <f t="shared" si="1270"/>
        <v/>
      </c>
      <c r="DR1097" s="26" t="str">
        <f t="shared" si="1270"/>
        <v/>
      </c>
      <c r="DS1097" s="26" t="str">
        <f t="shared" si="1270"/>
        <v/>
      </c>
      <c r="DT1097" s="26" t="str">
        <f t="shared" si="1270"/>
        <v/>
      </c>
      <c r="DU1097" s="26" t="str">
        <f t="shared" si="1270"/>
        <v/>
      </c>
      <c r="DV1097" s="26" t="str">
        <f t="shared" si="1270"/>
        <v/>
      </c>
      <c r="DW1097" s="26" t="str">
        <f t="shared" si="1270"/>
        <v/>
      </c>
      <c r="DX1097" s="26" t="str">
        <f t="shared" si="1270"/>
        <v/>
      </c>
      <c r="DY1097" s="26" t="str">
        <f t="shared" si="1270"/>
        <v/>
      </c>
      <c r="DZ1097" s="26" t="str">
        <f t="shared" si="1270"/>
        <v/>
      </c>
      <c r="EA1097" s="26" t="str">
        <f t="shared" si="1270"/>
        <v/>
      </c>
      <c r="EB1097" s="26" t="str">
        <f t="shared" si="1270"/>
        <v/>
      </c>
      <c r="EC1097" s="26" t="str">
        <f t="shared" si="1270"/>
        <v/>
      </c>
      <c r="ED1097" s="26" t="str">
        <f t="shared" si="1270"/>
        <v/>
      </c>
      <c r="EE1097" s="26" t="str">
        <f t="shared" si="1271" ref="EE1097:FI1097">IF(AND(EE1098="",AND(EE1099="",EE1100="")),"",SUM(EE1098,EE1099,EE1100))</f>
        <v/>
      </c>
      <c r="EF1097" s="26" t="str">
        <f t="shared" si="1271"/>
        <v/>
      </c>
      <c r="EG1097" s="26" t="str">
        <f t="shared" si="1271"/>
        <v/>
      </c>
      <c r="EH1097" s="26" t="str">
        <f t="shared" si="1271"/>
        <v/>
      </c>
      <c r="EI1097" s="26" t="str">
        <f t="shared" si="1271"/>
        <v/>
      </c>
      <c r="EJ1097" s="26" t="str">
        <f t="shared" si="1271"/>
        <v/>
      </c>
      <c r="EK1097" s="26" t="str">
        <f t="shared" si="1271"/>
        <v/>
      </c>
      <c r="EL1097" s="26" t="str">
        <f t="shared" si="1271"/>
        <v/>
      </c>
      <c r="EM1097" s="26" t="str">
        <f t="shared" si="1271"/>
        <v/>
      </c>
      <c r="EN1097" s="26" t="str">
        <f t="shared" si="1271"/>
        <v/>
      </c>
      <c r="EO1097" s="26" t="str">
        <f t="shared" si="1271"/>
        <v/>
      </c>
      <c r="EP1097" s="26" t="str">
        <f t="shared" si="1271"/>
        <v/>
      </c>
      <c r="EQ1097" s="26" t="str">
        <f t="shared" si="1271"/>
        <v/>
      </c>
      <c r="ER1097" s="26" t="str">
        <f t="shared" si="1271"/>
        <v/>
      </c>
      <c r="ES1097" s="26" t="str">
        <f t="shared" si="1271"/>
        <v/>
      </c>
      <c r="ET1097" s="26" t="str">
        <f t="shared" si="1271"/>
        <v/>
      </c>
      <c r="EU1097" s="26" t="str">
        <f t="shared" si="1271"/>
        <v/>
      </c>
      <c r="EV1097" s="26" t="str">
        <f t="shared" si="1271"/>
        <v/>
      </c>
      <c r="EW1097" s="26" t="str">
        <f t="shared" si="1271"/>
        <v/>
      </c>
      <c r="EX1097" s="26" t="str">
        <f t="shared" si="1271"/>
        <v/>
      </c>
      <c r="EY1097" s="26" t="str">
        <f t="shared" si="1271"/>
        <v/>
      </c>
      <c r="EZ1097" s="26" t="str">
        <f t="shared" si="1271"/>
        <v/>
      </c>
      <c r="FA1097" s="26" t="str">
        <f t="shared" si="1271"/>
        <v/>
      </c>
      <c r="FB1097" s="26" t="str">
        <f t="shared" si="1271"/>
        <v/>
      </c>
      <c r="FC1097" s="26" t="str">
        <f t="shared" si="1271"/>
        <v/>
      </c>
      <c r="FD1097" s="26" t="str">
        <f t="shared" si="1271"/>
        <v/>
      </c>
      <c r="FE1097" s="26" t="str">
        <f t="shared" si="1271"/>
        <v/>
      </c>
      <c r="FF1097" s="26" t="str">
        <f t="shared" si="1271"/>
        <v/>
      </c>
      <c r="FG1097" s="26" t="str">
        <f t="shared" si="1271"/>
        <v/>
      </c>
      <c r="FH1097" s="26" t="str">
        <f t="shared" si="1271"/>
        <v/>
      </c>
      <c r="FI1097" s="26" t="str">
        <f t="shared" si="1271"/>
        <v/>
      </c>
    </row>
    <row r="1098" spans="1:165" s="8" customFormat="1" ht="15" customHeight="1">
      <c r="A1098" s="8" t="str">
        <f t="shared" si="1272" ref="A1098:A1136">E1098</f>
        <v>BEFOODOFAAP_BP6_XDC</v>
      </c>
      <c r="B1098" s="12" t="s">
        <v>2115</v>
      </c>
      <c r="C1098" s="13" t="s">
        <v>2552</v>
      </c>
      <c r="D1098" s="13" t="s">
        <v>2553</v>
      </c>
      <c r="E1098" s="18" t="str">
        <f>"BEFOODOFAAP_BP6_"&amp;C3</f>
        <v>BEFOODOFAAP_BP6_XDC</v>
      </c>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row>
    <row r="1099" spans="1:165" s="8" customFormat="1" ht="15" customHeight="1">
      <c r="A1099" s="8" t="str">
        <f t="shared" si="1272"/>
        <v>BEFOODOFAAI_BP6_XDC</v>
      </c>
      <c r="B1099" s="12" t="s">
        <v>2514</v>
      </c>
      <c r="C1099" s="13" t="s">
        <v>2554</v>
      </c>
      <c r="D1099" s="13" t="s">
        <v>2555</v>
      </c>
      <c r="E1099" s="18" t="str">
        <f>"BEFOODOFAAI_BP6_"&amp;C3</f>
        <v>BEFOODOFAAI_BP6_XDC</v>
      </c>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row>
    <row r="1100" spans="1:165" s="8" customFormat="1" ht="15" customHeight="1">
      <c r="A1100" s="8" t="str">
        <f t="shared" si="1272"/>
        <v>BEFOODOFAAPI_BP6_XDC</v>
      </c>
      <c r="B1100" s="12" t="s">
        <v>2128</v>
      </c>
      <c r="C1100" s="13" t="s">
        <v>2556</v>
      </c>
      <c r="D1100" s="13" t="s">
        <v>2557</v>
      </c>
      <c r="E1100" s="18" t="str">
        <f>"BEFOODOFAAPI_BP6_"&amp;C3</f>
        <v>BEFOODOFAAPI_BP6_XDC</v>
      </c>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row>
    <row r="1101" spans="1:165" s="8" customFormat="1" ht="15" customHeight="1">
      <c r="A1101" s="8" t="str">
        <f t="shared" si="1272"/>
        <v>BEFOODOFRA_BP6_XDC</v>
      </c>
      <c r="B1101" s="12" t="s">
        <v>2257</v>
      </c>
      <c r="C1101" s="13" t="s">
        <v>2558</v>
      </c>
      <c r="D1101" s="13" t="s">
        <v>2559</v>
      </c>
      <c r="E1101" s="18" t="str">
        <f>"BEFOODOFRA_BP6_"&amp;C3</f>
        <v>BEFOODOFRA_BP6_XDC</v>
      </c>
      <c r="F1101" s="26" t="str">
        <f>IF(AND(F1102="",F1103=""),"",SUM(F1102,F1103))</f>
        <v/>
      </c>
      <c r="G1101" s="26" t="str">
        <f t="shared" si="1273" ref="G1101:BR1101">IF(AND(G1102="",G1103=""),"",SUM(G1102,G1103))</f>
        <v/>
      </c>
      <c r="H1101" s="26" t="str">
        <f t="shared" si="1273"/>
        <v/>
      </c>
      <c r="I1101" s="26" t="str">
        <f t="shared" si="1273"/>
        <v/>
      </c>
      <c r="J1101" s="26" t="str">
        <f t="shared" si="1273"/>
        <v/>
      </c>
      <c r="K1101" s="26" t="str">
        <f t="shared" si="1273"/>
        <v/>
      </c>
      <c r="L1101" s="26" t="str">
        <f t="shared" si="1273"/>
        <v/>
      </c>
      <c r="M1101" s="26" t="str">
        <f t="shared" si="1273"/>
        <v/>
      </c>
      <c r="N1101" s="26" t="str">
        <f t="shared" si="1273"/>
        <v/>
      </c>
      <c r="O1101" s="26" t="str">
        <f t="shared" si="1273"/>
        <v/>
      </c>
      <c r="P1101" s="26" t="str">
        <f t="shared" si="1273"/>
        <v/>
      </c>
      <c r="Q1101" s="26" t="str">
        <f t="shared" si="1273"/>
        <v/>
      </c>
      <c r="R1101" s="26" t="str">
        <f t="shared" si="1273"/>
        <v/>
      </c>
      <c r="S1101" s="26" t="str">
        <f t="shared" si="1273"/>
        <v/>
      </c>
      <c r="T1101" s="26" t="str">
        <f t="shared" si="1273"/>
        <v/>
      </c>
      <c r="U1101" s="26" t="str">
        <f t="shared" si="1273"/>
        <v/>
      </c>
      <c r="V1101" s="26" t="str">
        <f t="shared" si="1273"/>
        <v/>
      </c>
      <c r="W1101" s="26" t="str">
        <f t="shared" si="1273"/>
        <v/>
      </c>
      <c r="X1101" s="26" t="str">
        <f t="shared" si="1273"/>
        <v/>
      </c>
      <c r="Y1101" s="26" t="str">
        <f t="shared" si="1273"/>
        <v/>
      </c>
      <c r="Z1101" s="26" t="str">
        <f t="shared" si="1273"/>
        <v/>
      </c>
      <c r="AA1101" s="26" t="str">
        <f t="shared" si="1273"/>
        <v/>
      </c>
      <c r="AB1101" s="26" t="str">
        <f t="shared" si="1273"/>
        <v/>
      </c>
      <c r="AC1101" s="26" t="str">
        <f t="shared" si="1273"/>
        <v/>
      </c>
      <c r="AD1101" s="26" t="str">
        <f t="shared" si="1273"/>
        <v/>
      </c>
      <c r="AE1101" s="26" t="str">
        <f t="shared" si="1273"/>
        <v/>
      </c>
      <c r="AF1101" s="26" t="str">
        <f t="shared" si="1273"/>
        <v/>
      </c>
      <c r="AG1101" s="26" t="str">
        <f t="shared" si="1273"/>
        <v/>
      </c>
      <c r="AH1101" s="26" t="str">
        <f t="shared" si="1273"/>
        <v/>
      </c>
      <c r="AI1101" s="26" t="str">
        <f t="shared" si="1273"/>
        <v/>
      </c>
      <c r="AJ1101" s="26" t="str">
        <f t="shared" si="1273"/>
        <v/>
      </c>
      <c r="AK1101" s="26" t="str">
        <f t="shared" si="1273"/>
        <v/>
      </c>
      <c r="AL1101" s="26" t="str">
        <f t="shared" si="1273"/>
        <v/>
      </c>
      <c r="AM1101" s="26" t="str">
        <f t="shared" si="1273"/>
        <v/>
      </c>
      <c r="AN1101" s="26" t="str">
        <f t="shared" si="1273"/>
        <v/>
      </c>
      <c r="AO1101" s="26" t="str">
        <f t="shared" si="1273"/>
        <v/>
      </c>
      <c r="AP1101" s="26" t="str">
        <f t="shared" si="1273"/>
        <v/>
      </c>
      <c r="AQ1101" s="26" t="str">
        <f t="shared" si="1273"/>
        <v/>
      </c>
      <c r="AR1101" s="26" t="str">
        <f t="shared" si="1273"/>
        <v/>
      </c>
      <c r="AS1101" s="26" t="str">
        <f t="shared" si="1273"/>
        <v/>
      </c>
      <c r="AT1101" s="26" t="str">
        <f t="shared" si="1273"/>
        <v/>
      </c>
      <c r="AU1101" s="26" t="str">
        <f t="shared" si="1273"/>
        <v/>
      </c>
      <c r="AV1101" s="26" t="str">
        <f t="shared" si="1273"/>
        <v/>
      </c>
      <c r="AW1101" s="26" t="str">
        <f t="shared" si="1273"/>
        <v/>
      </c>
      <c r="AX1101" s="26" t="str">
        <f t="shared" si="1273"/>
        <v/>
      </c>
      <c r="AY1101" s="26" t="str">
        <f t="shared" si="1273"/>
        <v/>
      </c>
      <c r="AZ1101" s="26" t="str">
        <f t="shared" si="1273"/>
        <v/>
      </c>
      <c r="BA1101" s="26" t="str">
        <f t="shared" si="1273"/>
        <v/>
      </c>
      <c r="BB1101" s="26" t="str">
        <f t="shared" si="1273"/>
        <v/>
      </c>
      <c r="BC1101" s="26" t="str">
        <f t="shared" si="1273"/>
        <v/>
      </c>
      <c r="BD1101" s="26" t="str">
        <f t="shared" si="1273"/>
        <v/>
      </c>
      <c r="BE1101" s="26" t="str">
        <f t="shared" si="1273"/>
        <v/>
      </c>
      <c r="BF1101" s="26" t="str">
        <f t="shared" si="1273"/>
        <v/>
      </c>
      <c r="BG1101" s="26" t="str">
        <f t="shared" si="1273"/>
        <v/>
      </c>
      <c r="BH1101" s="26" t="str">
        <f t="shared" si="1273"/>
        <v/>
      </c>
      <c r="BI1101" s="26" t="str">
        <f t="shared" si="1273"/>
        <v/>
      </c>
      <c r="BJ1101" s="26" t="str">
        <f t="shared" si="1273"/>
        <v/>
      </c>
      <c r="BK1101" s="26" t="str">
        <f t="shared" si="1273"/>
        <v/>
      </c>
      <c r="BL1101" s="26" t="str">
        <f t="shared" si="1273"/>
        <v/>
      </c>
      <c r="BM1101" s="26" t="str">
        <f t="shared" si="1273"/>
        <v/>
      </c>
      <c r="BN1101" s="26" t="str">
        <f t="shared" si="1273"/>
        <v/>
      </c>
      <c r="BO1101" s="26" t="str">
        <f t="shared" si="1273"/>
        <v/>
      </c>
      <c r="BP1101" s="26" t="str">
        <f t="shared" si="1273"/>
        <v/>
      </c>
      <c r="BQ1101" s="26" t="str">
        <f t="shared" si="1273"/>
        <v/>
      </c>
      <c r="BR1101" s="26" t="str">
        <f t="shared" si="1273"/>
        <v/>
      </c>
      <c r="BS1101" s="26" t="str">
        <f t="shared" si="1274" ref="BS1101:ED1101">IF(AND(BS1102="",BS1103=""),"",SUM(BS1102,BS1103))</f>
        <v/>
      </c>
      <c r="BT1101" s="26" t="str">
        <f t="shared" si="1274"/>
        <v/>
      </c>
      <c r="BU1101" s="26" t="str">
        <f t="shared" si="1274"/>
        <v/>
      </c>
      <c r="BV1101" s="26" t="str">
        <f t="shared" si="1274"/>
        <v/>
      </c>
      <c r="BW1101" s="26" t="str">
        <f t="shared" si="1274"/>
        <v/>
      </c>
      <c r="BX1101" s="26" t="str">
        <f t="shared" si="1274"/>
        <v/>
      </c>
      <c r="BY1101" s="26" t="str">
        <f t="shared" si="1274"/>
        <v/>
      </c>
      <c r="BZ1101" s="26" t="str">
        <f t="shared" si="1274"/>
        <v/>
      </c>
      <c r="CA1101" s="26" t="str">
        <f t="shared" si="1274"/>
        <v/>
      </c>
      <c r="CB1101" s="26" t="str">
        <f t="shared" si="1274"/>
        <v/>
      </c>
      <c r="CC1101" s="26" t="str">
        <f t="shared" si="1274"/>
        <v/>
      </c>
      <c r="CD1101" s="26" t="str">
        <f t="shared" si="1274"/>
        <v/>
      </c>
      <c r="CE1101" s="26" t="str">
        <f t="shared" si="1274"/>
        <v/>
      </c>
      <c r="CF1101" s="26" t="str">
        <f t="shared" si="1274"/>
        <v/>
      </c>
      <c r="CG1101" s="26" t="str">
        <f t="shared" si="1274"/>
        <v/>
      </c>
      <c r="CH1101" s="26" t="str">
        <f t="shared" si="1274"/>
        <v/>
      </c>
      <c r="CI1101" s="26" t="str">
        <f t="shared" si="1274"/>
        <v/>
      </c>
      <c r="CJ1101" s="26" t="str">
        <f t="shared" si="1274"/>
        <v/>
      </c>
      <c r="CK1101" s="26" t="str">
        <f t="shared" si="1274"/>
        <v/>
      </c>
      <c r="CL1101" s="26" t="str">
        <f t="shared" si="1274"/>
        <v/>
      </c>
      <c r="CM1101" s="26" t="str">
        <f t="shared" si="1274"/>
        <v/>
      </c>
      <c r="CN1101" s="26" t="str">
        <f t="shared" si="1274"/>
        <v/>
      </c>
      <c r="CO1101" s="26" t="str">
        <f t="shared" si="1274"/>
        <v/>
      </c>
      <c r="CP1101" s="26" t="str">
        <f t="shared" si="1274"/>
        <v/>
      </c>
      <c r="CQ1101" s="26" t="str">
        <f t="shared" si="1274"/>
        <v/>
      </c>
      <c r="CR1101" s="26" t="str">
        <f t="shared" si="1274"/>
        <v/>
      </c>
      <c r="CS1101" s="26" t="str">
        <f t="shared" si="1274"/>
        <v/>
      </c>
      <c r="CT1101" s="26" t="str">
        <f t="shared" si="1274"/>
        <v/>
      </c>
      <c r="CU1101" s="26" t="str">
        <f t="shared" si="1274"/>
        <v/>
      </c>
      <c r="CV1101" s="26" t="str">
        <f t="shared" si="1274"/>
        <v/>
      </c>
      <c r="CW1101" s="26" t="str">
        <f t="shared" si="1274"/>
        <v/>
      </c>
      <c r="CX1101" s="26" t="str">
        <f t="shared" si="1274"/>
        <v/>
      </c>
      <c r="CY1101" s="26" t="str">
        <f t="shared" si="1274"/>
        <v/>
      </c>
      <c r="CZ1101" s="26" t="str">
        <f t="shared" si="1274"/>
        <v/>
      </c>
      <c r="DA1101" s="26" t="str">
        <f t="shared" si="1274"/>
        <v/>
      </c>
      <c r="DB1101" s="26" t="str">
        <f t="shared" si="1274"/>
        <v/>
      </c>
      <c r="DC1101" s="26" t="str">
        <f t="shared" si="1274"/>
        <v/>
      </c>
      <c r="DD1101" s="26" t="str">
        <f t="shared" si="1274"/>
        <v/>
      </c>
      <c r="DE1101" s="26" t="str">
        <f t="shared" si="1274"/>
        <v/>
      </c>
      <c r="DF1101" s="26" t="str">
        <f t="shared" si="1274"/>
        <v/>
      </c>
      <c r="DG1101" s="26" t="str">
        <f t="shared" si="1274"/>
        <v/>
      </c>
      <c r="DH1101" s="26" t="str">
        <f t="shared" si="1274"/>
        <v/>
      </c>
      <c r="DI1101" s="26" t="str">
        <f t="shared" si="1274"/>
        <v/>
      </c>
      <c r="DJ1101" s="26" t="str">
        <f t="shared" si="1274"/>
        <v/>
      </c>
      <c r="DK1101" s="26" t="str">
        <f t="shared" si="1274"/>
        <v/>
      </c>
      <c r="DL1101" s="26" t="str">
        <f t="shared" si="1274"/>
        <v/>
      </c>
      <c r="DM1101" s="26" t="str">
        <f t="shared" si="1274"/>
        <v/>
      </c>
      <c r="DN1101" s="26" t="str">
        <f t="shared" si="1274"/>
        <v/>
      </c>
      <c r="DO1101" s="26" t="str">
        <f t="shared" si="1274"/>
        <v/>
      </c>
      <c r="DP1101" s="26" t="str">
        <f t="shared" si="1274"/>
        <v/>
      </c>
      <c r="DQ1101" s="26" t="str">
        <f t="shared" si="1274"/>
        <v/>
      </c>
      <c r="DR1101" s="26" t="str">
        <f t="shared" si="1274"/>
        <v/>
      </c>
      <c r="DS1101" s="26" t="str">
        <f t="shared" si="1274"/>
        <v/>
      </c>
      <c r="DT1101" s="26" t="str">
        <f t="shared" si="1274"/>
        <v/>
      </c>
      <c r="DU1101" s="26" t="str">
        <f t="shared" si="1274"/>
        <v/>
      </c>
      <c r="DV1101" s="26" t="str">
        <f t="shared" si="1274"/>
        <v/>
      </c>
      <c r="DW1101" s="26" t="str">
        <f t="shared" si="1274"/>
        <v/>
      </c>
      <c r="DX1101" s="26" t="str">
        <f t="shared" si="1274"/>
        <v/>
      </c>
      <c r="DY1101" s="26" t="str">
        <f t="shared" si="1274"/>
        <v/>
      </c>
      <c r="DZ1101" s="26" t="str">
        <f t="shared" si="1274"/>
        <v/>
      </c>
      <c r="EA1101" s="26" t="str">
        <f t="shared" si="1274"/>
        <v/>
      </c>
      <c r="EB1101" s="26" t="str">
        <f t="shared" si="1274"/>
        <v/>
      </c>
      <c r="EC1101" s="26" t="str">
        <f t="shared" si="1274"/>
        <v/>
      </c>
      <c r="ED1101" s="26" t="str">
        <f t="shared" si="1274"/>
        <v/>
      </c>
      <c r="EE1101" s="26" t="str">
        <f t="shared" si="1275" ref="EE1101:FI1101">IF(AND(EE1102="",EE1103=""),"",SUM(EE1102,EE1103))</f>
        <v/>
      </c>
      <c r="EF1101" s="26" t="str">
        <f t="shared" si="1275"/>
        <v/>
      </c>
      <c r="EG1101" s="26" t="str">
        <f t="shared" si="1275"/>
        <v/>
      </c>
      <c r="EH1101" s="26" t="str">
        <f t="shared" si="1275"/>
        <v/>
      </c>
      <c r="EI1101" s="26" t="str">
        <f t="shared" si="1275"/>
        <v/>
      </c>
      <c r="EJ1101" s="26" t="str">
        <f t="shared" si="1275"/>
        <v/>
      </c>
      <c r="EK1101" s="26" t="str">
        <f t="shared" si="1275"/>
        <v/>
      </c>
      <c r="EL1101" s="26" t="str">
        <f t="shared" si="1275"/>
        <v/>
      </c>
      <c r="EM1101" s="26" t="str">
        <f t="shared" si="1275"/>
        <v/>
      </c>
      <c r="EN1101" s="26" t="str">
        <f t="shared" si="1275"/>
        <v/>
      </c>
      <c r="EO1101" s="26" t="str">
        <f t="shared" si="1275"/>
        <v/>
      </c>
      <c r="EP1101" s="26" t="str">
        <f t="shared" si="1275"/>
        <v/>
      </c>
      <c r="EQ1101" s="26" t="str">
        <f t="shared" si="1275"/>
        <v/>
      </c>
      <c r="ER1101" s="26" t="str">
        <f t="shared" si="1275"/>
        <v/>
      </c>
      <c r="ES1101" s="26" t="str">
        <f t="shared" si="1275"/>
        <v/>
      </c>
      <c r="ET1101" s="26" t="str">
        <f t="shared" si="1275"/>
        <v/>
      </c>
      <c r="EU1101" s="26" t="str">
        <f t="shared" si="1275"/>
        <v/>
      </c>
      <c r="EV1101" s="26" t="str">
        <f t="shared" si="1275"/>
        <v/>
      </c>
      <c r="EW1101" s="26" t="str">
        <f t="shared" si="1275"/>
        <v/>
      </c>
      <c r="EX1101" s="26" t="str">
        <f t="shared" si="1275"/>
        <v/>
      </c>
      <c r="EY1101" s="26" t="str">
        <f t="shared" si="1275"/>
        <v/>
      </c>
      <c r="EZ1101" s="26" t="str">
        <f t="shared" si="1275"/>
        <v/>
      </c>
      <c r="FA1101" s="26" t="str">
        <f t="shared" si="1275"/>
        <v/>
      </c>
      <c r="FB1101" s="26" t="str">
        <f t="shared" si="1275"/>
        <v/>
      </c>
      <c r="FC1101" s="26" t="str">
        <f t="shared" si="1275"/>
        <v/>
      </c>
      <c r="FD1101" s="26" t="str">
        <f t="shared" si="1275"/>
        <v/>
      </c>
      <c r="FE1101" s="26" t="str">
        <f t="shared" si="1275"/>
        <v/>
      </c>
      <c r="FF1101" s="26" t="str">
        <f t="shared" si="1275"/>
        <v/>
      </c>
      <c r="FG1101" s="26" t="str">
        <f t="shared" si="1275"/>
        <v/>
      </c>
      <c r="FH1101" s="26" t="str">
        <f t="shared" si="1275"/>
        <v/>
      </c>
      <c r="FI1101" s="26" t="str">
        <f t="shared" si="1275"/>
        <v/>
      </c>
    </row>
    <row r="1102" spans="1:165" s="8" customFormat="1" ht="15" customHeight="1">
      <c r="A1102" s="8" t="str">
        <f t="shared" si="1272"/>
        <v>BEFOODOFRAP_BP6_XDC</v>
      </c>
      <c r="B1102" s="12" t="s">
        <v>2134</v>
      </c>
      <c r="C1102" s="13" t="s">
        <v>2560</v>
      </c>
      <c r="D1102" s="13" t="s">
        <v>2561</v>
      </c>
      <c r="E1102" s="18" t="str">
        <f>"BEFOODOFRAP_BP6_"&amp;C3</f>
        <v>BEFOODOFRAP_BP6_XDC</v>
      </c>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row>
    <row r="1103" spans="1:165" s="8" customFormat="1" ht="15" customHeight="1">
      <c r="A1103" s="8" t="str">
        <f t="shared" si="1272"/>
        <v>BEFOODOFRAI_BP6_XDC</v>
      </c>
      <c r="B1103" s="12" t="s">
        <v>2118</v>
      </c>
      <c r="C1103" s="13" t="s">
        <v>2562</v>
      </c>
      <c r="D1103" s="13" t="s">
        <v>2563</v>
      </c>
      <c r="E1103" s="18" t="str">
        <f>"BEFOODOFRAI_BP6_"&amp;C3</f>
        <v>BEFOODOFRAI_BP6_XDC</v>
      </c>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row>
    <row r="1104" spans="1:165" s="8" customFormat="1" ht="15" customHeight="1">
      <c r="A1104" s="8" t="str">
        <f t="shared" si="1272"/>
        <v>BEFOODOFSA_BP6_XDC</v>
      </c>
      <c r="B1104" s="12" t="s">
        <v>2264</v>
      </c>
      <c r="C1104" s="13" t="s">
        <v>2564</v>
      </c>
      <c r="D1104" s="13" t="s">
        <v>2565</v>
      </c>
      <c r="E1104" s="18" t="str">
        <f>"BEFOODOFSA_BP6_"&amp;C3</f>
        <v>BEFOODOFSA_BP6_XDC</v>
      </c>
      <c r="F1104" s="26" t="str">
        <f>IF(AND(F1105="",F1106=""),"",SUM(F1105,F1106))</f>
        <v/>
      </c>
      <c r="G1104" s="26" t="str">
        <f t="shared" si="1276" ref="G1104:BR1104">IF(AND(G1105="",G1106=""),"",SUM(G1105,G1106))</f>
        <v/>
      </c>
      <c r="H1104" s="26" t="str">
        <f t="shared" si="1276"/>
        <v/>
      </c>
      <c r="I1104" s="26" t="str">
        <f t="shared" si="1276"/>
        <v/>
      </c>
      <c r="J1104" s="26" t="str">
        <f t="shared" si="1276"/>
        <v/>
      </c>
      <c r="K1104" s="26" t="str">
        <f t="shared" si="1276"/>
        <v/>
      </c>
      <c r="L1104" s="26" t="str">
        <f t="shared" si="1276"/>
        <v/>
      </c>
      <c r="M1104" s="26" t="str">
        <f t="shared" si="1276"/>
        <v/>
      </c>
      <c r="N1104" s="26" t="str">
        <f t="shared" si="1276"/>
        <v/>
      </c>
      <c r="O1104" s="26" t="str">
        <f t="shared" si="1276"/>
        <v/>
      </c>
      <c r="P1104" s="26" t="str">
        <f t="shared" si="1276"/>
        <v/>
      </c>
      <c r="Q1104" s="26" t="str">
        <f t="shared" si="1276"/>
        <v/>
      </c>
      <c r="R1104" s="26" t="str">
        <f t="shared" si="1276"/>
        <v/>
      </c>
      <c r="S1104" s="26" t="str">
        <f t="shared" si="1276"/>
        <v/>
      </c>
      <c r="T1104" s="26" t="str">
        <f t="shared" si="1276"/>
        <v/>
      </c>
      <c r="U1104" s="26" t="str">
        <f t="shared" si="1276"/>
        <v/>
      </c>
      <c r="V1104" s="26" t="str">
        <f t="shared" si="1276"/>
        <v/>
      </c>
      <c r="W1104" s="26" t="str">
        <f t="shared" si="1276"/>
        <v/>
      </c>
      <c r="X1104" s="26" t="str">
        <f t="shared" si="1276"/>
        <v/>
      </c>
      <c r="Y1104" s="26" t="str">
        <f t="shared" si="1276"/>
        <v/>
      </c>
      <c r="Z1104" s="26" t="str">
        <f t="shared" si="1276"/>
        <v/>
      </c>
      <c r="AA1104" s="26" t="str">
        <f t="shared" si="1276"/>
        <v/>
      </c>
      <c r="AB1104" s="26" t="str">
        <f t="shared" si="1276"/>
        <v/>
      </c>
      <c r="AC1104" s="26" t="str">
        <f t="shared" si="1276"/>
        <v/>
      </c>
      <c r="AD1104" s="26" t="str">
        <f t="shared" si="1276"/>
        <v/>
      </c>
      <c r="AE1104" s="26" t="str">
        <f t="shared" si="1276"/>
        <v/>
      </c>
      <c r="AF1104" s="26" t="str">
        <f t="shared" si="1276"/>
        <v/>
      </c>
      <c r="AG1104" s="26" t="str">
        <f t="shared" si="1276"/>
        <v/>
      </c>
      <c r="AH1104" s="26" t="str">
        <f t="shared" si="1276"/>
        <v/>
      </c>
      <c r="AI1104" s="26" t="str">
        <f t="shared" si="1276"/>
        <v/>
      </c>
      <c r="AJ1104" s="26" t="str">
        <f t="shared" si="1276"/>
        <v/>
      </c>
      <c r="AK1104" s="26" t="str">
        <f t="shared" si="1276"/>
        <v/>
      </c>
      <c r="AL1104" s="26" t="str">
        <f t="shared" si="1276"/>
        <v/>
      </c>
      <c r="AM1104" s="26" t="str">
        <f t="shared" si="1276"/>
        <v/>
      </c>
      <c r="AN1104" s="26" t="str">
        <f t="shared" si="1276"/>
        <v/>
      </c>
      <c r="AO1104" s="26" t="str">
        <f t="shared" si="1276"/>
        <v/>
      </c>
      <c r="AP1104" s="26" t="str">
        <f t="shared" si="1276"/>
        <v/>
      </c>
      <c r="AQ1104" s="26" t="str">
        <f t="shared" si="1276"/>
        <v/>
      </c>
      <c r="AR1104" s="26" t="str">
        <f t="shared" si="1276"/>
        <v/>
      </c>
      <c r="AS1104" s="26" t="str">
        <f t="shared" si="1276"/>
        <v/>
      </c>
      <c r="AT1104" s="26" t="str">
        <f t="shared" si="1276"/>
        <v/>
      </c>
      <c r="AU1104" s="26" t="str">
        <f t="shared" si="1276"/>
        <v/>
      </c>
      <c r="AV1104" s="26" t="str">
        <f t="shared" si="1276"/>
        <v/>
      </c>
      <c r="AW1104" s="26" t="str">
        <f t="shared" si="1276"/>
        <v/>
      </c>
      <c r="AX1104" s="26" t="str">
        <f t="shared" si="1276"/>
        <v/>
      </c>
      <c r="AY1104" s="26" t="str">
        <f t="shared" si="1276"/>
        <v/>
      </c>
      <c r="AZ1104" s="26" t="str">
        <f t="shared" si="1276"/>
        <v/>
      </c>
      <c r="BA1104" s="26" t="str">
        <f t="shared" si="1276"/>
        <v/>
      </c>
      <c r="BB1104" s="26" t="str">
        <f t="shared" si="1276"/>
        <v/>
      </c>
      <c r="BC1104" s="26" t="str">
        <f t="shared" si="1276"/>
        <v/>
      </c>
      <c r="BD1104" s="26" t="str">
        <f t="shared" si="1276"/>
        <v/>
      </c>
      <c r="BE1104" s="26" t="str">
        <f t="shared" si="1276"/>
        <v/>
      </c>
      <c r="BF1104" s="26" t="str">
        <f t="shared" si="1276"/>
        <v/>
      </c>
      <c r="BG1104" s="26" t="str">
        <f t="shared" si="1276"/>
        <v/>
      </c>
      <c r="BH1104" s="26" t="str">
        <f t="shared" si="1276"/>
        <v/>
      </c>
      <c r="BI1104" s="26" t="str">
        <f t="shared" si="1276"/>
        <v/>
      </c>
      <c r="BJ1104" s="26" t="str">
        <f t="shared" si="1276"/>
        <v/>
      </c>
      <c r="BK1104" s="26" t="str">
        <f t="shared" si="1276"/>
        <v/>
      </c>
      <c r="BL1104" s="26" t="str">
        <f t="shared" si="1276"/>
        <v/>
      </c>
      <c r="BM1104" s="26" t="str">
        <f t="shared" si="1276"/>
        <v/>
      </c>
      <c r="BN1104" s="26" t="str">
        <f t="shared" si="1276"/>
        <v/>
      </c>
      <c r="BO1104" s="26" t="str">
        <f t="shared" si="1276"/>
        <v/>
      </c>
      <c r="BP1104" s="26" t="str">
        <f t="shared" si="1276"/>
        <v/>
      </c>
      <c r="BQ1104" s="26" t="str">
        <f t="shared" si="1276"/>
        <v/>
      </c>
      <c r="BR1104" s="26" t="str">
        <f t="shared" si="1276"/>
        <v/>
      </c>
      <c r="BS1104" s="26" t="str">
        <f t="shared" si="1277" ref="BS1104:ED1104">IF(AND(BS1105="",BS1106=""),"",SUM(BS1105,BS1106))</f>
        <v/>
      </c>
      <c r="BT1104" s="26" t="str">
        <f t="shared" si="1277"/>
        <v/>
      </c>
      <c r="BU1104" s="26" t="str">
        <f t="shared" si="1277"/>
        <v/>
      </c>
      <c r="BV1104" s="26" t="str">
        <f t="shared" si="1277"/>
        <v/>
      </c>
      <c r="BW1104" s="26" t="str">
        <f t="shared" si="1277"/>
        <v/>
      </c>
      <c r="BX1104" s="26" t="str">
        <f t="shared" si="1277"/>
        <v/>
      </c>
      <c r="BY1104" s="26" t="str">
        <f t="shared" si="1277"/>
        <v/>
      </c>
      <c r="BZ1104" s="26" t="str">
        <f t="shared" si="1277"/>
        <v/>
      </c>
      <c r="CA1104" s="26" t="str">
        <f t="shared" si="1277"/>
        <v/>
      </c>
      <c r="CB1104" s="26" t="str">
        <f t="shared" si="1277"/>
        <v/>
      </c>
      <c r="CC1104" s="26" t="str">
        <f t="shared" si="1277"/>
        <v/>
      </c>
      <c r="CD1104" s="26" t="str">
        <f t="shared" si="1277"/>
        <v/>
      </c>
      <c r="CE1104" s="26" t="str">
        <f t="shared" si="1277"/>
        <v/>
      </c>
      <c r="CF1104" s="26" t="str">
        <f t="shared" si="1277"/>
        <v/>
      </c>
      <c r="CG1104" s="26" t="str">
        <f t="shared" si="1277"/>
        <v/>
      </c>
      <c r="CH1104" s="26" t="str">
        <f t="shared" si="1277"/>
        <v/>
      </c>
      <c r="CI1104" s="26" t="str">
        <f t="shared" si="1277"/>
        <v/>
      </c>
      <c r="CJ1104" s="26" t="str">
        <f t="shared" si="1277"/>
        <v/>
      </c>
      <c r="CK1104" s="26" t="str">
        <f t="shared" si="1277"/>
        <v/>
      </c>
      <c r="CL1104" s="26" t="str">
        <f t="shared" si="1277"/>
        <v/>
      </c>
      <c r="CM1104" s="26" t="str">
        <f t="shared" si="1277"/>
        <v/>
      </c>
      <c r="CN1104" s="26" t="str">
        <f t="shared" si="1277"/>
        <v/>
      </c>
      <c r="CO1104" s="26" t="str">
        <f t="shared" si="1277"/>
        <v/>
      </c>
      <c r="CP1104" s="26" t="str">
        <f t="shared" si="1277"/>
        <v/>
      </c>
      <c r="CQ1104" s="26" t="str">
        <f t="shared" si="1277"/>
        <v/>
      </c>
      <c r="CR1104" s="26" t="str">
        <f t="shared" si="1277"/>
        <v/>
      </c>
      <c r="CS1104" s="26" t="str">
        <f t="shared" si="1277"/>
        <v/>
      </c>
      <c r="CT1104" s="26" t="str">
        <f t="shared" si="1277"/>
        <v/>
      </c>
      <c r="CU1104" s="26" t="str">
        <f t="shared" si="1277"/>
        <v/>
      </c>
      <c r="CV1104" s="26" t="str">
        <f t="shared" si="1277"/>
        <v/>
      </c>
      <c r="CW1104" s="26" t="str">
        <f t="shared" si="1277"/>
        <v/>
      </c>
      <c r="CX1104" s="26" t="str">
        <f t="shared" si="1277"/>
        <v/>
      </c>
      <c r="CY1104" s="26" t="str">
        <f t="shared" si="1277"/>
        <v/>
      </c>
      <c r="CZ1104" s="26" t="str">
        <f t="shared" si="1277"/>
        <v/>
      </c>
      <c r="DA1104" s="26" t="str">
        <f t="shared" si="1277"/>
        <v/>
      </c>
      <c r="DB1104" s="26" t="str">
        <f t="shared" si="1277"/>
        <v/>
      </c>
      <c r="DC1104" s="26" t="str">
        <f t="shared" si="1277"/>
        <v/>
      </c>
      <c r="DD1104" s="26" t="str">
        <f t="shared" si="1277"/>
        <v/>
      </c>
      <c r="DE1104" s="26" t="str">
        <f t="shared" si="1277"/>
        <v/>
      </c>
      <c r="DF1104" s="26" t="str">
        <f t="shared" si="1277"/>
        <v/>
      </c>
      <c r="DG1104" s="26" t="str">
        <f t="shared" si="1277"/>
        <v/>
      </c>
      <c r="DH1104" s="26" t="str">
        <f t="shared" si="1277"/>
        <v/>
      </c>
      <c r="DI1104" s="26" t="str">
        <f t="shared" si="1277"/>
        <v/>
      </c>
      <c r="DJ1104" s="26" t="str">
        <f t="shared" si="1277"/>
        <v/>
      </c>
      <c r="DK1104" s="26" t="str">
        <f t="shared" si="1277"/>
        <v/>
      </c>
      <c r="DL1104" s="26" t="str">
        <f t="shared" si="1277"/>
        <v/>
      </c>
      <c r="DM1104" s="26" t="str">
        <f t="shared" si="1277"/>
        <v/>
      </c>
      <c r="DN1104" s="26" t="str">
        <f t="shared" si="1277"/>
        <v/>
      </c>
      <c r="DO1104" s="26" t="str">
        <f t="shared" si="1277"/>
        <v/>
      </c>
      <c r="DP1104" s="26" t="str">
        <f t="shared" si="1277"/>
        <v/>
      </c>
      <c r="DQ1104" s="26" t="str">
        <f t="shared" si="1277"/>
        <v/>
      </c>
      <c r="DR1104" s="26" t="str">
        <f t="shared" si="1277"/>
        <v/>
      </c>
      <c r="DS1104" s="26" t="str">
        <f t="shared" si="1277"/>
        <v/>
      </c>
      <c r="DT1104" s="26" t="str">
        <f t="shared" si="1277"/>
        <v/>
      </c>
      <c r="DU1104" s="26" t="str">
        <f t="shared" si="1277"/>
        <v/>
      </c>
      <c r="DV1104" s="26" t="str">
        <f t="shared" si="1277"/>
        <v/>
      </c>
      <c r="DW1104" s="26" t="str">
        <f t="shared" si="1277"/>
        <v/>
      </c>
      <c r="DX1104" s="26" t="str">
        <f t="shared" si="1277"/>
        <v/>
      </c>
      <c r="DY1104" s="26" t="str">
        <f t="shared" si="1277"/>
        <v/>
      </c>
      <c r="DZ1104" s="26" t="str">
        <f t="shared" si="1277"/>
        <v/>
      </c>
      <c r="EA1104" s="26" t="str">
        <f t="shared" si="1277"/>
        <v/>
      </c>
      <c r="EB1104" s="26" t="str">
        <f t="shared" si="1277"/>
        <v/>
      </c>
      <c r="EC1104" s="26" t="str">
        <f t="shared" si="1277"/>
        <v/>
      </c>
      <c r="ED1104" s="26" t="str">
        <f t="shared" si="1277"/>
        <v/>
      </c>
      <c r="EE1104" s="26" t="str">
        <f t="shared" si="1278" ref="EE1104:FI1104">IF(AND(EE1105="",EE1106=""),"",SUM(EE1105,EE1106))</f>
        <v/>
      </c>
      <c r="EF1104" s="26" t="str">
        <f t="shared" si="1278"/>
        <v/>
      </c>
      <c r="EG1104" s="26" t="str">
        <f t="shared" si="1278"/>
        <v/>
      </c>
      <c r="EH1104" s="26" t="str">
        <f t="shared" si="1278"/>
        <v/>
      </c>
      <c r="EI1104" s="26" t="str">
        <f t="shared" si="1278"/>
        <v/>
      </c>
      <c r="EJ1104" s="26" t="str">
        <f t="shared" si="1278"/>
        <v/>
      </c>
      <c r="EK1104" s="26" t="str">
        <f t="shared" si="1278"/>
        <v/>
      </c>
      <c r="EL1104" s="26" t="str">
        <f t="shared" si="1278"/>
        <v/>
      </c>
      <c r="EM1104" s="26" t="str">
        <f t="shared" si="1278"/>
        <v/>
      </c>
      <c r="EN1104" s="26" t="str">
        <f t="shared" si="1278"/>
        <v/>
      </c>
      <c r="EO1104" s="26" t="str">
        <f t="shared" si="1278"/>
        <v/>
      </c>
      <c r="EP1104" s="26" t="str">
        <f t="shared" si="1278"/>
        <v/>
      </c>
      <c r="EQ1104" s="26" t="str">
        <f t="shared" si="1278"/>
        <v/>
      </c>
      <c r="ER1104" s="26" t="str">
        <f t="shared" si="1278"/>
        <v/>
      </c>
      <c r="ES1104" s="26" t="str">
        <f t="shared" si="1278"/>
        <v/>
      </c>
      <c r="ET1104" s="26" t="str">
        <f t="shared" si="1278"/>
        <v/>
      </c>
      <c r="EU1104" s="26" t="str">
        <f t="shared" si="1278"/>
        <v/>
      </c>
      <c r="EV1104" s="26" t="str">
        <f t="shared" si="1278"/>
        <v/>
      </c>
      <c r="EW1104" s="26" t="str">
        <f t="shared" si="1278"/>
        <v/>
      </c>
      <c r="EX1104" s="26" t="str">
        <f t="shared" si="1278"/>
        <v/>
      </c>
      <c r="EY1104" s="26" t="str">
        <f t="shared" si="1278"/>
        <v/>
      </c>
      <c r="EZ1104" s="26" t="str">
        <f t="shared" si="1278"/>
        <v/>
      </c>
      <c r="FA1104" s="26" t="str">
        <f t="shared" si="1278"/>
        <v/>
      </c>
      <c r="FB1104" s="26" t="str">
        <f t="shared" si="1278"/>
        <v/>
      </c>
      <c r="FC1104" s="26" t="str">
        <f t="shared" si="1278"/>
        <v/>
      </c>
      <c r="FD1104" s="26" t="str">
        <f t="shared" si="1278"/>
        <v/>
      </c>
      <c r="FE1104" s="26" t="str">
        <f t="shared" si="1278"/>
        <v/>
      </c>
      <c r="FF1104" s="26" t="str">
        <f t="shared" si="1278"/>
        <v/>
      </c>
      <c r="FG1104" s="26" t="str">
        <f t="shared" si="1278"/>
        <v/>
      </c>
      <c r="FH1104" s="26" t="str">
        <f t="shared" si="1278"/>
        <v/>
      </c>
      <c r="FI1104" s="26" t="str">
        <f t="shared" si="1278"/>
        <v/>
      </c>
    </row>
    <row r="1105" spans="1:165" s="8" customFormat="1" ht="15" customHeight="1">
      <c r="A1105" s="8" t="str">
        <f t="shared" si="1272"/>
        <v>BEFOODOFSAP_BP6_XDC</v>
      </c>
      <c r="B1105" s="12" t="s">
        <v>2115</v>
      </c>
      <c r="C1105" s="13" t="s">
        <v>2566</v>
      </c>
      <c r="D1105" s="13" t="s">
        <v>2567</v>
      </c>
      <c r="E1105" s="18" t="str">
        <f>"BEFOODOFSAP_BP6_"&amp;C3</f>
        <v>BEFOODOFSAP_BP6_XDC</v>
      </c>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row>
    <row r="1106" spans="1:165" s="8" customFormat="1" ht="15" customHeight="1">
      <c r="A1106" s="8" t="str">
        <f t="shared" si="1272"/>
        <v>BEFOODOFSAI_BP6_XDC</v>
      </c>
      <c r="B1106" s="12" t="s">
        <v>2514</v>
      </c>
      <c r="C1106" s="13" t="s">
        <v>2568</v>
      </c>
      <c r="D1106" s="13" t="s">
        <v>2569</v>
      </c>
      <c r="E1106" s="18" t="str">
        <f>"BEFOODOFSAI_BP6_"&amp;C3</f>
        <v>BEFOODOFSAI_BP6_XDC</v>
      </c>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row>
    <row r="1107" spans="1:165" s="8" customFormat="1" ht="15" customHeight="1">
      <c r="A1107" s="8" t="str">
        <f t="shared" si="1272"/>
        <v>BEFOODOFCA_BP6_XDC</v>
      </c>
      <c r="B1107" s="12" t="s">
        <v>2271</v>
      </c>
      <c r="C1107" s="13" t="s">
        <v>2570</v>
      </c>
      <c r="D1107" s="13" t="s">
        <v>2571</v>
      </c>
      <c r="E1107" s="18" t="str">
        <f>"BEFOODOFCA_BP6_"&amp;C3</f>
        <v>BEFOODOFCA_BP6_XDC</v>
      </c>
      <c r="F1107" s="26" t="str">
        <f>IF(AND(F1108="",F1109=""),"",SUM(F1108,F1109))</f>
        <v/>
      </c>
      <c r="G1107" s="26" t="str">
        <f t="shared" si="1279" ref="G1107:BR1107">IF(AND(G1108="",G1109=""),"",SUM(G1108,G1109))</f>
        <v/>
      </c>
      <c r="H1107" s="26" t="str">
        <f t="shared" si="1279"/>
        <v/>
      </c>
      <c r="I1107" s="26" t="str">
        <f t="shared" si="1279"/>
        <v/>
      </c>
      <c r="J1107" s="26" t="str">
        <f t="shared" si="1279"/>
        <v/>
      </c>
      <c r="K1107" s="26" t="str">
        <f t="shared" si="1279"/>
        <v/>
      </c>
      <c r="L1107" s="26" t="str">
        <f t="shared" si="1279"/>
        <v/>
      </c>
      <c r="M1107" s="26" t="str">
        <f t="shared" si="1279"/>
        <v/>
      </c>
      <c r="N1107" s="26" t="str">
        <f t="shared" si="1279"/>
        <v/>
      </c>
      <c r="O1107" s="26" t="str">
        <f t="shared" si="1279"/>
        <v/>
      </c>
      <c r="P1107" s="26" t="str">
        <f t="shared" si="1279"/>
        <v/>
      </c>
      <c r="Q1107" s="26" t="str">
        <f t="shared" si="1279"/>
        <v/>
      </c>
      <c r="R1107" s="26" t="str">
        <f t="shared" si="1279"/>
        <v/>
      </c>
      <c r="S1107" s="26" t="str">
        <f t="shared" si="1279"/>
        <v/>
      </c>
      <c r="T1107" s="26" t="str">
        <f t="shared" si="1279"/>
        <v/>
      </c>
      <c r="U1107" s="26" t="str">
        <f t="shared" si="1279"/>
        <v/>
      </c>
      <c r="V1107" s="26" t="str">
        <f t="shared" si="1279"/>
        <v/>
      </c>
      <c r="W1107" s="26" t="str">
        <f t="shared" si="1279"/>
        <v/>
      </c>
      <c r="X1107" s="26" t="str">
        <f t="shared" si="1279"/>
        <v/>
      </c>
      <c r="Y1107" s="26" t="str">
        <f t="shared" si="1279"/>
        <v/>
      </c>
      <c r="Z1107" s="26" t="str">
        <f t="shared" si="1279"/>
        <v/>
      </c>
      <c r="AA1107" s="26" t="str">
        <f t="shared" si="1279"/>
        <v/>
      </c>
      <c r="AB1107" s="26" t="str">
        <f t="shared" si="1279"/>
        <v/>
      </c>
      <c r="AC1107" s="26" t="str">
        <f t="shared" si="1279"/>
        <v/>
      </c>
      <c r="AD1107" s="26" t="str">
        <f t="shared" si="1279"/>
        <v/>
      </c>
      <c r="AE1107" s="26" t="str">
        <f t="shared" si="1279"/>
        <v/>
      </c>
      <c r="AF1107" s="26" t="str">
        <f t="shared" si="1279"/>
        <v/>
      </c>
      <c r="AG1107" s="26" t="str">
        <f t="shared" si="1279"/>
        <v/>
      </c>
      <c r="AH1107" s="26" t="str">
        <f t="shared" si="1279"/>
        <v/>
      </c>
      <c r="AI1107" s="26" t="str">
        <f t="shared" si="1279"/>
        <v/>
      </c>
      <c r="AJ1107" s="26" t="str">
        <f t="shared" si="1279"/>
        <v/>
      </c>
      <c r="AK1107" s="26" t="str">
        <f t="shared" si="1279"/>
        <v/>
      </c>
      <c r="AL1107" s="26" t="str">
        <f t="shared" si="1279"/>
        <v/>
      </c>
      <c r="AM1107" s="26" t="str">
        <f t="shared" si="1279"/>
        <v/>
      </c>
      <c r="AN1107" s="26" t="str">
        <f t="shared" si="1279"/>
        <v/>
      </c>
      <c r="AO1107" s="26" t="str">
        <f t="shared" si="1279"/>
        <v/>
      </c>
      <c r="AP1107" s="26" t="str">
        <f t="shared" si="1279"/>
        <v/>
      </c>
      <c r="AQ1107" s="26" t="str">
        <f t="shared" si="1279"/>
        <v/>
      </c>
      <c r="AR1107" s="26" t="str">
        <f t="shared" si="1279"/>
        <v/>
      </c>
      <c r="AS1107" s="26" t="str">
        <f t="shared" si="1279"/>
        <v/>
      </c>
      <c r="AT1107" s="26" t="str">
        <f t="shared" si="1279"/>
        <v/>
      </c>
      <c r="AU1107" s="26" t="str">
        <f t="shared" si="1279"/>
        <v/>
      </c>
      <c r="AV1107" s="26" t="str">
        <f t="shared" si="1279"/>
        <v/>
      </c>
      <c r="AW1107" s="26" t="str">
        <f t="shared" si="1279"/>
        <v/>
      </c>
      <c r="AX1107" s="26" t="str">
        <f t="shared" si="1279"/>
        <v/>
      </c>
      <c r="AY1107" s="26" t="str">
        <f t="shared" si="1279"/>
        <v/>
      </c>
      <c r="AZ1107" s="26" t="str">
        <f t="shared" si="1279"/>
        <v/>
      </c>
      <c r="BA1107" s="26" t="str">
        <f t="shared" si="1279"/>
        <v/>
      </c>
      <c r="BB1107" s="26" t="str">
        <f t="shared" si="1279"/>
        <v/>
      </c>
      <c r="BC1107" s="26" t="str">
        <f t="shared" si="1279"/>
        <v/>
      </c>
      <c r="BD1107" s="26" t="str">
        <f t="shared" si="1279"/>
        <v/>
      </c>
      <c r="BE1107" s="26" t="str">
        <f t="shared" si="1279"/>
        <v/>
      </c>
      <c r="BF1107" s="26" t="str">
        <f t="shared" si="1279"/>
        <v/>
      </c>
      <c r="BG1107" s="26" t="str">
        <f t="shared" si="1279"/>
        <v/>
      </c>
      <c r="BH1107" s="26" t="str">
        <f t="shared" si="1279"/>
        <v/>
      </c>
      <c r="BI1107" s="26" t="str">
        <f t="shared" si="1279"/>
        <v/>
      </c>
      <c r="BJ1107" s="26" t="str">
        <f t="shared" si="1279"/>
        <v/>
      </c>
      <c r="BK1107" s="26" t="str">
        <f t="shared" si="1279"/>
        <v/>
      </c>
      <c r="BL1107" s="26" t="str">
        <f t="shared" si="1279"/>
        <v/>
      </c>
      <c r="BM1107" s="26" t="str">
        <f t="shared" si="1279"/>
        <v/>
      </c>
      <c r="BN1107" s="26" t="str">
        <f t="shared" si="1279"/>
        <v/>
      </c>
      <c r="BO1107" s="26" t="str">
        <f t="shared" si="1279"/>
        <v/>
      </c>
      <c r="BP1107" s="26" t="str">
        <f t="shared" si="1279"/>
        <v/>
      </c>
      <c r="BQ1107" s="26" t="str">
        <f t="shared" si="1279"/>
        <v/>
      </c>
      <c r="BR1107" s="26" t="str">
        <f t="shared" si="1279"/>
        <v/>
      </c>
      <c r="BS1107" s="26" t="str">
        <f t="shared" si="1280" ref="BS1107:ED1107">IF(AND(BS1108="",BS1109=""),"",SUM(BS1108,BS1109))</f>
        <v/>
      </c>
      <c r="BT1107" s="26" t="str">
        <f t="shared" si="1280"/>
        <v/>
      </c>
      <c r="BU1107" s="26" t="str">
        <f t="shared" si="1280"/>
        <v/>
      </c>
      <c r="BV1107" s="26" t="str">
        <f t="shared" si="1280"/>
        <v/>
      </c>
      <c r="BW1107" s="26" t="str">
        <f t="shared" si="1280"/>
        <v/>
      </c>
      <c r="BX1107" s="26" t="str">
        <f t="shared" si="1280"/>
        <v/>
      </c>
      <c r="BY1107" s="26" t="str">
        <f t="shared" si="1280"/>
        <v/>
      </c>
      <c r="BZ1107" s="26" t="str">
        <f t="shared" si="1280"/>
        <v/>
      </c>
      <c r="CA1107" s="26" t="str">
        <f t="shared" si="1280"/>
        <v/>
      </c>
      <c r="CB1107" s="26" t="str">
        <f t="shared" si="1280"/>
        <v/>
      </c>
      <c r="CC1107" s="26" t="str">
        <f t="shared" si="1280"/>
        <v/>
      </c>
      <c r="CD1107" s="26" t="str">
        <f t="shared" si="1280"/>
        <v/>
      </c>
      <c r="CE1107" s="26" t="str">
        <f t="shared" si="1280"/>
        <v/>
      </c>
      <c r="CF1107" s="26" t="str">
        <f t="shared" si="1280"/>
        <v/>
      </c>
      <c r="CG1107" s="26" t="str">
        <f t="shared" si="1280"/>
        <v/>
      </c>
      <c r="CH1107" s="26" t="str">
        <f t="shared" si="1280"/>
        <v/>
      </c>
      <c r="CI1107" s="26" t="str">
        <f t="shared" si="1280"/>
        <v/>
      </c>
      <c r="CJ1107" s="26" t="str">
        <f t="shared" si="1280"/>
        <v/>
      </c>
      <c r="CK1107" s="26" t="str">
        <f t="shared" si="1280"/>
        <v/>
      </c>
      <c r="CL1107" s="26" t="str">
        <f t="shared" si="1280"/>
        <v/>
      </c>
      <c r="CM1107" s="26" t="str">
        <f t="shared" si="1280"/>
        <v/>
      </c>
      <c r="CN1107" s="26" t="str">
        <f t="shared" si="1280"/>
        <v/>
      </c>
      <c r="CO1107" s="26" t="str">
        <f t="shared" si="1280"/>
        <v/>
      </c>
      <c r="CP1107" s="26" t="str">
        <f t="shared" si="1280"/>
        <v/>
      </c>
      <c r="CQ1107" s="26" t="str">
        <f t="shared" si="1280"/>
        <v/>
      </c>
      <c r="CR1107" s="26" t="str">
        <f t="shared" si="1280"/>
        <v/>
      </c>
      <c r="CS1107" s="26" t="str">
        <f t="shared" si="1280"/>
        <v/>
      </c>
      <c r="CT1107" s="26" t="str">
        <f t="shared" si="1280"/>
        <v/>
      </c>
      <c r="CU1107" s="26" t="str">
        <f t="shared" si="1280"/>
        <v/>
      </c>
      <c r="CV1107" s="26" t="str">
        <f t="shared" si="1280"/>
        <v/>
      </c>
      <c r="CW1107" s="26" t="str">
        <f t="shared" si="1280"/>
        <v/>
      </c>
      <c r="CX1107" s="26" t="str">
        <f t="shared" si="1280"/>
        <v/>
      </c>
      <c r="CY1107" s="26" t="str">
        <f t="shared" si="1280"/>
        <v/>
      </c>
      <c r="CZ1107" s="26" t="str">
        <f t="shared" si="1280"/>
        <v/>
      </c>
      <c r="DA1107" s="26" t="str">
        <f t="shared" si="1280"/>
        <v/>
      </c>
      <c r="DB1107" s="26" t="str">
        <f t="shared" si="1280"/>
        <v/>
      </c>
      <c r="DC1107" s="26" t="str">
        <f t="shared" si="1280"/>
        <v/>
      </c>
      <c r="DD1107" s="26" t="str">
        <f t="shared" si="1280"/>
        <v/>
      </c>
      <c r="DE1107" s="26" t="str">
        <f t="shared" si="1280"/>
        <v/>
      </c>
      <c r="DF1107" s="26" t="str">
        <f t="shared" si="1280"/>
        <v/>
      </c>
      <c r="DG1107" s="26" t="str">
        <f t="shared" si="1280"/>
        <v/>
      </c>
      <c r="DH1107" s="26" t="str">
        <f t="shared" si="1280"/>
        <v/>
      </c>
      <c r="DI1107" s="26" t="str">
        <f t="shared" si="1280"/>
        <v/>
      </c>
      <c r="DJ1107" s="26" t="str">
        <f t="shared" si="1280"/>
        <v/>
      </c>
      <c r="DK1107" s="26" t="str">
        <f t="shared" si="1280"/>
        <v/>
      </c>
      <c r="DL1107" s="26" t="str">
        <f t="shared" si="1280"/>
        <v/>
      </c>
      <c r="DM1107" s="26" t="str">
        <f t="shared" si="1280"/>
        <v/>
      </c>
      <c r="DN1107" s="26" t="str">
        <f t="shared" si="1280"/>
        <v/>
      </c>
      <c r="DO1107" s="26" t="str">
        <f t="shared" si="1280"/>
        <v/>
      </c>
      <c r="DP1107" s="26" t="str">
        <f t="shared" si="1280"/>
        <v/>
      </c>
      <c r="DQ1107" s="26" t="str">
        <f t="shared" si="1280"/>
        <v/>
      </c>
      <c r="DR1107" s="26" t="str">
        <f t="shared" si="1280"/>
        <v/>
      </c>
      <c r="DS1107" s="26" t="str">
        <f t="shared" si="1280"/>
        <v/>
      </c>
      <c r="DT1107" s="26" t="str">
        <f t="shared" si="1280"/>
        <v/>
      </c>
      <c r="DU1107" s="26" t="str">
        <f t="shared" si="1280"/>
        <v/>
      </c>
      <c r="DV1107" s="26" t="str">
        <f t="shared" si="1280"/>
        <v/>
      </c>
      <c r="DW1107" s="26" t="str">
        <f t="shared" si="1280"/>
        <v/>
      </c>
      <c r="DX1107" s="26" t="str">
        <f t="shared" si="1280"/>
        <v/>
      </c>
      <c r="DY1107" s="26" t="str">
        <f t="shared" si="1280"/>
        <v/>
      </c>
      <c r="DZ1107" s="26" t="str">
        <f t="shared" si="1280"/>
        <v/>
      </c>
      <c r="EA1107" s="26" t="str">
        <f t="shared" si="1280"/>
        <v/>
      </c>
      <c r="EB1107" s="26" t="str">
        <f t="shared" si="1280"/>
        <v/>
      </c>
      <c r="EC1107" s="26" t="str">
        <f t="shared" si="1280"/>
        <v/>
      </c>
      <c r="ED1107" s="26" t="str">
        <f t="shared" si="1280"/>
        <v/>
      </c>
      <c r="EE1107" s="26" t="str">
        <f t="shared" si="1281" ref="EE1107:FI1107">IF(AND(EE1108="",EE1109=""),"",SUM(EE1108,EE1109))</f>
        <v/>
      </c>
      <c r="EF1107" s="26" t="str">
        <f t="shared" si="1281"/>
        <v/>
      </c>
      <c r="EG1107" s="26" t="str">
        <f t="shared" si="1281"/>
        <v/>
      </c>
      <c r="EH1107" s="26" t="str">
        <f t="shared" si="1281"/>
        <v/>
      </c>
      <c r="EI1107" s="26" t="str">
        <f t="shared" si="1281"/>
        <v/>
      </c>
      <c r="EJ1107" s="26" t="str">
        <f t="shared" si="1281"/>
        <v/>
      </c>
      <c r="EK1107" s="26" t="str">
        <f t="shared" si="1281"/>
        <v/>
      </c>
      <c r="EL1107" s="26" t="str">
        <f t="shared" si="1281"/>
        <v/>
      </c>
      <c r="EM1107" s="26" t="str">
        <f t="shared" si="1281"/>
        <v/>
      </c>
      <c r="EN1107" s="26" t="str">
        <f t="shared" si="1281"/>
        <v/>
      </c>
      <c r="EO1107" s="26" t="str">
        <f t="shared" si="1281"/>
        <v/>
      </c>
      <c r="EP1107" s="26" t="str">
        <f t="shared" si="1281"/>
        <v/>
      </c>
      <c r="EQ1107" s="26" t="str">
        <f t="shared" si="1281"/>
        <v/>
      </c>
      <c r="ER1107" s="26" t="str">
        <f t="shared" si="1281"/>
        <v/>
      </c>
      <c r="ES1107" s="26" t="str">
        <f t="shared" si="1281"/>
        <v/>
      </c>
      <c r="ET1107" s="26" t="str">
        <f t="shared" si="1281"/>
        <v/>
      </c>
      <c r="EU1107" s="26" t="str">
        <f t="shared" si="1281"/>
        <v/>
      </c>
      <c r="EV1107" s="26" t="str">
        <f t="shared" si="1281"/>
        <v/>
      </c>
      <c r="EW1107" s="26" t="str">
        <f t="shared" si="1281"/>
        <v/>
      </c>
      <c r="EX1107" s="26" t="str">
        <f t="shared" si="1281"/>
        <v/>
      </c>
      <c r="EY1107" s="26" t="str">
        <f t="shared" si="1281"/>
        <v/>
      </c>
      <c r="EZ1107" s="26" t="str">
        <f t="shared" si="1281"/>
        <v/>
      </c>
      <c r="FA1107" s="26" t="str">
        <f t="shared" si="1281"/>
        <v/>
      </c>
      <c r="FB1107" s="26" t="str">
        <f t="shared" si="1281"/>
        <v/>
      </c>
      <c r="FC1107" s="26" t="str">
        <f t="shared" si="1281"/>
        <v/>
      </c>
      <c r="FD1107" s="26" t="str">
        <f t="shared" si="1281"/>
        <v/>
      </c>
      <c r="FE1107" s="26" t="str">
        <f t="shared" si="1281"/>
        <v/>
      </c>
      <c r="FF1107" s="26" t="str">
        <f t="shared" si="1281"/>
        <v/>
      </c>
      <c r="FG1107" s="26" t="str">
        <f t="shared" si="1281"/>
        <v/>
      </c>
      <c r="FH1107" s="26" t="str">
        <f t="shared" si="1281"/>
        <v/>
      </c>
      <c r="FI1107" s="26" t="str">
        <f t="shared" si="1281"/>
        <v/>
      </c>
    </row>
    <row r="1108" spans="1:165" s="8" customFormat="1" ht="15" customHeight="1">
      <c r="A1108" s="8" t="str">
        <f t="shared" si="1272"/>
        <v>BEFOODOFCAP_BP6_XDC</v>
      </c>
      <c r="B1108" s="12" t="s">
        <v>2149</v>
      </c>
      <c r="C1108" s="13" t="s">
        <v>2572</v>
      </c>
      <c r="D1108" s="13" t="s">
        <v>2573</v>
      </c>
      <c r="E1108" s="18" t="str">
        <f>"BEFOODOFCAP_BP6_"&amp;C3</f>
        <v>BEFOODOFCAP_BP6_XDC</v>
      </c>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row>
    <row r="1109" spans="1:165" s="8" customFormat="1" ht="15" customHeight="1">
      <c r="A1109" s="8" t="str">
        <f t="shared" si="1272"/>
        <v>BEFOODOFCAI_BP6_XDC</v>
      </c>
      <c r="B1109" s="12" t="s">
        <v>2152</v>
      </c>
      <c r="C1109" s="13" t="s">
        <v>2574</v>
      </c>
      <c r="D1109" s="13" t="s">
        <v>2575</v>
      </c>
      <c r="E1109" s="18" t="str">
        <f>"BEFOODOFCAI_BP6_"&amp;C3</f>
        <v>BEFOODOFCAI_BP6_XDC</v>
      </c>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row>
    <row r="1110" spans="1:165" s="8" customFormat="1" ht="15" customHeight="1">
      <c r="A1110" s="8" t="str">
        <f t="shared" si="1272"/>
        <v>BEFOODONF_BP6_XDC</v>
      </c>
      <c r="B1110" s="12" t="s">
        <v>2576</v>
      </c>
      <c r="C1110" s="13" t="s">
        <v>2577</v>
      </c>
      <c r="D1110" s="13" t="s">
        <v>2578</v>
      </c>
      <c r="E1110" s="18" t="str">
        <f>"BEFOODONF_BP6_"&amp;C3</f>
        <v>BEFOODONF_BP6_XDC</v>
      </c>
      <c r="F1110" s="26" t="str">
        <f>IF(AND(F1111="",AND(F1112="",AND(F1113="",AND(F1116="",AND(F1120="",AND(F1123="",F1126="")))))),"",SUM(F1111,F1112,F1113,F1116,F1120,F1123,F1126))</f>
        <v/>
      </c>
      <c r="G1110" s="26" t="str">
        <f t="shared" si="1282" ref="G1110:BR1110">IF(AND(G1111="",AND(G1112="",AND(G1113="",AND(G1116="",AND(G1120="",AND(G1123="",G1126="")))))),"",SUM(G1111,G1112,G1113,G1116,G1120,G1123,G1126))</f>
        <v/>
      </c>
      <c r="H1110" s="26" t="str">
        <f t="shared" si="1282"/>
        <v/>
      </c>
      <c r="I1110" s="26" t="str">
        <f t="shared" si="1282"/>
        <v/>
      </c>
      <c r="J1110" s="26" t="str">
        <f t="shared" si="1282"/>
        <v/>
      </c>
      <c r="K1110" s="26" t="str">
        <f t="shared" si="1282"/>
        <v/>
      </c>
      <c r="L1110" s="26" t="str">
        <f t="shared" si="1282"/>
        <v/>
      </c>
      <c r="M1110" s="26" t="str">
        <f t="shared" si="1282"/>
        <v/>
      </c>
      <c r="N1110" s="26" t="str">
        <f t="shared" si="1282"/>
        <v/>
      </c>
      <c r="O1110" s="26" t="str">
        <f t="shared" si="1282"/>
        <v/>
      </c>
      <c r="P1110" s="26" t="str">
        <f t="shared" si="1282"/>
        <v/>
      </c>
      <c r="Q1110" s="26" t="str">
        <f t="shared" si="1282"/>
        <v/>
      </c>
      <c r="R1110" s="26" t="str">
        <f t="shared" si="1282"/>
        <v/>
      </c>
      <c r="S1110" s="26" t="str">
        <f t="shared" si="1282"/>
        <v/>
      </c>
      <c r="T1110" s="26" t="str">
        <f t="shared" si="1282"/>
        <v/>
      </c>
      <c r="U1110" s="26" t="str">
        <f t="shared" si="1282"/>
        <v/>
      </c>
      <c r="V1110" s="26" t="str">
        <f t="shared" si="1282"/>
        <v/>
      </c>
      <c r="W1110" s="26" t="str">
        <f t="shared" si="1282"/>
        <v/>
      </c>
      <c r="X1110" s="26" t="str">
        <f t="shared" si="1282"/>
        <v/>
      </c>
      <c r="Y1110" s="26" t="str">
        <f t="shared" si="1282"/>
        <v/>
      </c>
      <c r="Z1110" s="26" t="str">
        <f t="shared" si="1282"/>
        <v/>
      </c>
      <c r="AA1110" s="26" t="str">
        <f t="shared" si="1282"/>
        <v/>
      </c>
      <c r="AB1110" s="26" t="str">
        <f t="shared" si="1282"/>
        <v/>
      </c>
      <c r="AC1110" s="26" t="str">
        <f t="shared" si="1282"/>
        <v/>
      </c>
      <c r="AD1110" s="26" t="str">
        <f t="shared" si="1282"/>
        <v/>
      </c>
      <c r="AE1110" s="26" t="str">
        <f t="shared" si="1282"/>
        <v/>
      </c>
      <c r="AF1110" s="26" t="str">
        <f t="shared" si="1282"/>
        <v/>
      </c>
      <c r="AG1110" s="26" t="str">
        <f t="shared" si="1282"/>
        <v/>
      </c>
      <c r="AH1110" s="26" t="str">
        <f t="shared" si="1282"/>
        <v/>
      </c>
      <c r="AI1110" s="26" t="str">
        <f t="shared" si="1282"/>
        <v/>
      </c>
      <c r="AJ1110" s="26" t="str">
        <f t="shared" si="1282"/>
        <v/>
      </c>
      <c r="AK1110" s="26" t="str">
        <f t="shared" si="1282"/>
        <v/>
      </c>
      <c r="AL1110" s="26" t="str">
        <f t="shared" si="1282"/>
        <v/>
      </c>
      <c r="AM1110" s="26" t="str">
        <f t="shared" si="1282"/>
        <v/>
      </c>
      <c r="AN1110" s="26" t="str">
        <f t="shared" si="1282"/>
        <v/>
      </c>
      <c r="AO1110" s="26" t="str">
        <f t="shared" si="1282"/>
        <v/>
      </c>
      <c r="AP1110" s="26" t="str">
        <f t="shared" si="1282"/>
        <v/>
      </c>
      <c r="AQ1110" s="26" t="str">
        <f t="shared" si="1282"/>
        <v/>
      </c>
      <c r="AR1110" s="26" t="str">
        <f t="shared" si="1282"/>
        <v/>
      </c>
      <c r="AS1110" s="26" t="str">
        <f t="shared" si="1282"/>
        <v/>
      </c>
      <c r="AT1110" s="26" t="str">
        <f t="shared" si="1282"/>
        <v/>
      </c>
      <c r="AU1110" s="26" t="str">
        <f t="shared" si="1282"/>
        <v/>
      </c>
      <c r="AV1110" s="26" t="str">
        <f t="shared" si="1282"/>
        <v/>
      </c>
      <c r="AW1110" s="26" t="str">
        <f t="shared" si="1282"/>
        <v/>
      </c>
      <c r="AX1110" s="26" t="str">
        <f t="shared" si="1282"/>
        <v/>
      </c>
      <c r="AY1110" s="26" t="str">
        <f t="shared" si="1282"/>
        <v/>
      </c>
      <c r="AZ1110" s="26" t="str">
        <f t="shared" si="1282"/>
        <v/>
      </c>
      <c r="BA1110" s="26" t="str">
        <f t="shared" si="1282"/>
        <v/>
      </c>
      <c r="BB1110" s="26" t="str">
        <f t="shared" si="1282"/>
        <v/>
      </c>
      <c r="BC1110" s="26" t="str">
        <f t="shared" si="1282"/>
        <v/>
      </c>
      <c r="BD1110" s="26" t="str">
        <f t="shared" si="1282"/>
        <v/>
      </c>
      <c r="BE1110" s="26" t="str">
        <f t="shared" si="1282"/>
        <v/>
      </c>
      <c r="BF1110" s="26" t="str">
        <f t="shared" si="1282"/>
        <v/>
      </c>
      <c r="BG1110" s="26" t="str">
        <f t="shared" si="1282"/>
        <v/>
      </c>
      <c r="BH1110" s="26" t="str">
        <f t="shared" si="1282"/>
        <v/>
      </c>
      <c r="BI1110" s="26" t="str">
        <f t="shared" si="1282"/>
        <v/>
      </c>
      <c r="BJ1110" s="26" t="str">
        <f t="shared" si="1282"/>
        <v/>
      </c>
      <c r="BK1110" s="26" t="str">
        <f t="shared" si="1282"/>
        <v/>
      </c>
      <c r="BL1110" s="26" t="str">
        <f t="shared" si="1282"/>
        <v/>
      </c>
      <c r="BM1110" s="26" t="str">
        <f t="shared" si="1282"/>
        <v/>
      </c>
      <c r="BN1110" s="26" t="str">
        <f t="shared" si="1282"/>
        <v/>
      </c>
      <c r="BO1110" s="26" t="str">
        <f t="shared" si="1282"/>
        <v/>
      </c>
      <c r="BP1110" s="26" t="str">
        <f t="shared" si="1282"/>
        <v/>
      </c>
      <c r="BQ1110" s="26" t="str">
        <f t="shared" si="1282"/>
        <v/>
      </c>
      <c r="BR1110" s="26" t="str">
        <f t="shared" si="1282"/>
        <v/>
      </c>
      <c r="BS1110" s="26" t="str">
        <f t="shared" si="1283" ref="BS1110:ED1110">IF(AND(BS1111="",AND(BS1112="",AND(BS1113="",AND(BS1116="",AND(BS1120="",AND(BS1123="",BS1126="")))))),"",SUM(BS1111,BS1112,BS1113,BS1116,BS1120,BS1123,BS1126))</f>
        <v/>
      </c>
      <c r="BT1110" s="26" t="str">
        <f t="shared" si="1283"/>
        <v/>
      </c>
      <c r="BU1110" s="26" t="str">
        <f t="shared" si="1283"/>
        <v/>
      </c>
      <c r="BV1110" s="26" t="str">
        <f t="shared" si="1283"/>
        <v/>
      </c>
      <c r="BW1110" s="26" t="str">
        <f t="shared" si="1283"/>
        <v/>
      </c>
      <c r="BX1110" s="26" t="str">
        <f t="shared" si="1283"/>
        <v/>
      </c>
      <c r="BY1110" s="26" t="str">
        <f t="shared" si="1283"/>
        <v/>
      </c>
      <c r="BZ1110" s="26" t="str">
        <f t="shared" si="1283"/>
        <v/>
      </c>
      <c r="CA1110" s="26" t="str">
        <f t="shared" si="1283"/>
        <v/>
      </c>
      <c r="CB1110" s="26" t="str">
        <f t="shared" si="1283"/>
        <v/>
      </c>
      <c r="CC1110" s="26" t="str">
        <f t="shared" si="1283"/>
        <v/>
      </c>
      <c r="CD1110" s="26" t="str">
        <f t="shared" si="1283"/>
        <v/>
      </c>
      <c r="CE1110" s="26" t="str">
        <f t="shared" si="1283"/>
        <v/>
      </c>
      <c r="CF1110" s="26" t="str">
        <f t="shared" si="1283"/>
        <v/>
      </c>
      <c r="CG1110" s="26" t="str">
        <f t="shared" si="1283"/>
        <v/>
      </c>
      <c r="CH1110" s="26" t="str">
        <f t="shared" si="1283"/>
        <v/>
      </c>
      <c r="CI1110" s="26" t="str">
        <f t="shared" si="1283"/>
        <v/>
      </c>
      <c r="CJ1110" s="26" t="str">
        <f t="shared" si="1283"/>
        <v/>
      </c>
      <c r="CK1110" s="26" t="str">
        <f t="shared" si="1283"/>
        <v/>
      </c>
      <c r="CL1110" s="26" t="str">
        <f t="shared" si="1283"/>
        <v/>
      </c>
      <c r="CM1110" s="26" t="str">
        <f t="shared" si="1283"/>
        <v/>
      </c>
      <c r="CN1110" s="26" t="str">
        <f t="shared" si="1283"/>
        <v/>
      </c>
      <c r="CO1110" s="26" t="str">
        <f t="shared" si="1283"/>
        <v/>
      </c>
      <c r="CP1110" s="26" t="str">
        <f t="shared" si="1283"/>
        <v/>
      </c>
      <c r="CQ1110" s="26" t="str">
        <f t="shared" si="1283"/>
        <v/>
      </c>
      <c r="CR1110" s="26" t="str">
        <f t="shared" si="1283"/>
        <v/>
      </c>
      <c r="CS1110" s="26" t="str">
        <f t="shared" si="1283"/>
        <v/>
      </c>
      <c r="CT1110" s="26" t="str">
        <f t="shared" si="1283"/>
        <v/>
      </c>
      <c r="CU1110" s="26" t="str">
        <f t="shared" si="1283"/>
        <v/>
      </c>
      <c r="CV1110" s="26" t="str">
        <f t="shared" si="1283"/>
        <v/>
      </c>
      <c r="CW1110" s="26" t="str">
        <f t="shared" si="1283"/>
        <v/>
      </c>
      <c r="CX1110" s="26" t="str">
        <f t="shared" si="1283"/>
        <v/>
      </c>
      <c r="CY1110" s="26" t="str">
        <f t="shared" si="1283"/>
        <v/>
      </c>
      <c r="CZ1110" s="26" t="str">
        <f t="shared" si="1283"/>
        <v/>
      </c>
      <c r="DA1110" s="26" t="str">
        <f t="shared" si="1283"/>
        <v/>
      </c>
      <c r="DB1110" s="26" t="str">
        <f t="shared" si="1283"/>
        <v/>
      </c>
      <c r="DC1110" s="26" t="str">
        <f t="shared" si="1283"/>
        <v/>
      </c>
      <c r="DD1110" s="26" t="str">
        <f t="shared" si="1283"/>
        <v/>
      </c>
      <c r="DE1110" s="26" t="str">
        <f t="shared" si="1283"/>
        <v/>
      </c>
      <c r="DF1110" s="26" t="str">
        <f t="shared" si="1283"/>
        <v/>
      </c>
      <c r="DG1110" s="26" t="str">
        <f t="shared" si="1283"/>
        <v/>
      </c>
      <c r="DH1110" s="26" t="str">
        <f t="shared" si="1283"/>
        <v/>
      </c>
      <c r="DI1110" s="26" t="str">
        <f t="shared" si="1283"/>
        <v/>
      </c>
      <c r="DJ1110" s="26" t="str">
        <f t="shared" si="1283"/>
        <v/>
      </c>
      <c r="DK1110" s="26" t="str">
        <f t="shared" si="1283"/>
        <v/>
      </c>
      <c r="DL1110" s="26" t="str">
        <f t="shared" si="1283"/>
        <v/>
      </c>
      <c r="DM1110" s="26" t="str">
        <f t="shared" si="1283"/>
        <v/>
      </c>
      <c r="DN1110" s="26" t="str">
        <f t="shared" si="1283"/>
        <v/>
      </c>
      <c r="DO1110" s="26" t="str">
        <f t="shared" si="1283"/>
        <v/>
      </c>
      <c r="DP1110" s="26" t="str">
        <f t="shared" si="1283"/>
        <v/>
      </c>
      <c r="DQ1110" s="26" t="str">
        <f t="shared" si="1283"/>
        <v/>
      </c>
      <c r="DR1110" s="26" t="str">
        <f t="shared" si="1283"/>
        <v/>
      </c>
      <c r="DS1110" s="26" t="str">
        <f t="shared" si="1283"/>
        <v/>
      </c>
      <c r="DT1110" s="26" t="str">
        <f t="shared" si="1283"/>
        <v/>
      </c>
      <c r="DU1110" s="26" t="str">
        <f t="shared" si="1283"/>
        <v/>
      </c>
      <c r="DV1110" s="26" t="str">
        <f t="shared" si="1283"/>
        <v/>
      </c>
      <c r="DW1110" s="26" t="str">
        <f t="shared" si="1283"/>
        <v/>
      </c>
      <c r="DX1110" s="26" t="str">
        <f t="shared" si="1283"/>
        <v/>
      </c>
      <c r="DY1110" s="26" t="str">
        <f t="shared" si="1283"/>
        <v/>
      </c>
      <c r="DZ1110" s="26" t="str">
        <f t="shared" si="1283"/>
        <v/>
      </c>
      <c r="EA1110" s="26" t="str">
        <f t="shared" si="1283"/>
        <v/>
      </c>
      <c r="EB1110" s="26" t="str">
        <f t="shared" si="1283"/>
        <v/>
      </c>
      <c r="EC1110" s="26" t="str">
        <f t="shared" si="1283"/>
        <v/>
      </c>
      <c r="ED1110" s="26" t="str">
        <f t="shared" si="1283"/>
        <v/>
      </c>
      <c r="EE1110" s="26" t="str">
        <f t="shared" si="1284" ref="EE1110:FI1110">IF(AND(EE1111="",AND(EE1112="",AND(EE1113="",AND(EE1116="",AND(EE1120="",AND(EE1123="",EE1126="")))))),"",SUM(EE1111,EE1112,EE1113,EE1116,EE1120,EE1123,EE1126))</f>
        <v/>
      </c>
      <c r="EF1110" s="26" t="str">
        <f t="shared" si="1284"/>
        <v/>
      </c>
      <c r="EG1110" s="26" t="str">
        <f t="shared" si="1284"/>
        <v/>
      </c>
      <c r="EH1110" s="26" t="str">
        <f t="shared" si="1284"/>
        <v/>
      </c>
      <c r="EI1110" s="26" t="str">
        <f t="shared" si="1284"/>
        <v/>
      </c>
      <c r="EJ1110" s="26" t="str">
        <f t="shared" si="1284"/>
        <v/>
      </c>
      <c r="EK1110" s="26" t="str">
        <f t="shared" si="1284"/>
        <v/>
      </c>
      <c r="EL1110" s="26" t="str">
        <f t="shared" si="1284"/>
        <v/>
      </c>
      <c r="EM1110" s="26" t="str">
        <f t="shared" si="1284"/>
        <v/>
      </c>
      <c r="EN1110" s="26" t="str">
        <f t="shared" si="1284"/>
        <v/>
      </c>
      <c r="EO1110" s="26" t="str">
        <f t="shared" si="1284"/>
        <v/>
      </c>
      <c r="EP1110" s="26" t="str">
        <f t="shared" si="1284"/>
        <v/>
      </c>
      <c r="EQ1110" s="26" t="str">
        <f t="shared" si="1284"/>
        <v/>
      </c>
      <c r="ER1110" s="26" t="str">
        <f t="shared" si="1284"/>
        <v/>
      </c>
      <c r="ES1110" s="26" t="str">
        <f t="shared" si="1284"/>
        <v/>
      </c>
      <c r="ET1110" s="26" t="str">
        <f t="shared" si="1284"/>
        <v/>
      </c>
      <c r="EU1110" s="26" t="str">
        <f t="shared" si="1284"/>
        <v/>
      </c>
      <c r="EV1110" s="26" t="str">
        <f t="shared" si="1284"/>
        <v/>
      </c>
      <c r="EW1110" s="26" t="str">
        <f t="shared" si="1284"/>
        <v/>
      </c>
      <c r="EX1110" s="26" t="str">
        <f t="shared" si="1284"/>
        <v/>
      </c>
      <c r="EY1110" s="26" t="str">
        <f t="shared" si="1284"/>
        <v/>
      </c>
      <c r="EZ1110" s="26" t="str">
        <f t="shared" si="1284"/>
        <v/>
      </c>
      <c r="FA1110" s="26" t="str">
        <f t="shared" si="1284"/>
        <v/>
      </c>
      <c r="FB1110" s="26" t="str">
        <f t="shared" si="1284"/>
        <v/>
      </c>
      <c r="FC1110" s="26" t="str">
        <f t="shared" si="1284"/>
        <v/>
      </c>
      <c r="FD1110" s="26" t="str">
        <f t="shared" si="1284"/>
        <v/>
      </c>
      <c r="FE1110" s="26" t="str">
        <f t="shared" si="1284"/>
        <v/>
      </c>
      <c r="FF1110" s="26" t="str">
        <f t="shared" si="1284"/>
        <v/>
      </c>
      <c r="FG1110" s="26" t="str">
        <f t="shared" si="1284"/>
        <v/>
      </c>
      <c r="FH1110" s="26" t="str">
        <f t="shared" si="1284"/>
        <v/>
      </c>
      <c r="FI1110" s="26" t="str">
        <f t="shared" si="1284"/>
        <v/>
      </c>
    </row>
    <row r="1111" spans="1:165" s="8" customFormat="1" ht="15" customHeight="1">
      <c r="A1111" s="8" t="str">
        <f t="shared" si="1272"/>
        <v>BEFOODONFND_BP6_XDC</v>
      </c>
      <c r="B1111" s="12" t="s">
        <v>2421</v>
      </c>
      <c r="C1111" s="13" t="s">
        <v>2579</v>
      </c>
      <c r="D1111" s="13" t="s">
        <v>2580</v>
      </c>
      <c r="E1111" s="18" t="str">
        <f>"BEFOODONFND_BP6_"&amp;C3</f>
        <v>BEFOODONFND_BP6_XDC</v>
      </c>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row>
    <row r="1112" spans="1:165" s="8" customFormat="1" ht="15" customHeight="1">
      <c r="A1112" s="8" t="str">
        <f t="shared" si="1272"/>
        <v>BEFOODONFPP_BP6_XDC</v>
      </c>
      <c r="B1112" s="12" t="s">
        <v>2383</v>
      </c>
      <c r="C1112" s="13" t="s">
        <v>2581</v>
      </c>
      <c r="D1112" s="13" t="s">
        <v>2582</v>
      </c>
      <c r="E1112" s="18" t="str">
        <f>"BEFOODONFPP_BP6_"&amp;C3</f>
        <v>BEFOODONFPP_BP6_XDC</v>
      </c>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row>
    <row r="1113" spans="1:165" s="8" customFormat="1" ht="15" customHeight="1">
      <c r="A1113" s="8" t="str">
        <f t="shared" si="1272"/>
        <v>BEFOODONFRP_BP6_XDC</v>
      </c>
      <c r="B1113" s="12" t="s">
        <v>2386</v>
      </c>
      <c r="C1113" s="13" t="s">
        <v>2583</v>
      </c>
      <c r="D1113" s="13" t="s">
        <v>2584</v>
      </c>
      <c r="E1113" s="18" t="str">
        <f>"BEFOODONFRP_BP6_"&amp;C3</f>
        <v>BEFOODONFRP_BP6_XDC</v>
      </c>
      <c r="F1113" s="26" t="str">
        <f>IF(AND(F1114="",F1115=""),"",SUM(F1114,F1115))</f>
        <v/>
      </c>
      <c r="G1113" s="26" t="str">
        <f t="shared" si="1285" ref="G1113:BR1113">IF(AND(G1114="",G1115=""),"",SUM(G1114,G1115))</f>
        <v/>
      </c>
      <c r="H1113" s="26" t="str">
        <f t="shared" si="1285"/>
        <v/>
      </c>
      <c r="I1113" s="26" t="str">
        <f t="shared" si="1285"/>
        <v/>
      </c>
      <c r="J1113" s="26" t="str">
        <f t="shared" si="1285"/>
        <v/>
      </c>
      <c r="K1113" s="26" t="str">
        <f t="shared" si="1285"/>
        <v/>
      </c>
      <c r="L1113" s="26" t="str">
        <f t="shared" si="1285"/>
        <v/>
      </c>
      <c r="M1113" s="26" t="str">
        <f t="shared" si="1285"/>
        <v/>
      </c>
      <c r="N1113" s="26" t="str">
        <f t="shared" si="1285"/>
        <v/>
      </c>
      <c r="O1113" s="26" t="str">
        <f t="shared" si="1285"/>
        <v/>
      </c>
      <c r="P1113" s="26" t="str">
        <f t="shared" si="1285"/>
        <v/>
      </c>
      <c r="Q1113" s="26" t="str">
        <f t="shared" si="1285"/>
        <v/>
      </c>
      <c r="R1113" s="26" t="str">
        <f t="shared" si="1285"/>
        <v/>
      </c>
      <c r="S1113" s="26" t="str">
        <f t="shared" si="1285"/>
        <v/>
      </c>
      <c r="T1113" s="26" t="str">
        <f t="shared" si="1285"/>
        <v/>
      </c>
      <c r="U1113" s="26" t="str">
        <f t="shared" si="1285"/>
        <v/>
      </c>
      <c r="V1113" s="26" t="str">
        <f t="shared" si="1285"/>
        <v/>
      </c>
      <c r="W1113" s="26" t="str">
        <f t="shared" si="1285"/>
        <v/>
      </c>
      <c r="X1113" s="26" t="str">
        <f t="shared" si="1285"/>
        <v/>
      </c>
      <c r="Y1113" s="26" t="str">
        <f t="shared" si="1285"/>
        <v/>
      </c>
      <c r="Z1113" s="26" t="str">
        <f t="shared" si="1285"/>
        <v/>
      </c>
      <c r="AA1113" s="26" t="str">
        <f t="shared" si="1285"/>
        <v/>
      </c>
      <c r="AB1113" s="26" t="str">
        <f t="shared" si="1285"/>
        <v/>
      </c>
      <c r="AC1113" s="26" t="str">
        <f t="shared" si="1285"/>
        <v/>
      </c>
      <c r="AD1113" s="26" t="str">
        <f t="shared" si="1285"/>
        <v/>
      </c>
      <c r="AE1113" s="26" t="str">
        <f t="shared" si="1285"/>
        <v/>
      </c>
      <c r="AF1113" s="26" t="str">
        <f t="shared" si="1285"/>
        <v/>
      </c>
      <c r="AG1113" s="26" t="str">
        <f t="shared" si="1285"/>
        <v/>
      </c>
      <c r="AH1113" s="26" t="str">
        <f t="shared" si="1285"/>
        <v/>
      </c>
      <c r="AI1113" s="26" t="str">
        <f t="shared" si="1285"/>
        <v/>
      </c>
      <c r="AJ1113" s="26" t="str">
        <f t="shared" si="1285"/>
        <v/>
      </c>
      <c r="AK1113" s="26" t="str">
        <f t="shared" si="1285"/>
        <v/>
      </c>
      <c r="AL1113" s="26" t="str">
        <f t="shared" si="1285"/>
        <v/>
      </c>
      <c r="AM1113" s="26" t="str">
        <f t="shared" si="1285"/>
        <v/>
      </c>
      <c r="AN1113" s="26" t="str">
        <f t="shared" si="1285"/>
        <v/>
      </c>
      <c r="AO1113" s="26" t="str">
        <f t="shared" si="1285"/>
        <v/>
      </c>
      <c r="AP1113" s="26" t="str">
        <f t="shared" si="1285"/>
        <v/>
      </c>
      <c r="AQ1113" s="26" t="str">
        <f t="shared" si="1285"/>
        <v/>
      </c>
      <c r="AR1113" s="26" t="str">
        <f t="shared" si="1285"/>
        <v/>
      </c>
      <c r="AS1113" s="26" t="str">
        <f t="shared" si="1285"/>
        <v/>
      </c>
      <c r="AT1113" s="26" t="str">
        <f t="shared" si="1285"/>
        <v/>
      </c>
      <c r="AU1113" s="26" t="str">
        <f t="shared" si="1285"/>
        <v/>
      </c>
      <c r="AV1113" s="26" t="str">
        <f t="shared" si="1285"/>
        <v/>
      </c>
      <c r="AW1113" s="26" t="str">
        <f t="shared" si="1285"/>
        <v/>
      </c>
      <c r="AX1113" s="26" t="str">
        <f t="shared" si="1285"/>
        <v/>
      </c>
      <c r="AY1113" s="26" t="str">
        <f t="shared" si="1285"/>
        <v/>
      </c>
      <c r="AZ1113" s="26" t="str">
        <f t="shared" si="1285"/>
        <v/>
      </c>
      <c r="BA1113" s="26" t="str">
        <f t="shared" si="1285"/>
        <v/>
      </c>
      <c r="BB1113" s="26" t="str">
        <f t="shared" si="1285"/>
        <v/>
      </c>
      <c r="BC1113" s="26" t="str">
        <f t="shared" si="1285"/>
        <v/>
      </c>
      <c r="BD1113" s="26" t="str">
        <f t="shared" si="1285"/>
        <v/>
      </c>
      <c r="BE1113" s="26" t="str">
        <f t="shared" si="1285"/>
        <v/>
      </c>
      <c r="BF1113" s="26" t="str">
        <f t="shared" si="1285"/>
        <v/>
      </c>
      <c r="BG1113" s="26" t="str">
        <f t="shared" si="1285"/>
        <v/>
      </c>
      <c r="BH1113" s="26" t="str">
        <f t="shared" si="1285"/>
        <v/>
      </c>
      <c r="BI1113" s="26" t="str">
        <f t="shared" si="1285"/>
        <v/>
      </c>
      <c r="BJ1113" s="26" t="str">
        <f t="shared" si="1285"/>
        <v/>
      </c>
      <c r="BK1113" s="26" t="str">
        <f t="shared" si="1285"/>
        <v/>
      </c>
      <c r="BL1113" s="26" t="str">
        <f t="shared" si="1285"/>
        <v/>
      </c>
      <c r="BM1113" s="26" t="str">
        <f t="shared" si="1285"/>
        <v/>
      </c>
      <c r="BN1113" s="26" t="str">
        <f t="shared" si="1285"/>
        <v/>
      </c>
      <c r="BO1113" s="26" t="str">
        <f t="shared" si="1285"/>
        <v/>
      </c>
      <c r="BP1113" s="26" t="str">
        <f t="shared" si="1285"/>
        <v/>
      </c>
      <c r="BQ1113" s="26" t="str">
        <f t="shared" si="1285"/>
        <v/>
      </c>
      <c r="BR1113" s="26" t="str">
        <f t="shared" si="1285"/>
        <v/>
      </c>
      <c r="BS1113" s="26" t="str">
        <f t="shared" si="1286" ref="BS1113:ED1113">IF(AND(BS1114="",BS1115=""),"",SUM(BS1114,BS1115))</f>
        <v/>
      </c>
      <c r="BT1113" s="26" t="str">
        <f t="shared" si="1286"/>
        <v/>
      </c>
      <c r="BU1113" s="26" t="str">
        <f t="shared" si="1286"/>
        <v/>
      </c>
      <c r="BV1113" s="26" t="str">
        <f t="shared" si="1286"/>
        <v/>
      </c>
      <c r="BW1113" s="26" t="str">
        <f t="shared" si="1286"/>
        <v/>
      </c>
      <c r="BX1113" s="26" t="str">
        <f t="shared" si="1286"/>
        <v/>
      </c>
      <c r="BY1113" s="26" t="str">
        <f t="shared" si="1286"/>
        <v/>
      </c>
      <c r="BZ1113" s="26" t="str">
        <f t="shared" si="1286"/>
        <v/>
      </c>
      <c r="CA1113" s="26" t="str">
        <f t="shared" si="1286"/>
        <v/>
      </c>
      <c r="CB1113" s="26" t="str">
        <f t="shared" si="1286"/>
        <v/>
      </c>
      <c r="CC1113" s="26" t="str">
        <f t="shared" si="1286"/>
        <v/>
      </c>
      <c r="CD1113" s="26" t="str">
        <f t="shared" si="1286"/>
        <v/>
      </c>
      <c r="CE1113" s="26" t="str">
        <f t="shared" si="1286"/>
        <v/>
      </c>
      <c r="CF1113" s="26" t="str">
        <f t="shared" si="1286"/>
        <v/>
      </c>
      <c r="CG1113" s="26" t="str">
        <f t="shared" si="1286"/>
        <v/>
      </c>
      <c r="CH1113" s="26" t="str">
        <f t="shared" si="1286"/>
        <v/>
      </c>
      <c r="CI1113" s="26" t="str">
        <f t="shared" si="1286"/>
        <v/>
      </c>
      <c r="CJ1113" s="26" t="str">
        <f t="shared" si="1286"/>
        <v/>
      </c>
      <c r="CK1113" s="26" t="str">
        <f t="shared" si="1286"/>
        <v/>
      </c>
      <c r="CL1113" s="26" t="str">
        <f t="shared" si="1286"/>
        <v/>
      </c>
      <c r="CM1113" s="26" t="str">
        <f t="shared" si="1286"/>
        <v/>
      </c>
      <c r="CN1113" s="26" t="str">
        <f t="shared" si="1286"/>
        <v/>
      </c>
      <c r="CO1113" s="26" t="str">
        <f t="shared" si="1286"/>
        <v/>
      </c>
      <c r="CP1113" s="26" t="str">
        <f t="shared" si="1286"/>
        <v/>
      </c>
      <c r="CQ1113" s="26" t="str">
        <f t="shared" si="1286"/>
        <v/>
      </c>
      <c r="CR1113" s="26" t="str">
        <f t="shared" si="1286"/>
        <v/>
      </c>
      <c r="CS1113" s="26" t="str">
        <f t="shared" si="1286"/>
        <v/>
      </c>
      <c r="CT1113" s="26" t="str">
        <f t="shared" si="1286"/>
        <v/>
      </c>
      <c r="CU1113" s="26" t="str">
        <f t="shared" si="1286"/>
        <v/>
      </c>
      <c r="CV1113" s="26" t="str">
        <f t="shared" si="1286"/>
        <v/>
      </c>
      <c r="CW1113" s="26" t="str">
        <f t="shared" si="1286"/>
        <v/>
      </c>
      <c r="CX1113" s="26" t="str">
        <f t="shared" si="1286"/>
        <v/>
      </c>
      <c r="CY1113" s="26" t="str">
        <f t="shared" si="1286"/>
        <v/>
      </c>
      <c r="CZ1113" s="26" t="str">
        <f t="shared" si="1286"/>
        <v/>
      </c>
      <c r="DA1113" s="26" t="str">
        <f t="shared" si="1286"/>
        <v/>
      </c>
      <c r="DB1113" s="26" t="str">
        <f t="shared" si="1286"/>
        <v/>
      </c>
      <c r="DC1113" s="26" t="str">
        <f t="shared" si="1286"/>
        <v/>
      </c>
      <c r="DD1113" s="26" t="str">
        <f t="shared" si="1286"/>
        <v/>
      </c>
      <c r="DE1113" s="26" t="str">
        <f t="shared" si="1286"/>
        <v/>
      </c>
      <c r="DF1113" s="26" t="str">
        <f t="shared" si="1286"/>
        <v/>
      </c>
      <c r="DG1113" s="26" t="str">
        <f t="shared" si="1286"/>
        <v/>
      </c>
      <c r="DH1113" s="26" t="str">
        <f t="shared" si="1286"/>
        <v/>
      </c>
      <c r="DI1113" s="26" t="str">
        <f t="shared" si="1286"/>
        <v/>
      </c>
      <c r="DJ1113" s="26" t="str">
        <f t="shared" si="1286"/>
        <v/>
      </c>
      <c r="DK1113" s="26" t="str">
        <f t="shared" si="1286"/>
        <v/>
      </c>
      <c r="DL1113" s="26" t="str">
        <f t="shared" si="1286"/>
        <v/>
      </c>
      <c r="DM1113" s="26" t="str">
        <f t="shared" si="1286"/>
        <v/>
      </c>
      <c r="DN1113" s="26" t="str">
        <f t="shared" si="1286"/>
        <v/>
      </c>
      <c r="DO1113" s="26" t="str">
        <f t="shared" si="1286"/>
        <v/>
      </c>
      <c r="DP1113" s="26" t="str">
        <f t="shared" si="1286"/>
        <v/>
      </c>
      <c r="DQ1113" s="26" t="str">
        <f t="shared" si="1286"/>
        <v/>
      </c>
      <c r="DR1113" s="26" t="str">
        <f t="shared" si="1286"/>
        <v/>
      </c>
      <c r="DS1113" s="26" t="str">
        <f t="shared" si="1286"/>
        <v/>
      </c>
      <c r="DT1113" s="26" t="str">
        <f t="shared" si="1286"/>
        <v/>
      </c>
      <c r="DU1113" s="26" t="str">
        <f t="shared" si="1286"/>
        <v/>
      </c>
      <c r="DV1113" s="26" t="str">
        <f t="shared" si="1286"/>
        <v/>
      </c>
      <c r="DW1113" s="26" t="str">
        <f t="shared" si="1286"/>
        <v/>
      </c>
      <c r="DX1113" s="26" t="str">
        <f t="shared" si="1286"/>
        <v/>
      </c>
      <c r="DY1113" s="26" t="str">
        <f t="shared" si="1286"/>
        <v/>
      </c>
      <c r="DZ1113" s="26" t="str">
        <f t="shared" si="1286"/>
        <v/>
      </c>
      <c r="EA1113" s="26" t="str">
        <f t="shared" si="1286"/>
        <v/>
      </c>
      <c r="EB1113" s="26" t="str">
        <f t="shared" si="1286"/>
        <v/>
      </c>
      <c r="EC1113" s="26" t="str">
        <f t="shared" si="1286"/>
        <v/>
      </c>
      <c r="ED1113" s="26" t="str">
        <f t="shared" si="1286"/>
        <v/>
      </c>
      <c r="EE1113" s="26" t="str">
        <f t="shared" si="1287" ref="EE1113:FI1113">IF(AND(EE1114="",EE1115=""),"",SUM(EE1114,EE1115))</f>
        <v/>
      </c>
      <c r="EF1113" s="26" t="str">
        <f t="shared" si="1287"/>
        <v/>
      </c>
      <c r="EG1113" s="26" t="str">
        <f t="shared" si="1287"/>
        <v/>
      </c>
      <c r="EH1113" s="26" t="str">
        <f t="shared" si="1287"/>
        <v/>
      </c>
      <c r="EI1113" s="26" t="str">
        <f t="shared" si="1287"/>
        <v/>
      </c>
      <c r="EJ1113" s="26" t="str">
        <f t="shared" si="1287"/>
        <v/>
      </c>
      <c r="EK1113" s="26" t="str">
        <f t="shared" si="1287"/>
        <v/>
      </c>
      <c r="EL1113" s="26" t="str">
        <f t="shared" si="1287"/>
        <v/>
      </c>
      <c r="EM1113" s="26" t="str">
        <f t="shared" si="1287"/>
        <v/>
      </c>
      <c r="EN1113" s="26" t="str">
        <f t="shared" si="1287"/>
        <v/>
      </c>
      <c r="EO1113" s="26" t="str">
        <f t="shared" si="1287"/>
        <v/>
      </c>
      <c r="EP1113" s="26" t="str">
        <f t="shared" si="1287"/>
        <v/>
      </c>
      <c r="EQ1113" s="26" t="str">
        <f t="shared" si="1287"/>
        <v/>
      </c>
      <c r="ER1113" s="26" t="str">
        <f t="shared" si="1287"/>
        <v/>
      </c>
      <c r="ES1113" s="26" t="str">
        <f t="shared" si="1287"/>
        <v/>
      </c>
      <c r="ET1113" s="26" t="str">
        <f t="shared" si="1287"/>
        <v/>
      </c>
      <c r="EU1113" s="26" t="str">
        <f t="shared" si="1287"/>
        <v/>
      </c>
      <c r="EV1113" s="26" t="str">
        <f t="shared" si="1287"/>
        <v/>
      </c>
      <c r="EW1113" s="26" t="str">
        <f t="shared" si="1287"/>
        <v/>
      </c>
      <c r="EX1113" s="26" t="str">
        <f t="shared" si="1287"/>
        <v/>
      </c>
      <c r="EY1113" s="26" t="str">
        <f t="shared" si="1287"/>
        <v/>
      </c>
      <c r="EZ1113" s="26" t="str">
        <f t="shared" si="1287"/>
        <v/>
      </c>
      <c r="FA1113" s="26" t="str">
        <f t="shared" si="1287"/>
        <v/>
      </c>
      <c r="FB1113" s="26" t="str">
        <f t="shared" si="1287"/>
        <v/>
      </c>
      <c r="FC1113" s="26" t="str">
        <f t="shared" si="1287"/>
        <v/>
      </c>
      <c r="FD1113" s="26" t="str">
        <f t="shared" si="1287"/>
        <v/>
      </c>
      <c r="FE1113" s="26" t="str">
        <f t="shared" si="1287"/>
        <v/>
      </c>
      <c r="FF1113" s="26" t="str">
        <f t="shared" si="1287"/>
        <v/>
      </c>
      <c r="FG1113" s="26" t="str">
        <f t="shared" si="1287"/>
        <v/>
      </c>
      <c r="FH1113" s="26" t="str">
        <f t="shared" si="1287"/>
        <v/>
      </c>
      <c r="FI1113" s="26" t="str">
        <f t="shared" si="1287"/>
        <v/>
      </c>
    </row>
    <row r="1114" spans="1:165" s="8" customFormat="1" ht="15" customHeight="1">
      <c r="A1114" s="8" t="str">
        <f t="shared" si="1272"/>
        <v>BEFOODONFRPP_BP6_XDC</v>
      </c>
      <c r="B1114" s="12" t="s">
        <v>2115</v>
      </c>
      <c r="C1114" s="13" t="s">
        <v>2585</v>
      </c>
      <c r="D1114" s="13" t="s">
        <v>2586</v>
      </c>
      <c r="E1114" s="18" t="str">
        <f>"BEFOODONFRPP_BP6_"&amp;C3</f>
        <v>BEFOODONFRPP_BP6_XDC</v>
      </c>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row>
    <row r="1115" spans="1:165" s="8" customFormat="1" ht="15" customHeight="1">
      <c r="A1115" s="8" t="str">
        <f t="shared" si="1272"/>
        <v>BEFOODONFRPI_BP6_XDC</v>
      </c>
      <c r="B1115" s="12" t="s">
        <v>2507</v>
      </c>
      <c r="C1115" s="13" t="s">
        <v>2587</v>
      </c>
      <c r="D1115" s="13" t="s">
        <v>2588</v>
      </c>
      <c r="E1115" s="18" t="str">
        <f>"BEFOODONFRPI_BP6_"&amp;C3</f>
        <v>BEFOODONFRPI_BP6_XDC</v>
      </c>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row>
    <row r="1116" spans="1:165" s="8" customFormat="1" ht="15" customHeight="1">
      <c r="A1116" s="8" t="str">
        <f t="shared" si="1272"/>
        <v>BEFOODONFAA_BP6_XDC</v>
      </c>
      <c r="B1116" s="12" t="s">
        <v>2247</v>
      </c>
      <c r="C1116" s="13" t="s">
        <v>2589</v>
      </c>
      <c r="D1116" s="13" t="s">
        <v>2590</v>
      </c>
      <c r="E1116" s="18" t="str">
        <f>"BEFOODONFAA_BP6_"&amp;C3</f>
        <v>BEFOODONFAA_BP6_XDC</v>
      </c>
      <c r="F1116" s="26" t="str">
        <f>IF(AND(F1117="",AND(F1118="",F1119="")),"",SUM(F1117,F1118,F1119))</f>
        <v/>
      </c>
      <c r="G1116" s="26" t="str">
        <f t="shared" si="1288" ref="G1116:BR1116">IF(AND(G1117="",AND(G1118="",G1119="")),"",SUM(G1117,G1118,G1119))</f>
        <v/>
      </c>
      <c r="H1116" s="26" t="str">
        <f t="shared" si="1288"/>
        <v/>
      </c>
      <c r="I1116" s="26" t="str">
        <f t="shared" si="1288"/>
        <v/>
      </c>
      <c r="J1116" s="26" t="str">
        <f t="shared" si="1288"/>
        <v/>
      </c>
      <c r="K1116" s="26" t="str">
        <f t="shared" si="1288"/>
        <v/>
      </c>
      <c r="L1116" s="26" t="str">
        <f t="shared" si="1288"/>
        <v/>
      </c>
      <c r="M1116" s="26" t="str">
        <f t="shared" si="1288"/>
        <v/>
      </c>
      <c r="N1116" s="26" t="str">
        <f t="shared" si="1288"/>
        <v/>
      </c>
      <c r="O1116" s="26" t="str">
        <f t="shared" si="1288"/>
        <v/>
      </c>
      <c r="P1116" s="26" t="str">
        <f t="shared" si="1288"/>
        <v/>
      </c>
      <c r="Q1116" s="26" t="str">
        <f t="shared" si="1288"/>
        <v/>
      </c>
      <c r="R1116" s="26" t="str">
        <f t="shared" si="1288"/>
        <v/>
      </c>
      <c r="S1116" s="26" t="str">
        <f t="shared" si="1288"/>
        <v/>
      </c>
      <c r="T1116" s="26" t="str">
        <f t="shared" si="1288"/>
        <v/>
      </c>
      <c r="U1116" s="26" t="str">
        <f t="shared" si="1288"/>
        <v/>
      </c>
      <c r="V1116" s="26" t="str">
        <f t="shared" si="1288"/>
        <v/>
      </c>
      <c r="W1116" s="26" t="str">
        <f t="shared" si="1288"/>
        <v/>
      </c>
      <c r="X1116" s="26" t="str">
        <f t="shared" si="1288"/>
        <v/>
      </c>
      <c r="Y1116" s="26" t="str">
        <f t="shared" si="1288"/>
        <v/>
      </c>
      <c r="Z1116" s="26" t="str">
        <f t="shared" si="1288"/>
        <v/>
      </c>
      <c r="AA1116" s="26" t="str">
        <f t="shared" si="1288"/>
        <v/>
      </c>
      <c r="AB1116" s="26" t="str">
        <f t="shared" si="1288"/>
        <v/>
      </c>
      <c r="AC1116" s="26" t="str">
        <f t="shared" si="1288"/>
        <v/>
      </c>
      <c r="AD1116" s="26" t="str">
        <f t="shared" si="1288"/>
        <v/>
      </c>
      <c r="AE1116" s="26" t="str">
        <f t="shared" si="1288"/>
        <v/>
      </c>
      <c r="AF1116" s="26" t="str">
        <f t="shared" si="1288"/>
        <v/>
      </c>
      <c r="AG1116" s="26" t="str">
        <f t="shared" si="1288"/>
        <v/>
      </c>
      <c r="AH1116" s="26" t="str">
        <f t="shared" si="1288"/>
        <v/>
      </c>
      <c r="AI1116" s="26" t="str">
        <f t="shared" si="1288"/>
        <v/>
      </c>
      <c r="AJ1116" s="26" t="str">
        <f t="shared" si="1288"/>
        <v/>
      </c>
      <c r="AK1116" s="26" t="str">
        <f t="shared" si="1288"/>
        <v/>
      </c>
      <c r="AL1116" s="26" t="str">
        <f t="shared" si="1288"/>
        <v/>
      </c>
      <c r="AM1116" s="26" t="str">
        <f t="shared" si="1288"/>
        <v/>
      </c>
      <c r="AN1116" s="26" t="str">
        <f t="shared" si="1288"/>
        <v/>
      </c>
      <c r="AO1116" s="26" t="str">
        <f t="shared" si="1288"/>
        <v/>
      </c>
      <c r="AP1116" s="26" t="str">
        <f t="shared" si="1288"/>
        <v/>
      </c>
      <c r="AQ1116" s="26" t="str">
        <f t="shared" si="1288"/>
        <v/>
      </c>
      <c r="AR1116" s="26" t="str">
        <f t="shared" si="1288"/>
        <v/>
      </c>
      <c r="AS1116" s="26" t="str">
        <f t="shared" si="1288"/>
        <v/>
      </c>
      <c r="AT1116" s="26" t="str">
        <f t="shared" si="1288"/>
        <v/>
      </c>
      <c r="AU1116" s="26" t="str">
        <f t="shared" si="1288"/>
        <v/>
      </c>
      <c r="AV1116" s="26" t="str">
        <f t="shared" si="1288"/>
        <v/>
      </c>
      <c r="AW1116" s="26" t="str">
        <f t="shared" si="1288"/>
        <v/>
      </c>
      <c r="AX1116" s="26" t="str">
        <f t="shared" si="1288"/>
        <v/>
      </c>
      <c r="AY1116" s="26" t="str">
        <f t="shared" si="1288"/>
        <v/>
      </c>
      <c r="AZ1116" s="26" t="str">
        <f t="shared" si="1288"/>
        <v/>
      </c>
      <c r="BA1116" s="26" t="str">
        <f t="shared" si="1288"/>
        <v/>
      </c>
      <c r="BB1116" s="26" t="str">
        <f t="shared" si="1288"/>
        <v/>
      </c>
      <c r="BC1116" s="26" t="str">
        <f t="shared" si="1288"/>
        <v/>
      </c>
      <c r="BD1116" s="26" t="str">
        <f t="shared" si="1288"/>
        <v/>
      </c>
      <c r="BE1116" s="26" t="str">
        <f t="shared" si="1288"/>
        <v/>
      </c>
      <c r="BF1116" s="26" t="str">
        <f t="shared" si="1288"/>
        <v/>
      </c>
      <c r="BG1116" s="26" t="str">
        <f t="shared" si="1288"/>
        <v/>
      </c>
      <c r="BH1116" s="26" t="str">
        <f t="shared" si="1288"/>
        <v/>
      </c>
      <c r="BI1116" s="26" t="str">
        <f t="shared" si="1288"/>
        <v/>
      </c>
      <c r="BJ1116" s="26" t="str">
        <f t="shared" si="1288"/>
        <v/>
      </c>
      <c r="BK1116" s="26" t="str">
        <f t="shared" si="1288"/>
        <v/>
      </c>
      <c r="BL1116" s="26" t="str">
        <f t="shared" si="1288"/>
        <v/>
      </c>
      <c r="BM1116" s="26" t="str">
        <f t="shared" si="1288"/>
        <v/>
      </c>
      <c r="BN1116" s="26" t="str">
        <f t="shared" si="1288"/>
        <v/>
      </c>
      <c r="BO1116" s="26" t="str">
        <f t="shared" si="1288"/>
        <v/>
      </c>
      <c r="BP1116" s="26" t="str">
        <f t="shared" si="1288"/>
        <v/>
      </c>
      <c r="BQ1116" s="26" t="str">
        <f t="shared" si="1288"/>
        <v/>
      </c>
      <c r="BR1116" s="26" t="str">
        <f t="shared" si="1288"/>
        <v/>
      </c>
      <c r="BS1116" s="26" t="str">
        <f t="shared" si="1289" ref="BS1116:ED1116">IF(AND(BS1117="",AND(BS1118="",BS1119="")),"",SUM(BS1117,BS1118,BS1119))</f>
        <v/>
      </c>
      <c r="BT1116" s="26" t="str">
        <f t="shared" si="1289"/>
        <v/>
      </c>
      <c r="BU1116" s="26" t="str">
        <f t="shared" si="1289"/>
        <v/>
      </c>
      <c r="BV1116" s="26" t="str">
        <f t="shared" si="1289"/>
        <v/>
      </c>
      <c r="BW1116" s="26" t="str">
        <f t="shared" si="1289"/>
        <v/>
      </c>
      <c r="BX1116" s="26" t="str">
        <f t="shared" si="1289"/>
        <v/>
      </c>
      <c r="BY1116" s="26" t="str">
        <f t="shared" si="1289"/>
        <v/>
      </c>
      <c r="BZ1116" s="26" t="str">
        <f t="shared" si="1289"/>
        <v/>
      </c>
      <c r="CA1116" s="26" t="str">
        <f t="shared" si="1289"/>
        <v/>
      </c>
      <c r="CB1116" s="26" t="str">
        <f t="shared" si="1289"/>
        <v/>
      </c>
      <c r="CC1116" s="26" t="str">
        <f t="shared" si="1289"/>
        <v/>
      </c>
      <c r="CD1116" s="26" t="str">
        <f t="shared" si="1289"/>
        <v/>
      </c>
      <c r="CE1116" s="26" t="str">
        <f t="shared" si="1289"/>
        <v/>
      </c>
      <c r="CF1116" s="26" t="str">
        <f t="shared" si="1289"/>
        <v/>
      </c>
      <c r="CG1116" s="26" t="str">
        <f t="shared" si="1289"/>
        <v/>
      </c>
      <c r="CH1116" s="26" t="str">
        <f t="shared" si="1289"/>
        <v/>
      </c>
      <c r="CI1116" s="26" t="str">
        <f t="shared" si="1289"/>
        <v/>
      </c>
      <c r="CJ1116" s="26" t="str">
        <f t="shared" si="1289"/>
        <v/>
      </c>
      <c r="CK1116" s="26" t="str">
        <f t="shared" si="1289"/>
        <v/>
      </c>
      <c r="CL1116" s="26" t="str">
        <f t="shared" si="1289"/>
        <v/>
      </c>
      <c r="CM1116" s="26" t="str">
        <f t="shared" si="1289"/>
        <v/>
      </c>
      <c r="CN1116" s="26" t="str">
        <f t="shared" si="1289"/>
        <v/>
      </c>
      <c r="CO1116" s="26" t="str">
        <f t="shared" si="1289"/>
        <v/>
      </c>
      <c r="CP1116" s="26" t="str">
        <f t="shared" si="1289"/>
        <v/>
      </c>
      <c r="CQ1116" s="26" t="str">
        <f t="shared" si="1289"/>
        <v/>
      </c>
      <c r="CR1116" s="26" t="str">
        <f t="shared" si="1289"/>
        <v/>
      </c>
      <c r="CS1116" s="26" t="str">
        <f t="shared" si="1289"/>
        <v/>
      </c>
      <c r="CT1116" s="26" t="str">
        <f t="shared" si="1289"/>
        <v/>
      </c>
      <c r="CU1116" s="26" t="str">
        <f t="shared" si="1289"/>
        <v/>
      </c>
      <c r="CV1116" s="26" t="str">
        <f t="shared" si="1289"/>
        <v/>
      </c>
      <c r="CW1116" s="26" t="str">
        <f t="shared" si="1289"/>
        <v/>
      </c>
      <c r="CX1116" s="26" t="str">
        <f t="shared" si="1289"/>
        <v/>
      </c>
      <c r="CY1116" s="26" t="str">
        <f t="shared" si="1289"/>
        <v/>
      </c>
      <c r="CZ1116" s="26" t="str">
        <f t="shared" si="1289"/>
        <v/>
      </c>
      <c r="DA1116" s="26" t="str">
        <f t="shared" si="1289"/>
        <v/>
      </c>
      <c r="DB1116" s="26" t="str">
        <f t="shared" si="1289"/>
        <v/>
      </c>
      <c r="DC1116" s="26" t="str">
        <f t="shared" si="1289"/>
        <v/>
      </c>
      <c r="DD1116" s="26" t="str">
        <f t="shared" si="1289"/>
        <v/>
      </c>
      <c r="DE1116" s="26" t="str">
        <f t="shared" si="1289"/>
        <v/>
      </c>
      <c r="DF1116" s="26" t="str">
        <f t="shared" si="1289"/>
        <v/>
      </c>
      <c r="DG1116" s="26" t="str">
        <f t="shared" si="1289"/>
        <v/>
      </c>
      <c r="DH1116" s="26" t="str">
        <f t="shared" si="1289"/>
        <v/>
      </c>
      <c r="DI1116" s="26" t="str">
        <f t="shared" si="1289"/>
        <v/>
      </c>
      <c r="DJ1116" s="26" t="str">
        <f t="shared" si="1289"/>
        <v/>
      </c>
      <c r="DK1116" s="26" t="str">
        <f t="shared" si="1289"/>
        <v/>
      </c>
      <c r="DL1116" s="26" t="str">
        <f t="shared" si="1289"/>
        <v/>
      </c>
      <c r="DM1116" s="26" t="str">
        <f t="shared" si="1289"/>
        <v/>
      </c>
      <c r="DN1116" s="26" t="str">
        <f t="shared" si="1289"/>
        <v/>
      </c>
      <c r="DO1116" s="26" t="str">
        <f t="shared" si="1289"/>
        <v/>
      </c>
      <c r="DP1116" s="26" t="str">
        <f t="shared" si="1289"/>
        <v/>
      </c>
      <c r="DQ1116" s="26" t="str">
        <f t="shared" si="1289"/>
        <v/>
      </c>
      <c r="DR1116" s="26" t="str">
        <f t="shared" si="1289"/>
        <v/>
      </c>
      <c r="DS1116" s="26" t="str">
        <f t="shared" si="1289"/>
        <v/>
      </c>
      <c r="DT1116" s="26" t="str">
        <f t="shared" si="1289"/>
        <v/>
      </c>
      <c r="DU1116" s="26" t="str">
        <f t="shared" si="1289"/>
        <v/>
      </c>
      <c r="DV1116" s="26" t="str">
        <f t="shared" si="1289"/>
        <v/>
      </c>
      <c r="DW1116" s="26" t="str">
        <f t="shared" si="1289"/>
        <v/>
      </c>
      <c r="DX1116" s="26" t="str">
        <f t="shared" si="1289"/>
        <v/>
      </c>
      <c r="DY1116" s="26" t="str">
        <f t="shared" si="1289"/>
        <v/>
      </c>
      <c r="DZ1116" s="26" t="str">
        <f t="shared" si="1289"/>
        <v/>
      </c>
      <c r="EA1116" s="26" t="str">
        <f t="shared" si="1289"/>
        <v/>
      </c>
      <c r="EB1116" s="26" t="str">
        <f t="shared" si="1289"/>
        <v/>
      </c>
      <c r="EC1116" s="26" t="str">
        <f t="shared" si="1289"/>
        <v/>
      </c>
      <c r="ED1116" s="26" t="str">
        <f t="shared" si="1289"/>
        <v/>
      </c>
      <c r="EE1116" s="26" t="str">
        <f t="shared" si="1290" ref="EE1116:FI1116">IF(AND(EE1117="",AND(EE1118="",EE1119="")),"",SUM(EE1117,EE1118,EE1119))</f>
        <v/>
      </c>
      <c r="EF1116" s="26" t="str">
        <f t="shared" si="1290"/>
        <v/>
      </c>
      <c r="EG1116" s="26" t="str">
        <f t="shared" si="1290"/>
        <v/>
      </c>
      <c r="EH1116" s="26" t="str">
        <f t="shared" si="1290"/>
        <v/>
      </c>
      <c r="EI1116" s="26" t="str">
        <f t="shared" si="1290"/>
        <v/>
      </c>
      <c r="EJ1116" s="26" t="str">
        <f t="shared" si="1290"/>
        <v/>
      </c>
      <c r="EK1116" s="26" t="str">
        <f t="shared" si="1290"/>
        <v/>
      </c>
      <c r="EL1116" s="26" t="str">
        <f t="shared" si="1290"/>
        <v/>
      </c>
      <c r="EM1116" s="26" t="str">
        <f t="shared" si="1290"/>
        <v/>
      </c>
      <c r="EN1116" s="26" t="str">
        <f t="shared" si="1290"/>
        <v/>
      </c>
      <c r="EO1116" s="26" t="str">
        <f t="shared" si="1290"/>
        <v/>
      </c>
      <c r="EP1116" s="26" t="str">
        <f t="shared" si="1290"/>
        <v/>
      </c>
      <c r="EQ1116" s="26" t="str">
        <f t="shared" si="1290"/>
        <v/>
      </c>
      <c r="ER1116" s="26" t="str">
        <f t="shared" si="1290"/>
        <v/>
      </c>
      <c r="ES1116" s="26" t="str">
        <f t="shared" si="1290"/>
        <v/>
      </c>
      <c r="ET1116" s="26" t="str">
        <f t="shared" si="1290"/>
        <v/>
      </c>
      <c r="EU1116" s="26" t="str">
        <f t="shared" si="1290"/>
        <v/>
      </c>
      <c r="EV1116" s="26" t="str">
        <f t="shared" si="1290"/>
        <v/>
      </c>
      <c r="EW1116" s="26" t="str">
        <f t="shared" si="1290"/>
        <v/>
      </c>
      <c r="EX1116" s="26" t="str">
        <f t="shared" si="1290"/>
        <v/>
      </c>
      <c r="EY1116" s="26" t="str">
        <f t="shared" si="1290"/>
        <v/>
      </c>
      <c r="EZ1116" s="26" t="str">
        <f t="shared" si="1290"/>
        <v/>
      </c>
      <c r="FA1116" s="26" t="str">
        <f t="shared" si="1290"/>
        <v/>
      </c>
      <c r="FB1116" s="26" t="str">
        <f t="shared" si="1290"/>
        <v/>
      </c>
      <c r="FC1116" s="26" t="str">
        <f t="shared" si="1290"/>
        <v/>
      </c>
      <c r="FD1116" s="26" t="str">
        <f t="shared" si="1290"/>
        <v/>
      </c>
      <c r="FE1116" s="26" t="str">
        <f t="shared" si="1290"/>
        <v/>
      </c>
      <c r="FF1116" s="26" t="str">
        <f t="shared" si="1290"/>
        <v/>
      </c>
      <c r="FG1116" s="26" t="str">
        <f t="shared" si="1290"/>
        <v/>
      </c>
      <c r="FH1116" s="26" t="str">
        <f t="shared" si="1290"/>
        <v/>
      </c>
      <c r="FI1116" s="26" t="str">
        <f t="shared" si="1290"/>
        <v/>
      </c>
    </row>
    <row r="1117" spans="1:165" s="8" customFormat="1" ht="15" customHeight="1">
      <c r="A1117" s="8" t="str">
        <f t="shared" si="1272"/>
        <v>BEFOODONFAAP_BP6_XDC</v>
      </c>
      <c r="B1117" s="12" t="s">
        <v>2115</v>
      </c>
      <c r="C1117" s="13" t="s">
        <v>2591</v>
      </c>
      <c r="D1117" s="13" t="s">
        <v>2592</v>
      </c>
      <c r="E1117" s="18" t="str">
        <f>"BEFOODONFAAP_BP6_"&amp;C3</f>
        <v>BEFOODONFAAP_BP6_XDC</v>
      </c>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row>
    <row r="1118" spans="1:165" s="8" customFormat="1" ht="15" customHeight="1">
      <c r="A1118" s="8" t="str">
        <f t="shared" si="1272"/>
        <v>BEFOODONFAAI_BP6_XDC</v>
      </c>
      <c r="B1118" s="12" t="s">
        <v>2514</v>
      </c>
      <c r="C1118" s="13" t="s">
        <v>2593</v>
      </c>
      <c r="D1118" s="13" t="s">
        <v>2594</v>
      </c>
      <c r="E1118" s="18" t="str">
        <f>"BEFOODONFAAI_BP6_"&amp;C3</f>
        <v>BEFOODONFAAI_BP6_XDC</v>
      </c>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row>
    <row r="1119" spans="1:165" s="8" customFormat="1" ht="15" customHeight="1">
      <c r="A1119" s="8" t="str">
        <f t="shared" si="1272"/>
        <v>BEFOODONFAAPI_BP6_XDC</v>
      </c>
      <c r="B1119" s="12" t="s">
        <v>2128</v>
      </c>
      <c r="C1119" s="13" t="s">
        <v>2595</v>
      </c>
      <c r="D1119" s="13" t="s">
        <v>2596</v>
      </c>
      <c r="E1119" s="18" t="str">
        <f>"BEFOODONFAAPI_BP6_"&amp;C3</f>
        <v>BEFOODONFAAPI_BP6_XDC</v>
      </c>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row>
    <row r="1120" spans="1:165" s="8" customFormat="1" ht="15" customHeight="1">
      <c r="A1120" s="8" t="str">
        <f t="shared" si="1272"/>
        <v>BEFOODONFRA_BP6_XDC</v>
      </c>
      <c r="B1120" s="12" t="s">
        <v>2257</v>
      </c>
      <c r="C1120" s="13" t="s">
        <v>2597</v>
      </c>
      <c r="D1120" s="13" t="s">
        <v>2598</v>
      </c>
      <c r="E1120" s="18" t="str">
        <f>"BEFOODONFRA_BP6_"&amp;C3</f>
        <v>BEFOODONFRA_BP6_XDC</v>
      </c>
      <c r="F1120" s="26" t="str">
        <f>IF(AND(F1121="",F1122=""),"",SUM(F1121,F1122))</f>
        <v/>
      </c>
      <c r="G1120" s="26" t="str">
        <f t="shared" si="1291" ref="G1120:BR1120">IF(AND(G1121="",G1122=""),"",SUM(G1121,G1122))</f>
        <v/>
      </c>
      <c r="H1120" s="26" t="str">
        <f t="shared" si="1291"/>
        <v/>
      </c>
      <c r="I1120" s="26" t="str">
        <f t="shared" si="1291"/>
        <v/>
      </c>
      <c r="J1120" s="26" t="str">
        <f t="shared" si="1291"/>
        <v/>
      </c>
      <c r="K1120" s="26" t="str">
        <f t="shared" si="1291"/>
        <v/>
      </c>
      <c r="L1120" s="26" t="str">
        <f t="shared" si="1291"/>
        <v/>
      </c>
      <c r="M1120" s="26" t="str">
        <f t="shared" si="1291"/>
        <v/>
      </c>
      <c r="N1120" s="26" t="str">
        <f t="shared" si="1291"/>
        <v/>
      </c>
      <c r="O1120" s="26" t="str">
        <f t="shared" si="1291"/>
        <v/>
      </c>
      <c r="P1120" s="26" t="str">
        <f t="shared" si="1291"/>
        <v/>
      </c>
      <c r="Q1120" s="26" t="str">
        <f t="shared" si="1291"/>
        <v/>
      </c>
      <c r="R1120" s="26" t="str">
        <f t="shared" si="1291"/>
        <v/>
      </c>
      <c r="S1120" s="26" t="str">
        <f t="shared" si="1291"/>
        <v/>
      </c>
      <c r="T1120" s="26" t="str">
        <f t="shared" si="1291"/>
        <v/>
      </c>
      <c r="U1120" s="26" t="str">
        <f t="shared" si="1291"/>
        <v/>
      </c>
      <c r="V1120" s="26" t="str">
        <f t="shared" si="1291"/>
        <v/>
      </c>
      <c r="W1120" s="26" t="str">
        <f t="shared" si="1291"/>
        <v/>
      </c>
      <c r="X1120" s="26" t="str">
        <f t="shared" si="1291"/>
        <v/>
      </c>
      <c r="Y1120" s="26" t="str">
        <f t="shared" si="1291"/>
        <v/>
      </c>
      <c r="Z1120" s="26" t="str">
        <f t="shared" si="1291"/>
        <v/>
      </c>
      <c r="AA1120" s="26" t="str">
        <f t="shared" si="1291"/>
        <v/>
      </c>
      <c r="AB1120" s="26" t="str">
        <f t="shared" si="1291"/>
        <v/>
      </c>
      <c r="AC1120" s="26" t="str">
        <f t="shared" si="1291"/>
        <v/>
      </c>
      <c r="AD1120" s="26" t="str">
        <f t="shared" si="1291"/>
        <v/>
      </c>
      <c r="AE1120" s="26" t="str">
        <f t="shared" si="1291"/>
        <v/>
      </c>
      <c r="AF1120" s="26" t="str">
        <f t="shared" si="1291"/>
        <v/>
      </c>
      <c r="AG1120" s="26" t="str">
        <f t="shared" si="1291"/>
        <v/>
      </c>
      <c r="AH1120" s="26" t="str">
        <f t="shared" si="1291"/>
        <v/>
      </c>
      <c r="AI1120" s="26" t="str">
        <f t="shared" si="1291"/>
        <v/>
      </c>
      <c r="AJ1120" s="26" t="str">
        <f t="shared" si="1291"/>
        <v/>
      </c>
      <c r="AK1120" s="26" t="str">
        <f t="shared" si="1291"/>
        <v/>
      </c>
      <c r="AL1120" s="26" t="str">
        <f t="shared" si="1291"/>
        <v/>
      </c>
      <c r="AM1120" s="26" t="str">
        <f t="shared" si="1291"/>
        <v/>
      </c>
      <c r="AN1120" s="26" t="str">
        <f t="shared" si="1291"/>
        <v/>
      </c>
      <c r="AO1120" s="26" t="str">
        <f t="shared" si="1291"/>
        <v/>
      </c>
      <c r="AP1120" s="26" t="str">
        <f t="shared" si="1291"/>
        <v/>
      </c>
      <c r="AQ1120" s="26" t="str">
        <f t="shared" si="1291"/>
        <v/>
      </c>
      <c r="AR1120" s="26" t="str">
        <f t="shared" si="1291"/>
        <v/>
      </c>
      <c r="AS1120" s="26" t="str">
        <f t="shared" si="1291"/>
        <v/>
      </c>
      <c r="AT1120" s="26" t="str">
        <f t="shared" si="1291"/>
        <v/>
      </c>
      <c r="AU1120" s="26" t="str">
        <f t="shared" si="1291"/>
        <v/>
      </c>
      <c r="AV1120" s="26" t="str">
        <f t="shared" si="1291"/>
        <v/>
      </c>
      <c r="AW1120" s="26" t="str">
        <f t="shared" si="1291"/>
        <v/>
      </c>
      <c r="AX1120" s="26" t="str">
        <f t="shared" si="1291"/>
        <v/>
      </c>
      <c r="AY1120" s="26" t="str">
        <f t="shared" si="1291"/>
        <v/>
      </c>
      <c r="AZ1120" s="26" t="str">
        <f t="shared" si="1291"/>
        <v/>
      </c>
      <c r="BA1120" s="26" t="str">
        <f t="shared" si="1291"/>
        <v/>
      </c>
      <c r="BB1120" s="26" t="str">
        <f t="shared" si="1291"/>
        <v/>
      </c>
      <c r="BC1120" s="26" t="str">
        <f t="shared" si="1291"/>
        <v/>
      </c>
      <c r="BD1120" s="26" t="str">
        <f t="shared" si="1291"/>
        <v/>
      </c>
      <c r="BE1120" s="26" t="str">
        <f t="shared" si="1291"/>
        <v/>
      </c>
      <c r="BF1120" s="26" t="str">
        <f t="shared" si="1291"/>
        <v/>
      </c>
      <c r="BG1120" s="26" t="str">
        <f t="shared" si="1291"/>
        <v/>
      </c>
      <c r="BH1120" s="26" t="str">
        <f t="shared" si="1291"/>
        <v/>
      </c>
      <c r="BI1120" s="26" t="str">
        <f t="shared" si="1291"/>
        <v/>
      </c>
      <c r="BJ1120" s="26" t="str">
        <f t="shared" si="1291"/>
        <v/>
      </c>
      <c r="BK1120" s="26" t="str">
        <f t="shared" si="1291"/>
        <v/>
      </c>
      <c r="BL1120" s="26" t="str">
        <f t="shared" si="1291"/>
        <v/>
      </c>
      <c r="BM1120" s="26" t="str">
        <f t="shared" si="1291"/>
        <v/>
      </c>
      <c r="BN1120" s="26" t="str">
        <f t="shared" si="1291"/>
        <v/>
      </c>
      <c r="BO1120" s="26" t="str">
        <f t="shared" si="1291"/>
        <v/>
      </c>
      <c r="BP1120" s="26" t="str">
        <f t="shared" si="1291"/>
        <v/>
      </c>
      <c r="BQ1120" s="26" t="str">
        <f t="shared" si="1291"/>
        <v/>
      </c>
      <c r="BR1120" s="26" t="str">
        <f t="shared" si="1291"/>
        <v/>
      </c>
      <c r="BS1120" s="26" t="str">
        <f t="shared" si="1292" ref="BS1120:ED1120">IF(AND(BS1121="",BS1122=""),"",SUM(BS1121,BS1122))</f>
        <v/>
      </c>
      <c r="BT1120" s="26" t="str">
        <f t="shared" si="1292"/>
        <v/>
      </c>
      <c r="BU1120" s="26" t="str">
        <f t="shared" si="1292"/>
        <v/>
      </c>
      <c r="BV1120" s="26" t="str">
        <f t="shared" si="1292"/>
        <v/>
      </c>
      <c r="BW1120" s="26" t="str">
        <f t="shared" si="1292"/>
        <v/>
      </c>
      <c r="BX1120" s="26" t="str">
        <f t="shared" si="1292"/>
        <v/>
      </c>
      <c r="BY1120" s="26" t="str">
        <f t="shared" si="1292"/>
        <v/>
      </c>
      <c r="BZ1120" s="26" t="str">
        <f t="shared" si="1292"/>
        <v/>
      </c>
      <c r="CA1120" s="26" t="str">
        <f t="shared" si="1292"/>
        <v/>
      </c>
      <c r="CB1120" s="26" t="str">
        <f t="shared" si="1292"/>
        <v/>
      </c>
      <c r="CC1120" s="26" t="str">
        <f t="shared" si="1292"/>
        <v/>
      </c>
      <c r="CD1120" s="26" t="str">
        <f t="shared" si="1292"/>
        <v/>
      </c>
      <c r="CE1120" s="26" t="str">
        <f t="shared" si="1292"/>
        <v/>
      </c>
      <c r="CF1120" s="26" t="str">
        <f t="shared" si="1292"/>
        <v/>
      </c>
      <c r="CG1120" s="26" t="str">
        <f t="shared" si="1292"/>
        <v/>
      </c>
      <c r="CH1120" s="26" t="str">
        <f t="shared" si="1292"/>
        <v/>
      </c>
      <c r="CI1120" s="26" t="str">
        <f t="shared" si="1292"/>
        <v/>
      </c>
      <c r="CJ1120" s="26" t="str">
        <f t="shared" si="1292"/>
        <v/>
      </c>
      <c r="CK1120" s="26" t="str">
        <f t="shared" si="1292"/>
        <v/>
      </c>
      <c r="CL1120" s="26" t="str">
        <f t="shared" si="1292"/>
        <v/>
      </c>
      <c r="CM1120" s="26" t="str">
        <f t="shared" si="1292"/>
        <v/>
      </c>
      <c r="CN1120" s="26" t="str">
        <f t="shared" si="1292"/>
        <v/>
      </c>
      <c r="CO1120" s="26" t="str">
        <f t="shared" si="1292"/>
        <v/>
      </c>
      <c r="CP1120" s="26" t="str">
        <f t="shared" si="1292"/>
        <v/>
      </c>
      <c r="CQ1120" s="26" t="str">
        <f t="shared" si="1292"/>
        <v/>
      </c>
      <c r="CR1120" s="26" t="str">
        <f t="shared" si="1292"/>
        <v/>
      </c>
      <c r="CS1120" s="26" t="str">
        <f t="shared" si="1292"/>
        <v/>
      </c>
      <c r="CT1120" s="26" t="str">
        <f t="shared" si="1292"/>
        <v/>
      </c>
      <c r="CU1120" s="26" t="str">
        <f t="shared" si="1292"/>
        <v/>
      </c>
      <c r="CV1120" s="26" t="str">
        <f t="shared" si="1292"/>
        <v/>
      </c>
      <c r="CW1120" s="26" t="str">
        <f t="shared" si="1292"/>
        <v/>
      </c>
      <c r="CX1120" s="26" t="str">
        <f t="shared" si="1292"/>
        <v/>
      </c>
      <c r="CY1120" s="26" t="str">
        <f t="shared" si="1292"/>
        <v/>
      </c>
      <c r="CZ1120" s="26" t="str">
        <f t="shared" si="1292"/>
        <v/>
      </c>
      <c r="DA1120" s="26" t="str">
        <f t="shared" si="1292"/>
        <v/>
      </c>
      <c r="DB1120" s="26" t="str">
        <f t="shared" si="1292"/>
        <v/>
      </c>
      <c r="DC1120" s="26" t="str">
        <f t="shared" si="1292"/>
        <v/>
      </c>
      <c r="DD1120" s="26" t="str">
        <f t="shared" si="1292"/>
        <v/>
      </c>
      <c r="DE1120" s="26" t="str">
        <f t="shared" si="1292"/>
        <v/>
      </c>
      <c r="DF1120" s="26" t="str">
        <f t="shared" si="1292"/>
        <v/>
      </c>
      <c r="DG1120" s="26" t="str">
        <f t="shared" si="1292"/>
        <v/>
      </c>
      <c r="DH1120" s="26" t="str">
        <f t="shared" si="1292"/>
        <v/>
      </c>
      <c r="DI1120" s="26" t="str">
        <f t="shared" si="1292"/>
        <v/>
      </c>
      <c r="DJ1120" s="26" t="str">
        <f t="shared" si="1292"/>
        <v/>
      </c>
      <c r="DK1120" s="26" t="str">
        <f t="shared" si="1292"/>
        <v/>
      </c>
      <c r="DL1120" s="26" t="str">
        <f t="shared" si="1292"/>
        <v/>
      </c>
      <c r="DM1120" s="26" t="str">
        <f t="shared" si="1292"/>
        <v/>
      </c>
      <c r="DN1120" s="26" t="str">
        <f t="shared" si="1292"/>
        <v/>
      </c>
      <c r="DO1120" s="26" t="str">
        <f t="shared" si="1292"/>
        <v/>
      </c>
      <c r="DP1120" s="26" t="str">
        <f t="shared" si="1292"/>
        <v/>
      </c>
      <c r="DQ1120" s="26" t="str">
        <f t="shared" si="1292"/>
        <v/>
      </c>
      <c r="DR1120" s="26" t="str">
        <f t="shared" si="1292"/>
        <v/>
      </c>
      <c r="DS1120" s="26" t="str">
        <f t="shared" si="1292"/>
        <v/>
      </c>
      <c r="DT1120" s="26" t="str">
        <f t="shared" si="1292"/>
        <v/>
      </c>
      <c r="DU1120" s="26" t="str">
        <f t="shared" si="1292"/>
        <v/>
      </c>
      <c r="DV1120" s="26" t="str">
        <f t="shared" si="1292"/>
        <v/>
      </c>
      <c r="DW1120" s="26" t="str">
        <f t="shared" si="1292"/>
        <v/>
      </c>
      <c r="DX1120" s="26" t="str">
        <f t="shared" si="1292"/>
        <v/>
      </c>
      <c r="DY1120" s="26" t="str">
        <f t="shared" si="1292"/>
        <v/>
      </c>
      <c r="DZ1120" s="26" t="str">
        <f t="shared" si="1292"/>
        <v/>
      </c>
      <c r="EA1120" s="26" t="str">
        <f t="shared" si="1292"/>
        <v/>
      </c>
      <c r="EB1120" s="26" t="str">
        <f t="shared" si="1292"/>
        <v/>
      </c>
      <c r="EC1120" s="26" t="str">
        <f t="shared" si="1292"/>
        <v/>
      </c>
      <c r="ED1120" s="26" t="str">
        <f t="shared" si="1292"/>
        <v/>
      </c>
      <c r="EE1120" s="26" t="str">
        <f t="shared" si="1293" ref="EE1120:FI1120">IF(AND(EE1121="",EE1122=""),"",SUM(EE1121,EE1122))</f>
        <v/>
      </c>
      <c r="EF1120" s="26" t="str">
        <f t="shared" si="1293"/>
        <v/>
      </c>
      <c r="EG1120" s="26" t="str">
        <f t="shared" si="1293"/>
        <v/>
      </c>
      <c r="EH1120" s="26" t="str">
        <f t="shared" si="1293"/>
        <v/>
      </c>
      <c r="EI1120" s="26" t="str">
        <f t="shared" si="1293"/>
        <v/>
      </c>
      <c r="EJ1120" s="26" t="str">
        <f t="shared" si="1293"/>
        <v/>
      </c>
      <c r="EK1120" s="26" t="str">
        <f t="shared" si="1293"/>
        <v/>
      </c>
      <c r="EL1120" s="26" t="str">
        <f t="shared" si="1293"/>
        <v/>
      </c>
      <c r="EM1120" s="26" t="str">
        <f t="shared" si="1293"/>
        <v/>
      </c>
      <c r="EN1120" s="26" t="str">
        <f t="shared" si="1293"/>
        <v/>
      </c>
      <c r="EO1120" s="26" t="str">
        <f t="shared" si="1293"/>
        <v/>
      </c>
      <c r="EP1120" s="26" t="str">
        <f t="shared" si="1293"/>
        <v/>
      </c>
      <c r="EQ1120" s="26" t="str">
        <f t="shared" si="1293"/>
        <v/>
      </c>
      <c r="ER1120" s="26" t="str">
        <f t="shared" si="1293"/>
        <v/>
      </c>
      <c r="ES1120" s="26" t="str">
        <f t="shared" si="1293"/>
        <v/>
      </c>
      <c r="ET1120" s="26" t="str">
        <f t="shared" si="1293"/>
        <v/>
      </c>
      <c r="EU1120" s="26" t="str">
        <f t="shared" si="1293"/>
        <v/>
      </c>
      <c r="EV1120" s="26" t="str">
        <f t="shared" si="1293"/>
        <v/>
      </c>
      <c r="EW1120" s="26" t="str">
        <f t="shared" si="1293"/>
        <v/>
      </c>
      <c r="EX1120" s="26" t="str">
        <f t="shared" si="1293"/>
        <v/>
      </c>
      <c r="EY1120" s="26" t="str">
        <f t="shared" si="1293"/>
        <v/>
      </c>
      <c r="EZ1120" s="26" t="str">
        <f t="shared" si="1293"/>
        <v/>
      </c>
      <c r="FA1120" s="26" t="str">
        <f t="shared" si="1293"/>
        <v/>
      </c>
      <c r="FB1120" s="26" t="str">
        <f t="shared" si="1293"/>
        <v/>
      </c>
      <c r="FC1120" s="26" t="str">
        <f t="shared" si="1293"/>
        <v/>
      </c>
      <c r="FD1120" s="26" t="str">
        <f t="shared" si="1293"/>
        <v/>
      </c>
      <c r="FE1120" s="26" t="str">
        <f t="shared" si="1293"/>
        <v/>
      </c>
      <c r="FF1120" s="26" t="str">
        <f t="shared" si="1293"/>
        <v/>
      </c>
      <c r="FG1120" s="26" t="str">
        <f t="shared" si="1293"/>
        <v/>
      </c>
      <c r="FH1120" s="26" t="str">
        <f t="shared" si="1293"/>
        <v/>
      </c>
      <c r="FI1120" s="26" t="str">
        <f t="shared" si="1293"/>
        <v/>
      </c>
    </row>
    <row r="1121" spans="1:165" s="8" customFormat="1" ht="15" customHeight="1">
      <c r="A1121" s="8" t="str">
        <f t="shared" si="1272"/>
        <v>BEFOODONFRAP_BP6_XDC</v>
      </c>
      <c r="B1121" s="12" t="s">
        <v>2134</v>
      </c>
      <c r="C1121" s="13" t="s">
        <v>2599</v>
      </c>
      <c r="D1121" s="13" t="s">
        <v>2600</v>
      </c>
      <c r="E1121" s="18" t="str">
        <f>"BEFOODONFRAP_BP6_"&amp;C3</f>
        <v>BEFOODONFRAP_BP6_XDC</v>
      </c>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row>
    <row r="1122" spans="1:165" s="8" customFormat="1" ht="15" customHeight="1">
      <c r="A1122" s="8" t="str">
        <f t="shared" si="1272"/>
        <v>BEFOODONFRAI_BP6_XDC</v>
      </c>
      <c r="B1122" s="12" t="s">
        <v>2118</v>
      </c>
      <c r="C1122" s="13" t="s">
        <v>2601</v>
      </c>
      <c r="D1122" s="13" t="s">
        <v>2602</v>
      </c>
      <c r="E1122" s="18" t="str">
        <f>"BEFOODONFRAI_BP6_"&amp;C3</f>
        <v>BEFOODONFRAI_BP6_XDC</v>
      </c>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row>
    <row r="1123" spans="1:165" s="8" customFormat="1" ht="15" customHeight="1">
      <c r="A1123" s="8" t="str">
        <f t="shared" si="1272"/>
        <v>BEFOODONFSA_BP6_XDC</v>
      </c>
      <c r="B1123" s="12" t="s">
        <v>2264</v>
      </c>
      <c r="C1123" s="13" t="s">
        <v>2603</v>
      </c>
      <c r="D1123" s="13" t="s">
        <v>2604</v>
      </c>
      <c r="E1123" s="18" t="str">
        <f>"BEFOODONFSA_BP6_"&amp;C3</f>
        <v>BEFOODONFSA_BP6_XDC</v>
      </c>
      <c r="F1123" s="26" t="str">
        <f>IF(AND(F1124="",F1125=""),"",SUM(F1124,F1125))</f>
        <v/>
      </c>
      <c r="G1123" s="26" t="str">
        <f t="shared" si="1294" ref="G1123:BR1123">IF(AND(G1124="",G1125=""),"",SUM(G1124,G1125))</f>
        <v/>
      </c>
      <c r="H1123" s="26" t="str">
        <f t="shared" si="1294"/>
        <v/>
      </c>
      <c r="I1123" s="26" t="str">
        <f t="shared" si="1294"/>
        <v/>
      </c>
      <c r="J1123" s="26" t="str">
        <f t="shared" si="1294"/>
        <v/>
      </c>
      <c r="K1123" s="26" t="str">
        <f t="shared" si="1294"/>
        <v/>
      </c>
      <c r="L1123" s="26" t="str">
        <f t="shared" si="1294"/>
        <v/>
      </c>
      <c r="M1123" s="26" t="str">
        <f t="shared" si="1294"/>
        <v/>
      </c>
      <c r="N1123" s="26" t="str">
        <f t="shared" si="1294"/>
        <v/>
      </c>
      <c r="O1123" s="26" t="str">
        <f t="shared" si="1294"/>
        <v/>
      </c>
      <c r="P1123" s="26" t="str">
        <f t="shared" si="1294"/>
        <v/>
      </c>
      <c r="Q1123" s="26" t="str">
        <f t="shared" si="1294"/>
        <v/>
      </c>
      <c r="R1123" s="26" t="str">
        <f t="shared" si="1294"/>
        <v/>
      </c>
      <c r="S1123" s="26" t="str">
        <f t="shared" si="1294"/>
        <v/>
      </c>
      <c r="T1123" s="26" t="str">
        <f t="shared" si="1294"/>
        <v/>
      </c>
      <c r="U1123" s="26" t="str">
        <f t="shared" si="1294"/>
        <v/>
      </c>
      <c r="V1123" s="26" t="str">
        <f t="shared" si="1294"/>
        <v/>
      </c>
      <c r="W1123" s="26" t="str">
        <f t="shared" si="1294"/>
        <v/>
      </c>
      <c r="X1123" s="26" t="str">
        <f t="shared" si="1294"/>
        <v/>
      </c>
      <c r="Y1123" s="26" t="str">
        <f t="shared" si="1294"/>
        <v/>
      </c>
      <c r="Z1123" s="26" t="str">
        <f t="shared" si="1294"/>
        <v/>
      </c>
      <c r="AA1123" s="26" t="str">
        <f t="shared" si="1294"/>
        <v/>
      </c>
      <c r="AB1123" s="26" t="str">
        <f t="shared" si="1294"/>
        <v/>
      </c>
      <c r="AC1123" s="26" t="str">
        <f t="shared" si="1294"/>
        <v/>
      </c>
      <c r="AD1123" s="26" t="str">
        <f t="shared" si="1294"/>
        <v/>
      </c>
      <c r="AE1123" s="26" t="str">
        <f t="shared" si="1294"/>
        <v/>
      </c>
      <c r="AF1123" s="26" t="str">
        <f t="shared" si="1294"/>
        <v/>
      </c>
      <c r="AG1123" s="26" t="str">
        <f t="shared" si="1294"/>
        <v/>
      </c>
      <c r="AH1123" s="26" t="str">
        <f t="shared" si="1294"/>
        <v/>
      </c>
      <c r="AI1123" s="26" t="str">
        <f t="shared" si="1294"/>
        <v/>
      </c>
      <c r="AJ1123" s="26" t="str">
        <f t="shared" si="1294"/>
        <v/>
      </c>
      <c r="AK1123" s="26" t="str">
        <f t="shared" si="1294"/>
        <v/>
      </c>
      <c r="AL1123" s="26" t="str">
        <f t="shared" si="1294"/>
        <v/>
      </c>
      <c r="AM1123" s="26" t="str">
        <f t="shared" si="1294"/>
        <v/>
      </c>
      <c r="AN1123" s="26" t="str">
        <f t="shared" si="1294"/>
        <v/>
      </c>
      <c r="AO1123" s="26" t="str">
        <f t="shared" si="1294"/>
        <v/>
      </c>
      <c r="AP1123" s="26" t="str">
        <f t="shared" si="1294"/>
        <v/>
      </c>
      <c r="AQ1123" s="26" t="str">
        <f t="shared" si="1294"/>
        <v/>
      </c>
      <c r="AR1123" s="26" t="str">
        <f t="shared" si="1294"/>
        <v/>
      </c>
      <c r="AS1123" s="26" t="str">
        <f t="shared" si="1294"/>
        <v/>
      </c>
      <c r="AT1123" s="26" t="str">
        <f t="shared" si="1294"/>
        <v/>
      </c>
      <c r="AU1123" s="26" t="str">
        <f t="shared" si="1294"/>
        <v/>
      </c>
      <c r="AV1123" s="26" t="str">
        <f t="shared" si="1294"/>
        <v/>
      </c>
      <c r="AW1123" s="26" t="str">
        <f t="shared" si="1294"/>
        <v/>
      </c>
      <c r="AX1123" s="26" t="str">
        <f t="shared" si="1294"/>
        <v/>
      </c>
      <c r="AY1123" s="26" t="str">
        <f t="shared" si="1294"/>
        <v/>
      </c>
      <c r="AZ1123" s="26" t="str">
        <f t="shared" si="1294"/>
        <v/>
      </c>
      <c r="BA1123" s="26" t="str">
        <f t="shared" si="1294"/>
        <v/>
      </c>
      <c r="BB1123" s="26" t="str">
        <f t="shared" si="1294"/>
        <v/>
      </c>
      <c r="BC1123" s="26" t="str">
        <f t="shared" si="1294"/>
        <v/>
      </c>
      <c r="BD1123" s="26" t="str">
        <f t="shared" si="1294"/>
        <v/>
      </c>
      <c r="BE1123" s="26" t="str">
        <f t="shared" si="1294"/>
        <v/>
      </c>
      <c r="BF1123" s="26" t="str">
        <f t="shared" si="1294"/>
        <v/>
      </c>
      <c r="BG1123" s="26" t="str">
        <f t="shared" si="1294"/>
        <v/>
      </c>
      <c r="BH1123" s="26" t="str">
        <f t="shared" si="1294"/>
        <v/>
      </c>
      <c r="BI1123" s="26" t="str">
        <f t="shared" si="1294"/>
        <v/>
      </c>
      <c r="BJ1123" s="26" t="str">
        <f t="shared" si="1294"/>
        <v/>
      </c>
      <c r="BK1123" s="26" t="str">
        <f t="shared" si="1294"/>
        <v/>
      </c>
      <c r="BL1123" s="26" t="str">
        <f t="shared" si="1294"/>
        <v/>
      </c>
      <c r="BM1123" s="26" t="str">
        <f t="shared" si="1294"/>
        <v/>
      </c>
      <c r="BN1123" s="26" t="str">
        <f t="shared" si="1294"/>
        <v/>
      </c>
      <c r="BO1123" s="26" t="str">
        <f t="shared" si="1294"/>
        <v/>
      </c>
      <c r="BP1123" s="26" t="str">
        <f t="shared" si="1294"/>
        <v/>
      </c>
      <c r="BQ1123" s="26" t="str">
        <f t="shared" si="1294"/>
        <v/>
      </c>
      <c r="BR1123" s="26" t="str">
        <f t="shared" si="1294"/>
        <v/>
      </c>
      <c r="BS1123" s="26" t="str">
        <f t="shared" si="1295" ref="BS1123:ED1123">IF(AND(BS1124="",BS1125=""),"",SUM(BS1124,BS1125))</f>
        <v/>
      </c>
      <c r="BT1123" s="26" t="str">
        <f t="shared" si="1295"/>
        <v/>
      </c>
      <c r="BU1123" s="26" t="str">
        <f t="shared" si="1295"/>
        <v/>
      </c>
      <c r="BV1123" s="26" t="str">
        <f t="shared" si="1295"/>
        <v/>
      </c>
      <c r="BW1123" s="26" t="str">
        <f t="shared" si="1295"/>
        <v/>
      </c>
      <c r="BX1123" s="26" t="str">
        <f t="shared" si="1295"/>
        <v/>
      </c>
      <c r="BY1123" s="26" t="str">
        <f t="shared" si="1295"/>
        <v/>
      </c>
      <c r="BZ1123" s="26" t="str">
        <f t="shared" si="1295"/>
        <v/>
      </c>
      <c r="CA1123" s="26" t="str">
        <f t="shared" si="1295"/>
        <v/>
      </c>
      <c r="CB1123" s="26" t="str">
        <f t="shared" si="1295"/>
        <v/>
      </c>
      <c r="CC1123" s="26" t="str">
        <f t="shared" si="1295"/>
        <v/>
      </c>
      <c r="CD1123" s="26" t="str">
        <f t="shared" si="1295"/>
        <v/>
      </c>
      <c r="CE1123" s="26" t="str">
        <f t="shared" si="1295"/>
        <v/>
      </c>
      <c r="CF1123" s="26" t="str">
        <f t="shared" si="1295"/>
        <v/>
      </c>
      <c r="CG1123" s="26" t="str">
        <f t="shared" si="1295"/>
        <v/>
      </c>
      <c r="CH1123" s="26" t="str">
        <f t="shared" si="1295"/>
        <v/>
      </c>
      <c r="CI1123" s="26" t="str">
        <f t="shared" si="1295"/>
        <v/>
      </c>
      <c r="CJ1123" s="26" t="str">
        <f t="shared" si="1295"/>
        <v/>
      </c>
      <c r="CK1123" s="26" t="str">
        <f t="shared" si="1295"/>
        <v/>
      </c>
      <c r="CL1123" s="26" t="str">
        <f t="shared" si="1295"/>
        <v/>
      </c>
      <c r="CM1123" s="26" t="str">
        <f t="shared" si="1295"/>
        <v/>
      </c>
      <c r="CN1123" s="26" t="str">
        <f t="shared" si="1295"/>
        <v/>
      </c>
      <c r="CO1123" s="26" t="str">
        <f t="shared" si="1295"/>
        <v/>
      </c>
      <c r="CP1123" s="26" t="str">
        <f t="shared" si="1295"/>
        <v/>
      </c>
      <c r="CQ1123" s="26" t="str">
        <f t="shared" si="1295"/>
        <v/>
      </c>
      <c r="CR1123" s="26" t="str">
        <f t="shared" si="1295"/>
        <v/>
      </c>
      <c r="CS1123" s="26" t="str">
        <f t="shared" si="1295"/>
        <v/>
      </c>
      <c r="CT1123" s="26" t="str">
        <f t="shared" si="1295"/>
        <v/>
      </c>
      <c r="CU1123" s="26" t="str">
        <f t="shared" si="1295"/>
        <v/>
      </c>
      <c r="CV1123" s="26" t="str">
        <f t="shared" si="1295"/>
        <v/>
      </c>
      <c r="CW1123" s="26" t="str">
        <f t="shared" si="1295"/>
        <v/>
      </c>
      <c r="CX1123" s="26" t="str">
        <f t="shared" si="1295"/>
        <v/>
      </c>
      <c r="CY1123" s="26" t="str">
        <f t="shared" si="1295"/>
        <v/>
      </c>
      <c r="CZ1123" s="26" t="str">
        <f t="shared" si="1295"/>
        <v/>
      </c>
      <c r="DA1123" s="26" t="str">
        <f t="shared" si="1295"/>
        <v/>
      </c>
      <c r="DB1123" s="26" t="str">
        <f t="shared" si="1295"/>
        <v/>
      </c>
      <c r="DC1123" s="26" t="str">
        <f t="shared" si="1295"/>
        <v/>
      </c>
      <c r="DD1123" s="26" t="str">
        <f t="shared" si="1295"/>
        <v/>
      </c>
      <c r="DE1123" s="26" t="str">
        <f t="shared" si="1295"/>
        <v/>
      </c>
      <c r="DF1123" s="26" t="str">
        <f t="shared" si="1295"/>
        <v/>
      </c>
      <c r="DG1123" s="26" t="str">
        <f t="shared" si="1295"/>
        <v/>
      </c>
      <c r="DH1123" s="26" t="str">
        <f t="shared" si="1295"/>
        <v/>
      </c>
      <c r="DI1123" s="26" t="str">
        <f t="shared" si="1295"/>
        <v/>
      </c>
      <c r="DJ1123" s="26" t="str">
        <f t="shared" si="1295"/>
        <v/>
      </c>
      <c r="DK1123" s="26" t="str">
        <f t="shared" si="1295"/>
        <v/>
      </c>
      <c r="DL1123" s="26" t="str">
        <f t="shared" si="1295"/>
        <v/>
      </c>
      <c r="DM1123" s="26" t="str">
        <f t="shared" si="1295"/>
        <v/>
      </c>
      <c r="DN1123" s="26" t="str">
        <f t="shared" si="1295"/>
        <v/>
      </c>
      <c r="DO1123" s="26" t="str">
        <f t="shared" si="1295"/>
        <v/>
      </c>
      <c r="DP1123" s="26" t="str">
        <f t="shared" si="1295"/>
        <v/>
      </c>
      <c r="DQ1123" s="26" t="str">
        <f t="shared" si="1295"/>
        <v/>
      </c>
      <c r="DR1123" s="26" t="str">
        <f t="shared" si="1295"/>
        <v/>
      </c>
      <c r="DS1123" s="26" t="str">
        <f t="shared" si="1295"/>
        <v/>
      </c>
      <c r="DT1123" s="26" t="str">
        <f t="shared" si="1295"/>
        <v/>
      </c>
      <c r="DU1123" s="26" t="str">
        <f t="shared" si="1295"/>
        <v/>
      </c>
      <c r="DV1123" s="26" t="str">
        <f t="shared" si="1295"/>
        <v/>
      </c>
      <c r="DW1123" s="26" t="str">
        <f t="shared" si="1295"/>
        <v/>
      </c>
      <c r="DX1123" s="26" t="str">
        <f t="shared" si="1295"/>
        <v/>
      </c>
      <c r="DY1123" s="26" t="str">
        <f t="shared" si="1295"/>
        <v/>
      </c>
      <c r="DZ1123" s="26" t="str">
        <f t="shared" si="1295"/>
        <v/>
      </c>
      <c r="EA1123" s="26" t="str">
        <f t="shared" si="1295"/>
        <v/>
      </c>
      <c r="EB1123" s="26" t="str">
        <f t="shared" si="1295"/>
        <v/>
      </c>
      <c r="EC1123" s="26" t="str">
        <f t="shared" si="1295"/>
        <v/>
      </c>
      <c r="ED1123" s="26" t="str">
        <f t="shared" si="1295"/>
        <v/>
      </c>
      <c r="EE1123" s="26" t="str">
        <f t="shared" si="1296" ref="EE1123:FI1123">IF(AND(EE1124="",EE1125=""),"",SUM(EE1124,EE1125))</f>
        <v/>
      </c>
      <c r="EF1123" s="26" t="str">
        <f t="shared" si="1296"/>
        <v/>
      </c>
      <c r="EG1123" s="26" t="str">
        <f t="shared" si="1296"/>
        <v/>
      </c>
      <c r="EH1123" s="26" t="str">
        <f t="shared" si="1296"/>
        <v/>
      </c>
      <c r="EI1123" s="26" t="str">
        <f t="shared" si="1296"/>
        <v/>
      </c>
      <c r="EJ1123" s="26" t="str">
        <f t="shared" si="1296"/>
        <v/>
      </c>
      <c r="EK1123" s="26" t="str">
        <f t="shared" si="1296"/>
        <v/>
      </c>
      <c r="EL1123" s="26" t="str">
        <f t="shared" si="1296"/>
        <v/>
      </c>
      <c r="EM1123" s="26" t="str">
        <f t="shared" si="1296"/>
        <v/>
      </c>
      <c r="EN1123" s="26" t="str">
        <f t="shared" si="1296"/>
        <v/>
      </c>
      <c r="EO1123" s="26" t="str">
        <f t="shared" si="1296"/>
        <v/>
      </c>
      <c r="EP1123" s="26" t="str">
        <f t="shared" si="1296"/>
        <v/>
      </c>
      <c r="EQ1123" s="26" t="str">
        <f t="shared" si="1296"/>
        <v/>
      </c>
      <c r="ER1123" s="26" t="str">
        <f t="shared" si="1296"/>
        <v/>
      </c>
      <c r="ES1123" s="26" t="str">
        <f t="shared" si="1296"/>
        <v/>
      </c>
      <c r="ET1123" s="26" t="str">
        <f t="shared" si="1296"/>
        <v/>
      </c>
      <c r="EU1123" s="26" t="str">
        <f t="shared" si="1296"/>
        <v/>
      </c>
      <c r="EV1123" s="26" t="str">
        <f t="shared" si="1296"/>
        <v/>
      </c>
      <c r="EW1123" s="26" t="str">
        <f t="shared" si="1296"/>
        <v/>
      </c>
      <c r="EX1123" s="26" t="str">
        <f t="shared" si="1296"/>
        <v/>
      </c>
      <c r="EY1123" s="26" t="str">
        <f t="shared" si="1296"/>
        <v/>
      </c>
      <c r="EZ1123" s="26" t="str">
        <f t="shared" si="1296"/>
        <v/>
      </c>
      <c r="FA1123" s="26" t="str">
        <f t="shared" si="1296"/>
        <v/>
      </c>
      <c r="FB1123" s="26" t="str">
        <f t="shared" si="1296"/>
        <v/>
      </c>
      <c r="FC1123" s="26" t="str">
        <f t="shared" si="1296"/>
        <v/>
      </c>
      <c r="FD1123" s="26" t="str">
        <f t="shared" si="1296"/>
        <v/>
      </c>
      <c r="FE1123" s="26" t="str">
        <f t="shared" si="1296"/>
        <v/>
      </c>
      <c r="FF1123" s="26" t="str">
        <f t="shared" si="1296"/>
        <v/>
      </c>
      <c r="FG1123" s="26" t="str">
        <f t="shared" si="1296"/>
        <v/>
      </c>
      <c r="FH1123" s="26" t="str">
        <f t="shared" si="1296"/>
        <v/>
      </c>
      <c r="FI1123" s="26" t="str">
        <f t="shared" si="1296"/>
        <v/>
      </c>
    </row>
    <row r="1124" spans="1:165" s="8" customFormat="1" ht="15" customHeight="1">
      <c r="A1124" s="8" t="str">
        <f t="shared" si="1272"/>
        <v>BEFOODONFSAP_BP6_XDC</v>
      </c>
      <c r="B1124" s="12" t="s">
        <v>2115</v>
      </c>
      <c r="C1124" s="13" t="s">
        <v>2605</v>
      </c>
      <c r="D1124" s="13" t="s">
        <v>2606</v>
      </c>
      <c r="E1124" s="18" t="str">
        <f>"BEFOODONFSAP_BP6_"&amp;C3</f>
        <v>BEFOODONFSAP_BP6_XDC</v>
      </c>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row>
    <row r="1125" spans="1:165" s="8" customFormat="1" ht="15" customHeight="1">
      <c r="A1125" s="8" t="str">
        <f t="shared" si="1272"/>
        <v>BEFOODONFSAI_BP6_XDC</v>
      </c>
      <c r="B1125" s="12" t="s">
        <v>2514</v>
      </c>
      <c r="C1125" s="13" t="s">
        <v>2607</v>
      </c>
      <c r="D1125" s="13" t="s">
        <v>2608</v>
      </c>
      <c r="E1125" s="18" t="str">
        <f>"BEFOODONFSAI_BP6_"&amp;C3</f>
        <v>BEFOODONFSAI_BP6_XDC</v>
      </c>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row>
    <row r="1126" spans="1:165" s="8" customFormat="1" ht="15" customHeight="1">
      <c r="A1126" s="8" t="str">
        <f t="shared" si="1272"/>
        <v>BEFOODONFCA_BP6_XDC</v>
      </c>
      <c r="B1126" s="12" t="s">
        <v>2271</v>
      </c>
      <c r="C1126" s="13" t="s">
        <v>2609</v>
      </c>
      <c r="D1126" s="13" t="s">
        <v>2610</v>
      </c>
      <c r="E1126" s="18" t="str">
        <f>"BEFOODONFCA_BP6_"&amp;C3</f>
        <v>BEFOODONFCA_BP6_XDC</v>
      </c>
      <c r="F1126" s="26" t="str">
        <f>IF(AND(F1127="",F1128=""),"",SUM(F1127,F1128))</f>
        <v/>
      </c>
      <c r="G1126" s="26" t="str">
        <f t="shared" si="1297" ref="G1126:BR1126">IF(AND(G1127="",G1128=""),"",SUM(G1127,G1128))</f>
        <v/>
      </c>
      <c r="H1126" s="26" t="str">
        <f t="shared" si="1297"/>
        <v/>
      </c>
      <c r="I1126" s="26" t="str">
        <f t="shared" si="1297"/>
        <v/>
      </c>
      <c r="J1126" s="26" t="str">
        <f t="shared" si="1297"/>
        <v/>
      </c>
      <c r="K1126" s="26" t="str">
        <f t="shared" si="1297"/>
        <v/>
      </c>
      <c r="L1126" s="26" t="str">
        <f t="shared" si="1297"/>
        <v/>
      </c>
      <c r="M1126" s="26" t="str">
        <f t="shared" si="1297"/>
        <v/>
      </c>
      <c r="N1126" s="26" t="str">
        <f t="shared" si="1297"/>
        <v/>
      </c>
      <c r="O1126" s="26" t="str">
        <f t="shared" si="1297"/>
        <v/>
      </c>
      <c r="P1126" s="26" t="str">
        <f t="shared" si="1297"/>
        <v/>
      </c>
      <c r="Q1126" s="26" t="str">
        <f t="shared" si="1297"/>
        <v/>
      </c>
      <c r="R1126" s="26" t="str">
        <f t="shared" si="1297"/>
        <v/>
      </c>
      <c r="S1126" s="26" t="str">
        <f t="shared" si="1297"/>
        <v/>
      </c>
      <c r="T1126" s="26" t="str">
        <f t="shared" si="1297"/>
        <v/>
      </c>
      <c r="U1126" s="26" t="str">
        <f t="shared" si="1297"/>
        <v/>
      </c>
      <c r="V1126" s="26" t="str">
        <f t="shared" si="1297"/>
        <v/>
      </c>
      <c r="W1126" s="26" t="str">
        <f t="shared" si="1297"/>
        <v/>
      </c>
      <c r="X1126" s="26" t="str">
        <f t="shared" si="1297"/>
        <v/>
      </c>
      <c r="Y1126" s="26" t="str">
        <f t="shared" si="1297"/>
        <v/>
      </c>
      <c r="Z1126" s="26" t="str">
        <f t="shared" si="1297"/>
        <v/>
      </c>
      <c r="AA1126" s="26" t="str">
        <f t="shared" si="1297"/>
        <v/>
      </c>
      <c r="AB1126" s="26" t="str">
        <f t="shared" si="1297"/>
        <v/>
      </c>
      <c r="AC1126" s="26" t="str">
        <f t="shared" si="1297"/>
        <v/>
      </c>
      <c r="AD1126" s="26" t="str">
        <f t="shared" si="1297"/>
        <v/>
      </c>
      <c r="AE1126" s="26" t="str">
        <f t="shared" si="1297"/>
        <v/>
      </c>
      <c r="AF1126" s="26" t="str">
        <f t="shared" si="1297"/>
        <v/>
      </c>
      <c r="AG1126" s="26" t="str">
        <f t="shared" si="1297"/>
        <v/>
      </c>
      <c r="AH1126" s="26" t="str">
        <f t="shared" si="1297"/>
        <v/>
      </c>
      <c r="AI1126" s="26" t="str">
        <f t="shared" si="1297"/>
        <v/>
      </c>
      <c r="AJ1126" s="26" t="str">
        <f t="shared" si="1297"/>
        <v/>
      </c>
      <c r="AK1126" s="26" t="str">
        <f t="shared" si="1297"/>
        <v/>
      </c>
      <c r="AL1126" s="26" t="str">
        <f t="shared" si="1297"/>
        <v/>
      </c>
      <c r="AM1126" s="26" t="str">
        <f t="shared" si="1297"/>
        <v/>
      </c>
      <c r="AN1126" s="26" t="str">
        <f t="shared" si="1297"/>
        <v/>
      </c>
      <c r="AO1126" s="26" t="str">
        <f t="shared" si="1297"/>
        <v/>
      </c>
      <c r="AP1126" s="26" t="str">
        <f t="shared" si="1297"/>
        <v/>
      </c>
      <c r="AQ1126" s="26" t="str">
        <f t="shared" si="1297"/>
        <v/>
      </c>
      <c r="AR1126" s="26" t="str">
        <f t="shared" si="1297"/>
        <v/>
      </c>
      <c r="AS1126" s="26" t="str">
        <f t="shared" si="1297"/>
        <v/>
      </c>
      <c r="AT1126" s="26" t="str">
        <f t="shared" si="1297"/>
        <v/>
      </c>
      <c r="AU1126" s="26" t="str">
        <f t="shared" si="1297"/>
        <v/>
      </c>
      <c r="AV1126" s="26" t="str">
        <f t="shared" si="1297"/>
        <v/>
      </c>
      <c r="AW1126" s="26" t="str">
        <f t="shared" si="1297"/>
        <v/>
      </c>
      <c r="AX1126" s="26" t="str">
        <f t="shared" si="1297"/>
        <v/>
      </c>
      <c r="AY1126" s="26" t="str">
        <f t="shared" si="1297"/>
        <v/>
      </c>
      <c r="AZ1126" s="26" t="str">
        <f t="shared" si="1297"/>
        <v/>
      </c>
      <c r="BA1126" s="26" t="str">
        <f t="shared" si="1297"/>
        <v/>
      </c>
      <c r="BB1126" s="26" t="str">
        <f t="shared" si="1297"/>
        <v/>
      </c>
      <c r="BC1126" s="26" t="str">
        <f t="shared" si="1297"/>
        <v/>
      </c>
      <c r="BD1126" s="26" t="str">
        <f t="shared" si="1297"/>
        <v/>
      </c>
      <c r="BE1126" s="26" t="str">
        <f t="shared" si="1297"/>
        <v/>
      </c>
      <c r="BF1126" s="26" t="str">
        <f t="shared" si="1297"/>
        <v/>
      </c>
      <c r="BG1126" s="26" t="str">
        <f t="shared" si="1297"/>
        <v/>
      </c>
      <c r="BH1126" s="26" t="str">
        <f t="shared" si="1297"/>
        <v/>
      </c>
      <c r="BI1126" s="26" t="str">
        <f t="shared" si="1297"/>
        <v/>
      </c>
      <c r="BJ1126" s="26" t="str">
        <f t="shared" si="1297"/>
        <v/>
      </c>
      <c r="BK1126" s="26" t="str">
        <f t="shared" si="1297"/>
        <v/>
      </c>
      <c r="BL1126" s="26" t="str">
        <f t="shared" si="1297"/>
        <v/>
      </c>
      <c r="BM1126" s="26" t="str">
        <f t="shared" si="1297"/>
        <v/>
      </c>
      <c r="BN1126" s="26" t="str">
        <f t="shared" si="1297"/>
        <v/>
      </c>
      <c r="BO1126" s="26" t="str">
        <f t="shared" si="1297"/>
        <v/>
      </c>
      <c r="BP1126" s="26" t="str">
        <f t="shared" si="1297"/>
        <v/>
      </c>
      <c r="BQ1126" s="26" t="str">
        <f t="shared" si="1297"/>
        <v/>
      </c>
      <c r="BR1126" s="26" t="str">
        <f t="shared" si="1297"/>
        <v/>
      </c>
      <c r="BS1126" s="26" t="str">
        <f t="shared" si="1298" ref="BS1126:ED1126">IF(AND(BS1127="",BS1128=""),"",SUM(BS1127,BS1128))</f>
        <v/>
      </c>
      <c r="BT1126" s="26" t="str">
        <f t="shared" si="1298"/>
        <v/>
      </c>
      <c r="BU1126" s="26" t="str">
        <f t="shared" si="1298"/>
        <v/>
      </c>
      <c r="BV1126" s="26" t="str">
        <f t="shared" si="1298"/>
        <v/>
      </c>
      <c r="BW1126" s="26" t="str">
        <f t="shared" si="1298"/>
        <v/>
      </c>
      <c r="BX1126" s="26" t="str">
        <f t="shared" si="1298"/>
        <v/>
      </c>
      <c r="BY1126" s="26" t="str">
        <f t="shared" si="1298"/>
        <v/>
      </c>
      <c r="BZ1126" s="26" t="str">
        <f t="shared" si="1298"/>
        <v/>
      </c>
      <c r="CA1126" s="26" t="str">
        <f t="shared" si="1298"/>
        <v/>
      </c>
      <c r="CB1126" s="26" t="str">
        <f t="shared" si="1298"/>
        <v/>
      </c>
      <c r="CC1126" s="26" t="str">
        <f t="shared" si="1298"/>
        <v/>
      </c>
      <c r="CD1126" s="26" t="str">
        <f t="shared" si="1298"/>
        <v/>
      </c>
      <c r="CE1126" s="26" t="str">
        <f t="shared" si="1298"/>
        <v/>
      </c>
      <c r="CF1126" s="26" t="str">
        <f t="shared" si="1298"/>
        <v/>
      </c>
      <c r="CG1126" s="26" t="str">
        <f t="shared" si="1298"/>
        <v/>
      </c>
      <c r="CH1126" s="26" t="str">
        <f t="shared" si="1298"/>
        <v/>
      </c>
      <c r="CI1126" s="26" t="str">
        <f t="shared" si="1298"/>
        <v/>
      </c>
      <c r="CJ1126" s="26" t="str">
        <f t="shared" si="1298"/>
        <v/>
      </c>
      <c r="CK1126" s="26" t="str">
        <f t="shared" si="1298"/>
        <v/>
      </c>
      <c r="CL1126" s="26" t="str">
        <f t="shared" si="1298"/>
        <v/>
      </c>
      <c r="CM1126" s="26" t="str">
        <f t="shared" si="1298"/>
        <v/>
      </c>
      <c r="CN1126" s="26" t="str">
        <f t="shared" si="1298"/>
        <v/>
      </c>
      <c r="CO1126" s="26" t="str">
        <f t="shared" si="1298"/>
        <v/>
      </c>
      <c r="CP1126" s="26" t="str">
        <f t="shared" si="1298"/>
        <v/>
      </c>
      <c r="CQ1126" s="26" t="str">
        <f t="shared" si="1298"/>
        <v/>
      </c>
      <c r="CR1126" s="26" t="str">
        <f t="shared" si="1298"/>
        <v/>
      </c>
      <c r="CS1126" s="26" t="str">
        <f t="shared" si="1298"/>
        <v/>
      </c>
      <c r="CT1126" s="26" t="str">
        <f t="shared" si="1298"/>
        <v/>
      </c>
      <c r="CU1126" s="26" t="str">
        <f t="shared" si="1298"/>
        <v/>
      </c>
      <c r="CV1126" s="26" t="str">
        <f t="shared" si="1298"/>
        <v/>
      </c>
      <c r="CW1126" s="26" t="str">
        <f t="shared" si="1298"/>
        <v/>
      </c>
      <c r="CX1126" s="26" t="str">
        <f t="shared" si="1298"/>
        <v/>
      </c>
      <c r="CY1126" s="26" t="str">
        <f t="shared" si="1298"/>
        <v/>
      </c>
      <c r="CZ1126" s="26" t="str">
        <f t="shared" si="1298"/>
        <v/>
      </c>
      <c r="DA1126" s="26" t="str">
        <f t="shared" si="1298"/>
        <v/>
      </c>
      <c r="DB1126" s="26" t="str">
        <f t="shared" si="1298"/>
        <v/>
      </c>
      <c r="DC1126" s="26" t="str">
        <f t="shared" si="1298"/>
        <v/>
      </c>
      <c r="DD1126" s="26" t="str">
        <f t="shared" si="1298"/>
        <v/>
      </c>
      <c r="DE1126" s="26" t="str">
        <f t="shared" si="1298"/>
        <v/>
      </c>
      <c r="DF1126" s="26" t="str">
        <f t="shared" si="1298"/>
        <v/>
      </c>
      <c r="DG1126" s="26" t="str">
        <f t="shared" si="1298"/>
        <v/>
      </c>
      <c r="DH1126" s="26" t="str">
        <f t="shared" si="1298"/>
        <v/>
      </c>
      <c r="DI1126" s="26" t="str">
        <f t="shared" si="1298"/>
        <v/>
      </c>
      <c r="DJ1126" s="26" t="str">
        <f t="shared" si="1298"/>
        <v/>
      </c>
      <c r="DK1126" s="26" t="str">
        <f t="shared" si="1298"/>
        <v/>
      </c>
      <c r="DL1126" s="26" t="str">
        <f t="shared" si="1298"/>
        <v/>
      </c>
      <c r="DM1126" s="26" t="str">
        <f t="shared" si="1298"/>
        <v/>
      </c>
      <c r="DN1126" s="26" t="str">
        <f t="shared" si="1298"/>
        <v/>
      </c>
      <c r="DO1126" s="26" t="str">
        <f t="shared" si="1298"/>
        <v/>
      </c>
      <c r="DP1126" s="26" t="str">
        <f t="shared" si="1298"/>
        <v/>
      </c>
      <c r="DQ1126" s="26" t="str">
        <f t="shared" si="1298"/>
        <v/>
      </c>
      <c r="DR1126" s="26" t="str">
        <f t="shared" si="1298"/>
        <v/>
      </c>
      <c r="DS1126" s="26" t="str">
        <f t="shared" si="1298"/>
        <v/>
      </c>
      <c r="DT1126" s="26" t="str">
        <f t="shared" si="1298"/>
        <v/>
      </c>
      <c r="DU1126" s="26" t="str">
        <f t="shared" si="1298"/>
        <v/>
      </c>
      <c r="DV1126" s="26" t="str">
        <f t="shared" si="1298"/>
        <v/>
      </c>
      <c r="DW1126" s="26" t="str">
        <f t="shared" si="1298"/>
        <v/>
      </c>
      <c r="DX1126" s="26" t="str">
        <f t="shared" si="1298"/>
        <v/>
      </c>
      <c r="DY1126" s="26" t="str">
        <f t="shared" si="1298"/>
        <v/>
      </c>
      <c r="DZ1126" s="26" t="str">
        <f t="shared" si="1298"/>
        <v/>
      </c>
      <c r="EA1126" s="26" t="str">
        <f t="shared" si="1298"/>
        <v/>
      </c>
      <c r="EB1126" s="26" t="str">
        <f t="shared" si="1298"/>
        <v/>
      </c>
      <c r="EC1126" s="26" t="str">
        <f t="shared" si="1298"/>
        <v/>
      </c>
      <c r="ED1126" s="26" t="str">
        <f t="shared" si="1298"/>
        <v/>
      </c>
      <c r="EE1126" s="26" t="str">
        <f t="shared" si="1299" ref="EE1126:FI1126">IF(AND(EE1127="",EE1128=""),"",SUM(EE1127,EE1128))</f>
        <v/>
      </c>
      <c r="EF1126" s="26" t="str">
        <f t="shared" si="1299"/>
        <v/>
      </c>
      <c r="EG1126" s="26" t="str">
        <f t="shared" si="1299"/>
        <v/>
      </c>
      <c r="EH1126" s="26" t="str">
        <f t="shared" si="1299"/>
        <v/>
      </c>
      <c r="EI1126" s="26" t="str">
        <f t="shared" si="1299"/>
        <v/>
      </c>
      <c r="EJ1126" s="26" t="str">
        <f t="shared" si="1299"/>
        <v/>
      </c>
      <c r="EK1126" s="26" t="str">
        <f t="shared" si="1299"/>
        <v/>
      </c>
      <c r="EL1126" s="26" t="str">
        <f t="shared" si="1299"/>
        <v/>
      </c>
      <c r="EM1126" s="26" t="str">
        <f t="shared" si="1299"/>
        <v/>
      </c>
      <c r="EN1126" s="26" t="str">
        <f t="shared" si="1299"/>
        <v/>
      </c>
      <c r="EO1126" s="26" t="str">
        <f t="shared" si="1299"/>
        <v/>
      </c>
      <c r="EP1126" s="26" t="str">
        <f t="shared" si="1299"/>
        <v/>
      </c>
      <c r="EQ1126" s="26" t="str">
        <f t="shared" si="1299"/>
        <v/>
      </c>
      <c r="ER1126" s="26" t="str">
        <f t="shared" si="1299"/>
        <v/>
      </c>
      <c r="ES1126" s="26" t="str">
        <f t="shared" si="1299"/>
        <v/>
      </c>
      <c r="ET1126" s="26" t="str">
        <f t="shared" si="1299"/>
        <v/>
      </c>
      <c r="EU1126" s="26" t="str">
        <f t="shared" si="1299"/>
        <v/>
      </c>
      <c r="EV1126" s="26" t="str">
        <f t="shared" si="1299"/>
        <v/>
      </c>
      <c r="EW1126" s="26" t="str">
        <f t="shared" si="1299"/>
        <v/>
      </c>
      <c r="EX1126" s="26" t="str">
        <f t="shared" si="1299"/>
        <v/>
      </c>
      <c r="EY1126" s="26" t="str">
        <f t="shared" si="1299"/>
        <v/>
      </c>
      <c r="EZ1126" s="26" t="str">
        <f t="shared" si="1299"/>
        <v/>
      </c>
      <c r="FA1126" s="26" t="str">
        <f t="shared" si="1299"/>
        <v/>
      </c>
      <c r="FB1126" s="26" t="str">
        <f t="shared" si="1299"/>
        <v/>
      </c>
      <c r="FC1126" s="26" t="str">
        <f t="shared" si="1299"/>
        <v/>
      </c>
      <c r="FD1126" s="26" t="str">
        <f t="shared" si="1299"/>
        <v/>
      </c>
      <c r="FE1126" s="26" t="str">
        <f t="shared" si="1299"/>
        <v/>
      </c>
      <c r="FF1126" s="26" t="str">
        <f t="shared" si="1299"/>
        <v/>
      </c>
      <c r="FG1126" s="26" t="str">
        <f t="shared" si="1299"/>
        <v/>
      </c>
      <c r="FH1126" s="26" t="str">
        <f t="shared" si="1299"/>
        <v/>
      </c>
      <c r="FI1126" s="26" t="str">
        <f t="shared" si="1299"/>
        <v/>
      </c>
    </row>
    <row r="1127" spans="1:165" s="8" customFormat="1" ht="15" customHeight="1">
      <c r="A1127" s="8" t="str">
        <f t="shared" si="1272"/>
        <v>BEFOODONFCAP_BP6_XDC</v>
      </c>
      <c r="B1127" s="12" t="s">
        <v>2149</v>
      </c>
      <c r="C1127" s="13" t="s">
        <v>2611</v>
      </c>
      <c r="D1127" s="13" t="s">
        <v>2612</v>
      </c>
      <c r="E1127" s="18" t="str">
        <f>"BEFOODONFCAP_BP6_"&amp;C3</f>
        <v>BEFOODONFCAP_BP6_XDC</v>
      </c>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row>
    <row r="1128" spans="1:165" s="8" customFormat="1" ht="15" customHeight="1">
      <c r="A1128" s="8" t="str">
        <f t="shared" si="1272"/>
        <v>BEFOODONFCAI_BP6_XDC</v>
      </c>
      <c r="B1128" s="12" t="s">
        <v>2152</v>
      </c>
      <c r="C1128" s="13" t="s">
        <v>2613</v>
      </c>
      <c r="D1128" s="13" t="s">
        <v>2614</v>
      </c>
      <c r="E1128" s="18" t="str">
        <f>"BEFOODONFCAI_BP6_"&amp;C3</f>
        <v>BEFOODONFCAI_BP6_XDC</v>
      </c>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row>
    <row r="1129" spans="2:165" s="8" customFormat="1" ht="15" customHeight="1">
      <c r="B1129" s="19" t="s">
        <v>2615</v>
      </c>
      <c r="C1129" s="17"/>
      <c r="D1129" s="13" t="s">
        <v>78</v>
      </c>
      <c r="E1129" s="14"/>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row>
    <row r="1130" spans="1:165" s="8" customFormat="1" ht="15" customHeight="1">
      <c r="A1130" s="8" t="str">
        <f t="shared" si="1272"/>
        <v>BAXEF_BP6_XDC</v>
      </c>
      <c r="B1130" s="12" t="s">
        <v>2616</v>
      </c>
      <c r="C1130" s="13" t="s">
        <v>2617</v>
      </c>
      <c r="D1130" s="13" t="s">
        <v>2618</v>
      </c>
      <c r="E1130" s="14" t="str">
        <f>"BAXEF_BP6_"&amp;C3</f>
        <v>BAXEF_BP6_XDC</v>
      </c>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row>
    <row r="1131" spans="1:165" s="8" customFormat="1" ht="15" customHeight="1">
      <c r="A1131" s="8" t="str">
        <f t="shared" si="1272"/>
        <v>BXPR_BP6_XDC</v>
      </c>
      <c r="B1131" s="12" t="s">
        <v>2619</v>
      </c>
      <c r="C1131" s="13" t="s">
        <v>2620</v>
      </c>
      <c r="D1131" s="13" t="s">
        <v>2621</v>
      </c>
      <c r="E1131" s="14" t="str">
        <f>"BXPR_BP6_"&amp;C3</f>
        <v>BXPR_BP6_XDC</v>
      </c>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row>
    <row r="1132" spans="1:165" s="8" customFormat="1" ht="15" customHeight="1">
      <c r="A1132" s="8" t="str">
        <f t="shared" si="1272"/>
        <v>BMPR_BP6_XDC</v>
      </c>
      <c r="B1132" s="12" t="s">
        <v>2622</v>
      </c>
      <c r="C1132" s="13" t="s">
        <v>2623</v>
      </c>
      <c r="D1132" s="13" t="s">
        <v>2624</v>
      </c>
      <c r="E1132" s="14" t="str">
        <f>"BMPR_BP6_"&amp;C3</f>
        <v>BMPR_BP6_XDC</v>
      </c>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row>
    <row r="1133" spans="1:165" s="8" customFormat="1" ht="15" customHeight="1">
      <c r="A1133" s="8" t="str">
        <f t="shared" si="1272"/>
        <v>BXTR_BP6_XDC</v>
      </c>
      <c r="B1133" s="12" t="s">
        <v>2625</v>
      </c>
      <c r="C1133" s="13" t="s">
        <v>2626</v>
      </c>
      <c r="D1133" s="13" t="s">
        <v>2627</v>
      </c>
      <c r="E1133" s="14" t="str">
        <f>"BXTR_BP6_"&amp;C3</f>
        <v>BXTR_BP6_XDC</v>
      </c>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row>
    <row r="1134" spans="1:165" s="8" customFormat="1" ht="15" customHeight="1">
      <c r="A1134" s="8" t="str">
        <f t="shared" si="1272"/>
        <v>BMTR_BP6_XDC</v>
      </c>
      <c r="B1134" s="12" t="s">
        <v>2628</v>
      </c>
      <c r="C1134" s="13" t="s">
        <v>2629</v>
      </c>
      <c r="D1134" s="13" t="s">
        <v>2630</v>
      </c>
      <c r="E1134" s="18" t="str">
        <f>"BMTR_BP6_"&amp;C3</f>
        <v>BMTR_BP6_XDC</v>
      </c>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row>
    <row r="1135" spans="1:165" s="8" customFormat="1" ht="15" customHeight="1">
      <c r="A1135" s="8" t="str">
        <f t="shared" si="1272"/>
        <v>BXTRTNIPISHS_BP6_XDC</v>
      </c>
      <c r="B1135" s="12" t="s">
        <v>2631</v>
      </c>
      <c r="C1135" s="13" t="s">
        <v>2632</v>
      </c>
      <c r="D1135" s="13" t="s">
        <v>2633</v>
      </c>
      <c r="E1135" s="18" t="str">
        <f>"BXTRTNIPISHS_BP6_"&amp;C3</f>
        <v>BXTRTNIPISHS_BP6_XDC</v>
      </c>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row>
    <row r="1136" spans="1:165" s="8" customFormat="1" ht="15" customHeight="1">
      <c r="A1136" s="8" t="str">
        <f t="shared" si="1272"/>
        <v>BMTRTNIPISHS_BP6_XDC</v>
      </c>
      <c r="B1136" s="12" t="s">
        <v>2634</v>
      </c>
      <c r="C1136" s="13" t="s">
        <v>2635</v>
      </c>
      <c r="D1136" s="13" t="s">
        <v>2636</v>
      </c>
      <c r="E1136" s="20" t="str">
        <f>"BMTRTNIPISHS_BP6_"&amp;C3</f>
        <v>BMTRTNIPISHS_BP6_XDC</v>
      </c>
      <c r="F1136" s="21"/>
      <c r="G1136" s="21"/>
      <c r="H1136" s="21"/>
      <c r="I1136" s="21"/>
      <c r="J1136" s="21"/>
      <c r="K1136" s="21"/>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21"/>
      <c r="AH1136" s="21"/>
      <c r="AI1136" s="21"/>
      <c r="AJ1136" s="21"/>
      <c r="AK1136" s="21"/>
      <c r="AL1136" s="21"/>
      <c r="AM1136" s="21"/>
      <c r="AN1136" s="21"/>
      <c r="AO1136" s="21"/>
      <c r="AP1136" s="21"/>
      <c r="AQ1136" s="21"/>
      <c r="AR1136" s="21"/>
      <c r="AS1136" s="21"/>
      <c r="AT1136" s="21"/>
      <c r="AU1136" s="21"/>
      <c r="AV1136" s="21"/>
      <c r="AW1136" s="21"/>
      <c r="AX1136" s="21"/>
      <c r="AY1136" s="21"/>
      <c r="AZ1136" s="21"/>
      <c r="BA1136" s="21"/>
      <c r="BB1136" s="21"/>
      <c r="BC1136" s="21"/>
      <c r="BD1136" s="21"/>
      <c r="BE1136" s="21"/>
      <c r="BF1136" s="21"/>
      <c r="BG1136" s="21"/>
      <c r="BH1136" s="21"/>
      <c r="BI1136" s="21"/>
      <c r="BJ1136" s="21"/>
      <c r="BK1136" s="21"/>
      <c r="BL1136" s="21"/>
      <c r="BM1136" s="21"/>
      <c r="BN1136" s="21"/>
      <c r="BO1136" s="21"/>
      <c r="BP1136" s="21"/>
      <c r="BQ1136" s="21"/>
      <c r="BR1136" s="21"/>
      <c r="BS1136" s="21"/>
      <c r="BT1136" s="21"/>
      <c r="BU1136" s="21"/>
      <c r="BV1136" s="21"/>
      <c r="BW1136" s="21"/>
      <c r="BX1136" s="21"/>
      <c r="BY1136" s="21"/>
      <c r="BZ1136" s="21"/>
      <c r="CA1136" s="21"/>
      <c r="CB1136" s="21"/>
      <c r="CC1136" s="21"/>
      <c r="CD1136" s="21"/>
      <c r="CE1136" s="21"/>
      <c r="CF1136" s="21"/>
      <c r="CG1136" s="21"/>
      <c r="CH1136" s="21"/>
      <c r="CI1136" s="21"/>
      <c r="CJ1136" s="21"/>
      <c r="CK1136" s="21"/>
      <c r="CL1136" s="21"/>
      <c r="CM1136" s="21"/>
      <c r="CN1136" s="21"/>
      <c r="CO1136" s="21"/>
      <c r="CP1136" s="21"/>
      <c r="CQ1136" s="21"/>
      <c r="CR1136" s="21"/>
      <c r="CS1136" s="21"/>
      <c r="CT1136" s="21"/>
      <c r="CU1136" s="21"/>
      <c r="CV1136" s="21"/>
      <c r="CW1136" s="21"/>
      <c r="CX1136" s="21"/>
      <c r="CY1136" s="21"/>
      <c r="CZ1136" s="21"/>
      <c r="DA1136" s="21"/>
      <c r="DB1136" s="21"/>
      <c r="DC1136" s="21"/>
      <c r="DD1136" s="21"/>
      <c r="DE1136" s="21"/>
      <c r="DF1136" s="21"/>
      <c r="DG1136" s="21"/>
      <c r="DH1136" s="21"/>
      <c r="DI1136" s="21"/>
      <c r="DJ1136" s="21"/>
      <c r="DK1136" s="21"/>
      <c r="DL1136" s="21"/>
      <c r="DM1136" s="21"/>
      <c r="DN1136" s="21"/>
      <c r="DO1136" s="21"/>
      <c r="DP1136" s="21"/>
      <c r="DQ1136" s="21"/>
      <c r="DR1136" s="21"/>
      <c r="DS1136" s="21"/>
      <c r="DT1136" s="21"/>
      <c r="DU1136" s="21"/>
      <c r="DV1136" s="21"/>
      <c r="DW1136" s="21"/>
      <c r="DX1136" s="21"/>
      <c r="DY1136" s="21"/>
      <c r="DZ1136" s="21"/>
      <c r="EA1136" s="21"/>
      <c r="EB1136" s="21"/>
      <c r="EC1136" s="21"/>
      <c r="ED1136" s="21"/>
      <c r="EE1136" s="21"/>
      <c r="EF1136" s="21"/>
      <c r="EG1136" s="21"/>
      <c r="EH1136" s="21"/>
      <c r="EI1136" s="21"/>
      <c r="EJ1136" s="21"/>
      <c r="EK1136" s="21"/>
      <c r="EL1136" s="21"/>
      <c r="EM1136" s="21"/>
      <c r="EN1136" s="21"/>
      <c r="EO1136" s="21"/>
      <c r="EP1136" s="21"/>
      <c r="EQ1136" s="21"/>
      <c r="ER1136" s="21"/>
      <c r="ES1136" s="21"/>
      <c r="ET1136" s="21"/>
      <c r="EU1136" s="21"/>
      <c r="EV1136" s="21"/>
      <c r="EW1136" s="21"/>
      <c r="EX1136" s="21"/>
      <c r="EY1136" s="21"/>
      <c r="EZ1136" s="21"/>
      <c r="FA1136" s="21"/>
      <c r="FB1136" s="21"/>
      <c r="FC1136" s="21"/>
      <c r="FD1136" s="21"/>
      <c r="FE1136" s="21"/>
      <c r="FF1136" s="21"/>
      <c r="FG1136" s="21"/>
      <c r="FH1136" s="21"/>
      <c r="FI1136" s="21"/>
    </row>
  </sheetData>
  <sheetProtection password="EE94" sheet="1" objects="1" scenarios="1" formatCells="0" formatColumns="0" formatRows="0"/>
  <mergeCells count="2">
    <mergeCell ref="B6:B8"/>
    <mergeCell ref="E6:E8"/>
  </mergeCells>
  <conditionalFormatting sqref="F8:FI8">
    <cfRule type="expression" priority="1" dxfId="1">
      <formula>IF(AND(F6&lt;&gt;"",F7&lt;&gt;""),IF(OR(LEN(F6)&lt;&gt;4,LEN(F7)&gt;3),TRUE,FALSE),FALSE)</formula>
    </cfRule>
    <cfRule type="expression" priority="2" dxfId="0">
      <formula>IF(F8&lt;&gt;"",IF(COUNTIF($F$8:$FI$8,F8)&gt;1,TRUE,FALSE),FALSE)</formula>
    </cfRule>
  </conditionalFormatting>
  <dataValidations count="4">
    <dataValidation type="list" showInputMessage="1" showErrorMessage="1" sqref="B4">
      <formula1>ScalesList</formula1>
    </dataValidation>
    <dataValidation type="list" showInputMessage="1" showErrorMessage="1" sqref="B3">
      <formula1>CurrencyList</formula1>
    </dataValidation>
    <dataValidation type="list" showErrorMessage="1" promptTitle="Period" prompt="Please select the Period." sqref="F6:FI6">
      <formula1>PeriodList</formula1>
    </dataValidation>
    <dataValidation type="list" allowBlank="1" showErrorMessage="1" promptTitle="Frequency" prompt="Please select Frequency." sqref="F7:FI7">
      <formula1>FrequencyList</formula1>
    </dataValidation>
  </dataValidations>
  <pageMargins left="0.7" right="0.7" top="0.75" bottom="0.75" header="0.3" footer="0.3"/>
  <pageSetup orientation="portrait"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76"/>
  <sheetViews>
    <sheetView workbookViewId="0" topLeftCell="B1">
      <selection pane="topLeft" activeCell="E7" sqref="E7"/>
    </sheetView>
  </sheetViews>
  <sheetFormatPr defaultColWidth="7.83333333333333" defaultRowHeight="12" customHeight="1"/>
  <cols>
    <col min="1" max="1" width="25" style="41" customWidth="1"/>
    <col min="2" max="2" width="20" style="41" bestFit="1" customWidth="1"/>
    <col min="3" max="3" width="25.8333333333333" style="42" customWidth="1"/>
    <col min="4" max="4" width="35.8333333333333" style="42" customWidth="1"/>
    <col min="5" max="6" width="20.5" style="41" customWidth="1"/>
    <col min="7" max="16384" width="7.83333333333333" style="41"/>
  </cols>
  <sheetData>
    <row r="1" spans="1:2" ht="12.75">
      <c r="A1" s="41" t="s">
        <v>2713</v>
      </c>
      <c r="B1" s="41" t="s">
        <v>2651</v>
      </c>
    </row>
    <row r="2" ht="12.75"/>
    <row r="3" spans="1:1" ht="12.75">
      <c r="A3" s="41" t="s">
        <v>2652</v>
      </c>
    </row>
    <row r="4" spans="1:6" ht="12.75">
      <c r="A4" s="43" t="s">
        <v>2653</v>
      </c>
      <c r="B4" s="43" t="s">
        <v>2654</v>
      </c>
      <c r="C4" s="42" t="s">
        <v>2655</v>
      </c>
      <c r="E4" s="44">
        <v>2022</v>
      </c>
      <c r="F4" s="45" t="s">
        <v>2656</v>
      </c>
    </row>
    <row r="5" spans="1:6" ht="15.75">
      <c r="A5" s="46" t="s">
        <v>2657</v>
      </c>
      <c r="B5" s="46" t="s">
        <v>2658</v>
      </c>
      <c r="C5" s="42" t="s">
        <v>2659</v>
      </c>
      <c r="E5" s="44">
        <v>2021</v>
      </c>
      <c r="F5" s="44" t="s">
        <v>2660</v>
      </c>
    </row>
    <row r="6" spans="1:6" ht="15.75">
      <c r="A6" s="46" t="s">
        <v>5</v>
      </c>
      <c r="B6" s="46" t="s">
        <v>3</v>
      </c>
      <c r="C6" s="42" t="s">
        <v>2661</v>
      </c>
      <c r="E6" s="44">
        <v>2020</v>
      </c>
      <c r="F6" s="44" t="s">
        <v>2662</v>
      </c>
    </row>
    <row r="7" spans="1:6" ht="15.75">
      <c r="A7" s="46" t="s">
        <v>2663</v>
      </c>
      <c r="B7" s="46" t="s">
        <v>2664</v>
      </c>
      <c r="C7" s="42" t="s">
        <v>2665</v>
      </c>
      <c r="E7" s="44">
        <v>2019</v>
      </c>
      <c r="F7" s="44" t="s">
        <v>2666</v>
      </c>
    </row>
    <row r="8" spans="1:6" ht="15.75">
      <c r="A8" s="46" t="s">
        <v>2667</v>
      </c>
      <c r="B8" s="46"/>
      <c r="E8" s="44">
        <v>2018</v>
      </c>
      <c r="F8" s="44" t="s">
        <v>2668</v>
      </c>
    </row>
    <row r="9" spans="5:5" ht="12.75">
      <c r="E9" s="44">
        <v>2017</v>
      </c>
    </row>
    <row r="10" spans="5:5" ht="12.75">
      <c r="E10" s="44">
        <v>2016</v>
      </c>
    </row>
    <row r="11" spans="5:5" ht="12.75">
      <c r="E11" s="44">
        <v>2015</v>
      </c>
    </row>
    <row r="12" spans="5:5" ht="12.75">
      <c r="E12" s="44">
        <v>2014</v>
      </c>
    </row>
    <row r="13" spans="5:5" ht="12.75">
      <c r="E13" s="44">
        <v>2013</v>
      </c>
    </row>
    <row r="14" spans="5:5" ht="12.75">
      <c r="E14" s="44">
        <v>2012</v>
      </c>
    </row>
    <row r="15" spans="5:5" ht="12.75">
      <c r="E15" s="44">
        <v>2011</v>
      </c>
    </row>
    <row r="16" spans="5:5" ht="12.75">
      <c r="E16" s="44">
        <v>2010</v>
      </c>
    </row>
    <row r="17" spans="5:5" ht="12.75">
      <c r="E17" s="44">
        <v>2009</v>
      </c>
    </row>
    <row r="18" spans="5:5" ht="12.75">
      <c r="E18" s="44">
        <v>2008</v>
      </c>
    </row>
    <row r="19" spans="5:5" ht="12.75">
      <c r="E19" s="44">
        <v>2007</v>
      </c>
    </row>
    <row r="20" spans="5:5" ht="12.75">
      <c r="E20" s="44">
        <v>2006</v>
      </c>
    </row>
    <row r="21" spans="5:5" ht="12.75">
      <c r="E21" s="44">
        <v>2005</v>
      </c>
    </row>
    <row r="22" spans="5:5" ht="12.75">
      <c r="E22" s="44">
        <v>2004</v>
      </c>
    </row>
    <row r="23" spans="5:5" ht="12.75">
      <c r="E23" s="44">
        <v>2003</v>
      </c>
    </row>
    <row r="24" spans="5:5" ht="12.75">
      <c r="E24" s="44">
        <v>2002</v>
      </c>
    </row>
    <row r="25" spans="5:5" ht="12.75">
      <c r="E25" s="44">
        <v>2001</v>
      </c>
    </row>
    <row r="26" spans="5:5" ht="12.75">
      <c r="E26" s="44">
        <v>2000</v>
      </c>
    </row>
    <row r="27" spans="5:5" ht="12.75">
      <c r="E27" s="44">
        <v>1999</v>
      </c>
    </row>
    <row r="28" spans="5:5" ht="12.75">
      <c r="E28" s="44">
        <v>1998</v>
      </c>
    </row>
    <row r="29" spans="5:5" ht="12.75">
      <c r="E29" s="44">
        <v>1997</v>
      </c>
    </row>
    <row r="30" spans="5:5" ht="12.75">
      <c r="E30" s="44">
        <v>1996</v>
      </c>
    </row>
    <row r="31" spans="5:5" ht="12.75">
      <c r="E31" s="44">
        <v>1995</v>
      </c>
    </row>
    <row r="32" spans="5:5" ht="12.75">
      <c r="E32" s="44">
        <v>1994</v>
      </c>
    </row>
    <row r="33" spans="5:5" ht="12.75">
      <c r="E33" s="44">
        <v>1993</v>
      </c>
    </row>
    <row r="34" spans="5:5" ht="12.75">
      <c r="E34" s="44">
        <v>1992</v>
      </c>
    </row>
    <row r="35" spans="5:5" ht="12.75">
      <c r="E35" s="44">
        <v>1991</v>
      </c>
    </row>
    <row r="36" spans="5:5" ht="12.75">
      <c r="E36" s="44">
        <v>1990</v>
      </c>
    </row>
    <row r="37" spans="5:5" ht="12.75">
      <c r="E37" s="44">
        <v>1989</v>
      </c>
    </row>
    <row r="38" spans="5:5" ht="12.75">
      <c r="E38" s="44">
        <v>1988</v>
      </c>
    </row>
    <row r="39" spans="5:5" ht="12.75">
      <c r="E39" s="44">
        <v>1987</v>
      </c>
    </row>
    <row r="40" spans="5:5" ht="12.75">
      <c r="E40" s="44">
        <v>1986</v>
      </c>
    </row>
    <row r="41" spans="5:5" ht="12.75">
      <c r="E41" s="44">
        <v>1985</v>
      </c>
    </row>
    <row r="42" spans="5:5" ht="12.75">
      <c r="E42" s="44">
        <v>1984</v>
      </c>
    </row>
    <row r="43" spans="5:5" ht="12.75">
      <c r="E43" s="44">
        <v>1983</v>
      </c>
    </row>
    <row r="44" spans="5:5" ht="12.75">
      <c r="E44" s="44">
        <v>1982</v>
      </c>
    </row>
    <row r="45" spans="5:5" ht="12.75">
      <c r="E45" s="44">
        <v>1981</v>
      </c>
    </row>
    <row r="46" spans="5:5" ht="12.75">
      <c r="E46" s="44">
        <v>1980</v>
      </c>
    </row>
    <row r="47" spans="5:5" ht="12.75">
      <c r="E47" s="44">
        <v>1979</v>
      </c>
    </row>
    <row r="48" spans="5:5" ht="12.75">
      <c r="E48" s="44">
        <v>1978</v>
      </c>
    </row>
    <row r="49" spans="5:5" ht="12.75">
      <c r="E49" s="44">
        <v>1977</v>
      </c>
    </row>
    <row r="50" spans="5:5" ht="12.75">
      <c r="E50" s="44">
        <v>1976</v>
      </c>
    </row>
    <row r="51" spans="5:5" ht="12.75">
      <c r="E51" s="44">
        <v>1975</v>
      </c>
    </row>
    <row r="52" spans="5:5" ht="12.75">
      <c r="E52" s="44">
        <v>1974</v>
      </c>
    </row>
    <row r="53" spans="5:5" ht="12.75">
      <c r="E53" s="44">
        <v>1973</v>
      </c>
    </row>
    <row r="54" spans="5:5" ht="12.75">
      <c r="E54" s="44">
        <v>1972</v>
      </c>
    </row>
    <row r="55" spans="5:5" ht="12.75">
      <c r="E55" s="44">
        <v>1971</v>
      </c>
    </row>
    <row r="56" spans="5:5" ht="12.75">
      <c r="E56" s="44">
        <v>1970</v>
      </c>
    </row>
    <row r="57" spans="5:5" ht="12.75">
      <c r="E57" s="44">
        <v>1969</v>
      </c>
    </row>
    <row r="58" spans="5:5" ht="12.75">
      <c r="E58" s="44">
        <v>1968</v>
      </c>
    </row>
    <row r="59" spans="5:5" ht="12.75">
      <c r="E59" s="44">
        <v>1967</v>
      </c>
    </row>
    <row r="60" spans="5:5" ht="12.75">
      <c r="E60" s="44">
        <v>1966</v>
      </c>
    </row>
    <row r="61" spans="5:5" ht="12.75">
      <c r="E61" s="44">
        <v>1965</v>
      </c>
    </row>
    <row r="62" spans="5:5" ht="12.75">
      <c r="E62" s="44">
        <v>1964</v>
      </c>
    </row>
    <row r="63" spans="5:5" ht="12.75">
      <c r="E63" s="44">
        <v>1963</v>
      </c>
    </row>
    <row r="64" spans="5:5" ht="12.75">
      <c r="E64" s="44">
        <v>1962</v>
      </c>
    </row>
    <row r="65" spans="5:5" ht="12.75">
      <c r="E65" s="44">
        <v>1961</v>
      </c>
    </row>
    <row r="66" spans="5:5" ht="12.75">
      <c r="E66" s="44">
        <v>1960</v>
      </c>
    </row>
    <row r="67" spans="5:5" ht="12.75">
      <c r="E67" s="44">
        <v>1959</v>
      </c>
    </row>
    <row r="68" spans="5:5" ht="12.75">
      <c r="E68" s="44">
        <v>1958</v>
      </c>
    </row>
    <row r="69" spans="5:5" ht="12.75">
      <c r="E69" s="44">
        <v>1957</v>
      </c>
    </row>
    <row r="70" spans="5:5" ht="12.75">
      <c r="E70" s="44">
        <v>1956</v>
      </c>
    </row>
    <row r="71" spans="5:5" ht="12.75">
      <c r="E71" s="44">
        <v>1955</v>
      </c>
    </row>
    <row r="72" spans="5:5" ht="12.75">
      <c r="E72" s="44">
        <v>1954</v>
      </c>
    </row>
    <row r="73" spans="5:5" ht="12.75">
      <c r="E73" s="44">
        <v>1953</v>
      </c>
    </row>
    <row r="74" spans="5:5" ht="12.75">
      <c r="E74" s="44">
        <v>1952</v>
      </c>
    </row>
    <row r="75" spans="5:5" ht="12.75" customHeight="1">
      <c r="E75" s="44">
        <v>1951</v>
      </c>
    </row>
    <row r="76" spans="5:5" ht="12" customHeight="1">
      <c r="E76" s="44">
        <v>1950</v>
      </c>
    </row>
  </sheetData>
  <sheetProtection password="EE94" sheet="1" objects="1" scenarios="1" formatCells="0" formatColumns="0" formatRows="0"/>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International Monetary Fund</dc:creator>
  <cp:keywords/>
  <dc:description/>
  <cp:lastModifiedBy>Voonna, Srinivas Venkata</cp:lastModifiedBy>
  <dcterms:created xsi:type="dcterms:W3CDTF">2017-03-02T22:30:02Z</dcterms:created>
  <dcterms:modified xsi:type="dcterms:W3CDTF">2021-01-06T16:00:26Z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515545044</vt:i4>
  </property>
  <property fmtid="{D5CDD505-2E9C-101B-9397-08002B2CF9AE}" pid="4" name="_EmailSubject">
    <vt:lpwstr>BOP IIP Templates</vt:lpwstr>
  </property>
  <property fmtid="{D5CDD505-2E9C-101B-9397-08002B2CF9AE}" pid="5" name="_AuthorEmail">
    <vt:lpwstr>RKumarasamy@imf.org</vt:lpwstr>
  </property>
  <property fmtid="{D5CDD505-2E9C-101B-9397-08002B2CF9AE}" pid="6" name="_AuthorEmailDisplayName">
    <vt:lpwstr>Kumarasamy, Ragunath</vt:lpwstr>
  </property>
  <property fmtid="{D5CDD505-2E9C-101B-9397-08002B2CF9AE}" pid="7" name="_ReviewingToolsShownOnce">
    <vt:lpwstr/>
  </property>
</Properties>
</file>