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75" yWindow="32760" windowWidth="5160" windowHeight="8115" tabRatio="602" activeTab="0"/>
  </bookViews>
  <sheets>
    <sheet name="International Trade 2018(Prelim" sheetId="1" r:id="rId1"/>
  </sheets>
  <definedNames>
    <definedName name="_xlnm.Print_Area" localSheetId="0">'International Trade 2018(Prelim'!$CO$2:$CZ$49</definedName>
  </definedNames>
  <calcPr fullCalcOnLoad="1"/>
</workbook>
</file>

<file path=xl/sharedStrings.xml><?xml version="1.0" encoding="utf-8"?>
<sst xmlns="http://schemas.openxmlformats.org/spreadsheetml/2006/main" count="424" uniqueCount="199">
  <si>
    <t>Year</t>
  </si>
  <si>
    <t>Domestic</t>
  </si>
  <si>
    <t>exports</t>
  </si>
  <si>
    <t>Re-</t>
  </si>
  <si>
    <t>Total</t>
  </si>
  <si>
    <t>imports</t>
  </si>
  <si>
    <t>Balance</t>
  </si>
  <si>
    <t>of Trade</t>
  </si>
  <si>
    <t>na</t>
  </si>
  <si>
    <t>Total Imports</t>
  </si>
  <si>
    <t>5 Chemicals</t>
  </si>
  <si>
    <t>4 Oils &amp; fats</t>
  </si>
  <si>
    <t>2 Crude materials</t>
  </si>
  <si>
    <t>0 Food</t>
  </si>
  <si>
    <t>Grand total</t>
  </si>
  <si>
    <t>Others countries</t>
  </si>
  <si>
    <t>Europe total</t>
  </si>
  <si>
    <t>UK</t>
  </si>
  <si>
    <t>Netherlands</t>
  </si>
  <si>
    <t>USA</t>
  </si>
  <si>
    <t>Asia total</t>
  </si>
  <si>
    <t>Thailand</t>
  </si>
  <si>
    <t>Malaysia</t>
  </si>
  <si>
    <t>Singapore</t>
  </si>
  <si>
    <t>Indonesia</t>
  </si>
  <si>
    <t>Korea</t>
  </si>
  <si>
    <t>Taiwan</t>
  </si>
  <si>
    <t>India</t>
  </si>
  <si>
    <t>China</t>
  </si>
  <si>
    <t>Hongkong</t>
  </si>
  <si>
    <t>Japan</t>
  </si>
  <si>
    <t>Oceania total</t>
  </si>
  <si>
    <t>PNG</t>
  </si>
  <si>
    <t>Fiji</t>
  </si>
  <si>
    <t>New Zealand</t>
  </si>
  <si>
    <t>Australia</t>
  </si>
  <si>
    <t>goods nes</t>
  </si>
  <si>
    <t>manuf.</t>
  </si>
  <si>
    <t>equip</t>
  </si>
  <si>
    <t>goods</t>
  </si>
  <si>
    <t>icals</t>
  </si>
  <si>
    <t>Fats</t>
  </si>
  <si>
    <t>material</t>
  </si>
  <si>
    <t>Tobacco</t>
  </si>
  <si>
    <t>Misc</t>
  </si>
  <si>
    <t>Mach</t>
  </si>
  <si>
    <t>Manuf</t>
  </si>
  <si>
    <t>Chem</t>
  </si>
  <si>
    <t>Oils</t>
  </si>
  <si>
    <t>Fuels</t>
  </si>
  <si>
    <t>Crude</t>
  </si>
  <si>
    <t>Beverage</t>
  </si>
  <si>
    <t>Food</t>
  </si>
  <si>
    <t>Country</t>
  </si>
  <si>
    <t>A$' 000</t>
  </si>
  <si>
    <t>%</t>
  </si>
  <si>
    <t>Brazil</t>
  </si>
  <si>
    <t>Chile</t>
  </si>
  <si>
    <t>Nauru</t>
  </si>
  <si>
    <t>Vanuatu</t>
  </si>
  <si>
    <t>American total</t>
  </si>
  <si>
    <t>Value</t>
  </si>
  <si>
    <t>Misc.</t>
  </si>
  <si>
    <t>( A$ ' 000 )</t>
  </si>
  <si>
    <t>( % )</t>
  </si>
  <si>
    <t>3 Mineral fuels</t>
  </si>
  <si>
    <t>1 Beverages &amp; tobacco</t>
  </si>
  <si>
    <t>6 Manufacted goods</t>
  </si>
  <si>
    <t>7 Mach. &amp; transport equip.</t>
  </si>
  <si>
    <t>8 Misc. manufacted goods</t>
  </si>
  <si>
    <t>9 Misc. commodities</t>
  </si>
  <si>
    <t>(A$ ' 000' )</t>
  </si>
  <si>
    <t>domestic</t>
  </si>
  <si>
    <t>export</t>
  </si>
  <si>
    <t>re-</t>
  </si>
  <si>
    <t>total</t>
  </si>
  <si>
    <t>import</t>
  </si>
  <si>
    <t>from</t>
  </si>
  <si>
    <t>balance</t>
  </si>
  <si>
    <t>of trade</t>
  </si>
  <si>
    <t>Americas total</t>
  </si>
  <si>
    <t>Germany</t>
  </si>
  <si>
    <t>Others nec</t>
  </si>
  <si>
    <t>Switzerland</t>
  </si>
  <si>
    <t>Other Americas</t>
  </si>
  <si>
    <t>Other Asia</t>
  </si>
  <si>
    <t>Other Oceania</t>
  </si>
  <si>
    <t>Other Europe</t>
  </si>
  <si>
    <t>Others Country</t>
  </si>
  <si>
    <t>Phillipines</t>
  </si>
  <si>
    <t>Finland</t>
  </si>
  <si>
    <t>Other America</t>
  </si>
  <si>
    <t>Solomon</t>
  </si>
  <si>
    <t>Marshall</t>
  </si>
  <si>
    <t>Viet Nam</t>
  </si>
  <si>
    <t>Italy</t>
  </si>
  <si>
    <t>Bangladesh</t>
  </si>
  <si>
    <t xml:space="preserve">                   (A$ ,000)</t>
  </si>
  <si>
    <t>Commodity</t>
  </si>
  <si>
    <t>Copra</t>
  </si>
  <si>
    <t>Crude Oil Coconut</t>
  </si>
  <si>
    <t>Copra Cake/Meal</t>
  </si>
  <si>
    <t>Fish</t>
  </si>
  <si>
    <t>Pet fish</t>
  </si>
  <si>
    <t>Sharkfins</t>
  </si>
  <si>
    <t>Seaweed</t>
  </si>
  <si>
    <t>Handicrafts</t>
  </si>
  <si>
    <t>Other domestic</t>
  </si>
  <si>
    <t>Domestic total</t>
  </si>
  <si>
    <t>Personal effects</t>
  </si>
  <si>
    <t>Films</t>
  </si>
  <si>
    <t>Scrap metal</t>
  </si>
  <si>
    <t>Repair</t>
  </si>
  <si>
    <t>Other re-exports</t>
  </si>
  <si>
    <t>Re-exports total</t>
  </si>
  <si>
    <t>Total exports</t>
  </si>
  <si>
    <t>(m.tons)</t>
  </si>
  <si>
    <t>Dried fish</t>
  </si>
  <si>
    <t xml:space="preserve">    na</t>
  </si>
  <si>
    <t>Destination</t>
  </si>
  <si>
    <t>Others</t>
  </si>
  <si>
    <t>Total Oceania</t>
  </si>
  <si>
    <t>Philippines</t>
  </si>
  <si>
    <t>Total Asia</t>
  </si>
  <si>
    <t>Total America</t>
  </si>
  <si>
    <t>Denmark</t>
  </si>
  <si>
    <t>Total Europe</t>
  </si>
  <si>
    <t>Other countries</t>
  </si>
  <si>
    <t>Tuvalu</t>
  </si>
  <si>
    <t>Total Export</t>
  </si>
  <si>
    <t>Mali</t>
  </si>
  <si>
    <t xml:space="preserve"> A$,000</t>
  </si>
  <si>
    <t>Other Africa</t>
  </si>
  <si>
    <t>African total</t>
  </si>
  <si>
    <t>A$'000</t>
  </si>
  <si>
    <t>Crushed Aluminium</t>
  </si>
  <si>
    <t>Sigapore</t>
  </si>
  <si>
    <t>Tonga</t>
  </si>
  <si>
    <t>A$ ' 000 '</t>
  </si>
  <si>
    <t>Bechedemer/Sea cucumber</t>
  </si>
  <si>
    <t>United Kingdom</t>
  </si>
  <si>
    <t>Spain</t>
  </si>
  <si>
    <t>Poland</t>
  </si>
  <si>
    <t>Africas total</t>
  </si>
  <si>
    <t>Solomon Is</t>
  </si>
  <si>
    <t>Viet-Nam</t>
  </si>
  <si>
    <t>Turkey</t>
  </si>
  <si>
    <t>Swizerland</t>
  </si>
  <si>
    <t>Total Re-export</t>
  </si>
  <si>
    <t>Morocco</t>
  </si>
  <si>
    <t>France</t>
  </si>
  <si>
    <t>Senegal</t>
  </si>
  <si>
    <t>Tunisia</t>
  </si>
  <si>
    <t>Note :</t>
  </si>
  <si>
    <t xml:space="preserve">          </t>
  </si>
  <si>
    <t>East Timor</t>
  </si>
  <si>
    <t>Excise Tax</t>
  </si>
  <si>
    <t>VAT</t>
  </si>
  <si>
    <t>Note: For the above table we includes the column of the Vat and Excise Tax .</t>
  </si>
  <si>
    <t>(A$'000')</t>
  </si>
  <si>
    <r>
      <rPr>
        <b/>
        <sz val="10.5"/>
        <rFont val="Arial"/>
        <family val="2"/>
      </rPr>
      <t>Note</t>
    </r>
    <r>
      <rPr>
        <sz val="10.5"/>
        <rFont val="Arial"/>
        <family val="2"/>
      </rPr>
      <t>: Since 2013, Copra has started to export and this is due  to an indequate of storage space.</t>
    </r>
  </si>
  <si>
    <t>Note: Import duty consists of VAT and Execise tax</t>
  </si>
  <si>
    <t>JET A1 &amp; Other fuel</t>
  </si>
  <si>
    <t>.</t>
  </si>
  <si>
    <t>Andorra</t>
  </si>
  <si>
    <t>Belgium</t>
  </si>
  <si>
    <t>Canada</t>
  </si>
  <si>
    <t>Greece</t>
  </si>
  <si>
    <t>Solomon island</t>
  </si>
  <si>
    <t>Sri Lanka</t>
  </si>
  <si>
    <t>Other exports</t>
  </si>
  <si>
    <t>Table 3 : Exports value by commodity : 1995- 2018(2ndQtr)</t>
  </si>
  <si>
    <t>Table 6 : Imports value by major SITC group : 1997- 2018</t>
  </si>
  <si>
    <t>Table 7 : Imports VAT &amp; Excise Payable collected by major SITC group : 1997 - 2018</t>
  </si>
  <si>
    <t>Luxembourg</t>
  </si>
  <si>
    <t>Mexico</t>
  </si>
  <si>
    <t>Pitcairn</t>
  </si>
  <si>
    <t>Sweden</t>
  </si>
  <si>
    <t>Grand Total</t>
  </si>
  <si>
    <t>Table 1 Balance of trade : 1974 - 2018</t>
  </si>
  <si>
    <t>Table 2: Balance of trade by country: 2018</t>
  </si>
  <si>
    <t>Table 4: Volume of major domestic exports: 1995-2018</t>
  </si>
  <si>
    <t>Table 5 : Selected Destination of Exports : 1995-2018</t>
  </si>
  <si>
    <t>Table 8.  Imports value by country and major SITC : 2018</t>
  </si>
  <si>
    <t xml:space="preserve"> Table 9.  Imports value and customs duty, Vat, Excise Tax collected by country: 2018</t>
  </si>
  <si>
    <t>Table 10 : Value of Imports from selected countries: 1997-2018</t>
  </si>
  <si>
    <t>Table 11: Percentage of imports by country: 1997-2018</t>
  </si>
  <si>
    <t>Sierra Leone</t>
  </si>
  <si>
    <t>Kyrgyzstan</t>
  </si>
  <si>
    <t>Tokelau</t>
  </si>
  <si>
    <t>Samoa</t>
  </si>
  <si>
    <t>Cook Island</t>
  </si>
  <si>
    <t>Preliminary 2018</t>
  </si>
  <si>
    <t xml:space="preserve">Import 2018 included the data from Xmas Island, but the </t>
  </si>
  <si>
    <t xml:space="preserve">The domestic exports for 2018 is also very low, because less </t>
  </si>
  <si>
    <t>The Import 2018 is low figures due on the mach. &amp; transport</t>
  </si>
  <si>
    <t>equip and misc.manufacted are imported</t>
  </si>
  <si>
    <t>exported on Copra and Coconut Crude oil.</t>
  </si>
  <si>
    <t>export data is excluded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</si>
</sst>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_-&quot;$&quot;* #,##0.000_-;\-&quot;$&quot;* #,##0.000_-;_-&quot;$&quot;* &quot;-&quot;??_-;_-@_-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0.0%"/>
    <numFmt numFmtId="185" formatCode="&quot;$&quot;#,##0.00;\(&quot;$&quot;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.0_);_(* \(#,##0.0\);_(* &quot;-&quot;??_);_(@_)"/>
    <numFmt numFmtId="191" formatCode="_(* #,##0_);_(* \(#,##0\);_(* &quot;-&quot;??_);_(@_)"/>
    <numFmt numFmtId="192" formatCode="&quot;$&quot;#,##0"/>
    <numFmt numFmtId="193" formatCode="_-* #,##0.0000_-;\-* #,##0.0000_-;_-* &quot;-&quot;??_-;_-@_-"/>
    <numFmt numFmtId="194" formatCode="_-* #,##0.00000_-;\-* #,##0.00000_-;_-* &quot;-&quot;??_-;_-@_-"/>
    <numFmt numFmtId="195" formatCode="[$-409]dddd\,\ mmmm\ dd\,\ yyyy"/>
    <numFmt numFmtId="196" formatCode="_-&quot;$&quot;* #,##0.0_-;\-&quot;$&quot;* #,##0.0_-;_-&quot;$&quot;* &quot;-&quot;??_-;_-@_-"/>
    <numFmt numFmtId="197" formatCode="_-&quot;$&quot;* #,##0_-;\-&quot;$&quot;* #,##0_-;_-&quot;$&quot;* &quot;-&quot;??_-;_-@_-"/>
    <numFmt numFmtId="198" formatCode="[$-409]h:mm:ss\ AM/PM"/>
    <numFmt numFmtId="199" formatCode="[$-C09]dddd\,\ d\ mmmm\ yyyy"/>
    <numFmt numFmtId="200" formatCode="0;[Red]0"/>
    <numFmt numFmtId="201" formatCode="#,##0_ ;\-#,##0\ "/>
    <numFmt numFmtId="202" formatCode="#,##0;[Red]#,##0"/>
    <numFmt numFmtId="203" formatCode="#,##0.000_);[Red]\(#,##0.000\)"/>
    <numFmt numFmtId="204" formatCode="0_);[Red]\(0\)"/>
    <numFmt numFmtId="205" formatCode="&quot;$&quot;#,##0.00"/>
    <numFmt numFmtId="206" formatCode="[$-F400]h:mm:ss\ AM/PM"/>
    <numFmt numFmtId="207" formatCode="dd\-mmm\-yy"/>
    <numFmt numFmtId="208" formatCode="00000000"/>
    <numFmt numFmtId="209" formatCode="0.00;[Red]0.00"/>
    <numFmt numFmtId="210" formatCode="&quot;$&quot;#,##0;[Red]&quot;$&quot;#,##0"/>
    <numFmt numFmtId="211" formatCode="_-&quot;$&quot;* #,##0.0000_-;\-&quot;$&quot;* #,##0.0000_-;_-&quot;$&quot;* &quot;-&quot;??_-;_-@_-"/>
    <numFmt numFmtId="212" formatCode="_(* #,##0.000_);_(* \(#,##0.000\);_(* &quot;-&quot;??_);_(@_)"/>
    <numFmt numFmtId="213" formatCode="[$-409]dddd\,\ mmmm\ d\,\ yyyy"/>
    <numFmt numFmtId="214" formatCode="&quot;$&quot;#,##0.0_);\(&quot;$&quot;#,##0.0\)"/>
    <numFmt numFmtId="215" formatCode="&quot;$&quot;#,##0.0000_);\(&quot;$&quot;#,##0.0000\)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Book Antiqua"/>
      <family val="1"/>
    </font>
    <font>
      <sz val="10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174" fontId="7" fillId="0" borderId="12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Alignment="1">
      <alignment/>
    </xf>
    <xf numFmtId="183" fontId="5" fillId="0" borderId="14" xfId="42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183" fontId="5" fillId="0" borderId="11" xfId="42" applyNumberFormat="1" applyFont="1" applyBorder="1" applyAlignment="1">
      <alignment/>
    </xf>
    <xf numFmtId="0" fontId="6" fillId="0" borderId="15" xfId="0" applyFont="1" applyBorder="1" applyAlignment="1">
      <alignment/>
    </xf>
    <xf numFmtId="174" fontId="6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3" fontId="0" fillId="0" borderId="0" xfId="0" applyNumberFormat="1" applyAlignment="1">
      <alignment/>
    </xf>
    <xf numFmtId="1" fontId="0" fillId="0" borderId="12" xfId="0" applyNumberFormat="1" applyFon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171" fontId="0" fillId="0" borderId="0" xfId="42" applyFont="1" applyAlignment="1">
      <alignment/>
    </xf>
    <xf numFmtId="1" fontId="1" fillId="0" borderId="10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Border="1" applyAlignment="1">
      <alignment/>
    </xf>
    <xf numFmtId="1" fontId="11" fillId="0" borderId="11" xfId="0" applyNumberFormat="1" applyFont="1" applyBorder="1" applyAlignment="1">
      <alignment/>
    </xf>
    <xf numFmtId="0" fontId="9" fillId="0" borderId="1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183" fontId="0" fillId="0" borderId="12" xfId="42" applyNumberFormat="1" applyFont="1" applyBorder="1" applyAlignment="1">
      <alignment/>
    </xf>
    <xf numFmtId="183" fontId="0" fillId="0" borderId="10" xfId="42" applyNumberFormat="1" applyFont="1" applyBorder="1" applyAlignment="1">
      <alignment/>
    </xf>
    <xf numFmtId="183" fontId="0" fillId="0" borderId="10" xfId="42" applyNumberFormat="1" applyFont="1" applyFill="1" applyBorder="1" applyAlignment="1">
      <alignment/>
    </xf>
    <xf numFmtId="183" fontId="1" fillId="0" borderId="15" xfId="42" applyNumberFormat="1" applyFont="1" applyBorder="1" applyAlignment="1">
      <alignment/>
    </xf>
    <xf numFmtId="183" fontId="1" fillId="0" borderId="11" xfId="42" applyNumberFormat="1" applyFont="1" applyBorder="1" applyAlignment="1">
      <alignment/>
    </xf>
    <xf numFmtId="183" fontId="1" fillId="0" borderId="16" xfId="42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183" fontId="5" fillId="0" borderId="10" xfId="42" applyNumberFormat="1" applyFont="1" applyBorder="1" applyAlignment="1">
      <alignment/>
    </xf>
    <xf numFmtId="183" fontId="5" fillId="0" borderId="15" xfId="42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174" fontId="9" fillId="0" borderId="12" xfId="0" applyNumberFormat="1" applyFont="1" applyBorder="1" applyAlignment="1">
      <alignment/>
    </xf>
    <xf numFmtId="174" fontId="9" fillId="0" borderId="10" xfId="0" applyNumberFormat="1" applyFont="1" applyBorder="1" applyAlignment="1">
      <alignment/>
    </xf>
    <xf numFmtId="174" fontId="11" fillId="0" borderId="15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174" fontId="11" fillId="0" borderId="14" xfId="0" applyNumberFormat="1" applyFont="1" applyBorder="1" applyAlignment="1">
      <alignment/>
    </xf>
    <xf numFmtId="174" fontId="7" fillId="0" borderId="17" xfId="0" applyNumberFormat="1" applyFont="1" applyBorder="1" applyAlignment="1">
      <alignment/>
    </xf>
    <xf numFmtId="174" fontId="9" fillId="0" borderId="17" xfId="0" applyNumberFormat="1" applyFont="1" applyBorder="1" applyAlignment="1">
      <alignment/>
    </xf>
    <xf numFmtId="174" fontId="9" fillId="0" borderId="18" xfId="0" applyNumberFormat="1" applyFont="1" applyBorder="1" applyAlignment="1">
      <alignment/>
    </xf>
    <xf numFmtId="174" fontId="9" fillId="0" borderId="19" xfId="0" applyNumberFormat="1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34" borderId="10" xfId="60" applyFont="1" applyFill="1" applyBorder="1" applyAlignment="1">
      <alignment horizontal="center"/>
      <protection/>
    </xf>
    <xf numFmtId="185" fontId="0" fillId="0" borderId="0" xfId="0" applyNumberFormat="1" applyBorder="1" applyAlignment="1">
      <alignment/>
    </xf>
    <xf numFmtId="183" fontId="1" fillId="0" borderId="0" xfId="42" applyNumberFormat="1" applyFont="1" applyBorder="1" applyAlignment="1">
      <alignment/>
    </xf>
    <xf numFmtId="183" fontId="0" fillId="0" borderId="0" xfId="42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3" fontId="0" fillId="0" borderId="12" xfId="42" applyNumberFormat="1" applyFont="1" applyBorder="1" applyAlignment="1" applyProtection="1">
      <alignment/>
      <protection/>
    </xf>
    <xf numFmtId="3" fontId="1" fillId="0" borderId="15" xfId="42" applyNumberFormat="1" applyFont="1" applyBorder="1" applyAlignment="1" applyProtection="1">
      <alignment/>
      <protection/>
    </xf>
    <xf numFmtId="3" fontId="0" fillId="0" borderId="0" xfId="42" applyNumberFormat="1" applyFont="1" applyBorder="1" applyAlignment="1" applyProtection="1">
      <alignment/>
      <protection/>
    </xf>
    <xf numFmtId="183" fontId="5" fillId="0" borderId="0" xfId="42" applyNumberFormat="1" applyFont="1" applyBorder="1" applyAlignment="1">
      <alignment horizontal="center"/>
    </xf>
    <xf numFmtId="0" fontId="0" fillId="0" borderId="0" xfId="0" applyBorder="1" applyAlignment="1">
      <alignment/>
    </xf>
    <xf numFmtId="183" fontId="5" fillId="0" borderId="0" xfId="42" applyNumberFormat="1" applyFont="1" applyBorder="1" applyAlignment="1">
      <alignment/>
    </xf>
    <xf numFmtId="0" fontId="0" fillId="0" borderId="20" xfId="0" applyBorder="1" applyAlignment="1">
      <alignment/>
    </xf>
    <xf numFmtId="0" fontId="18" fillId="0" borderId="21" xfId="61" applyFont="1" applyFill="1" applyBorder="1" applyAlignment="1">
      <alignment wrapText="1"/>
      <protection/>
    </xf>
    <xf numFmtId="185" fontId="18" fillId="0" borderId="0" xfId="61" applyNumberFormat="1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/>
    </xf>
    <xf numFmtId="0" fontId="6" fillId="0" borderId="22" xfId="0" applyFont="1" applyBorder="1" applyAlignment="1">
      <alignment/>
    </xf>
    <xf numFmtId="174" fontId="9" fillId="0" borderId="23" xfId="0" applyNumberFormat="1" applyFont="1" applyBorder="1" applyAlignment="1">
      <alignment/>
    </xf>
    <xf numFmtId="174" fontId="11" fillId="0" borderId="24" xfId="0" applyNumberFormat="1" applyFont="1" applyBorder="1" applyAlignment="1">
      <alignment/>
    </xf>
    <xf numFmtId="174" fontId="9" fillId="0" borderId="22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0" fontId="45" fillId="0" borderId="0" xfId="57">
      <alignment/>
      <protection/>
    </xf>
    <xf numFmtId="1" fontId="15" fillId="0" borderId="0" xfId="0" applyNumberFormat="1" applyFont="1" applyBorder="1" applyAlignment="1">
      <alignment/>
    </xf>
    <xf numFmtId="1" fontId="14" fillId="0" borderId="0" xfId="0" applyNumberFormat="1" applyFont="1" applyFill="1" applyBorder="1" applyAlignment="1">
      <alignment/>
    </xf>
    <xf numFmtId="1" fontId="15" fillId="0" borderId="0" xfId="42" applyNumberFormat="1" applyFont="1" applyBorder="1" applyAlignment="1">
      <alignment/>
    </xf>
    <xf numFmtId="0" fontId="18" fillId="0" borderId="21" xfId="64" applyFont="1" applyFill="1" applyBorder="1" applyAlignment="1">
      <alignment horizontal="right" wrapText="1"/>
      <protection/>
    </xf>
    <xf numFmtId="0" fontId="17" fillId="34" borderId="0" xfId="60" applyFont="1" applyFill="1" applyBorder="1" applyAlignment="1">
      <alignment horizontal="center"/>
      <protection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83" fontId="5" fillId="0" borderId="10" xfId="42" applyNumberFormat="1" applyFont="1" applyBorder="1" applyAlignment="1">
      <alignment/>
    </xf>
    <xf numFmtId="183" fontId="1" fillId="0" borderId="10" xfId="42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33" borderId="10" xfId="0" applyFont="1" applyFill="1" applyBorder="1" applyAlignment="1">
      <alignment/>
    </xf>
    <xf numFmtId="209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83" fontId="19" fillId="0" borderId="12" xfId="42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02" fontId="1" fillId="0" borderId="17" xfId="42" applyNumberFormat="1" applyFont="1" applyBorder="1" applyAlignment="1">
      <alignment/>
    </xf>
    <xf numFmtId="183" fontId="1" fillId="0" borderId="12" xfId="42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83" fontId="20" fillId="0" borderId="15" xfId="42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202" fontId="40" fillId="0" borderId="10" xfId="42" applyNumberFormat="1" applyFont="1" applyFill="1" applyBorder="1" applyAlignment="1">
      <alignment horizontal="center" wrapText="1"/>
    </xf>
    <xf numFmtId="202" fontId="41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42" fillId="0" borderId="12" xfId="0" applyFont="1" applyFill="1" applyBorder="1" applyAlignment="1">
      <alignment/>
    </xf>
    <xf numFmtId="0" fontId="42" fillId="0" borderId="12" xfId="0" applyFont="1" applyBorder="1" applyAlignment="1">
      <alignment/>
    </xf>
    <xf numFmtId="1" fontId="42" fillId="0" borderId="12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5" xfId="0" applyFont="1" applyBorder="1" applyAlignment="1">
      <alignment/>
    </xf>
    <xf numFmtId="1" fontId="43" fillId="0" borderId="15" xfId="0" applyNumberFormat="1" applyFont="1" applyBorder="1" applyAlignment="1">
      <alignment/>
    </xf>
    <xf numFmtId="0" fontId="42" fillId="0" borderId="13" xfId="0" applyFont="1" applyFill="1" applyBorder="1" applyAlignment="1">
      <alignment/>
    </xf>
    <xf numFmtId="0" fontId="19" fillId="0" borderId="10" xfId="0" applyFont="1" applyBorder="1" applyAlignment="1">
      <alignment/>
    </xf>
    <xf numFmtId="1" fontId="42" fillId="0" borderId="17" xfId="0" applyNumberFormat="1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17" xfId="0" applyFont="1" applyBorder="1" applyAlignment="1">
      <alignment/>
    </xf>
    <xf numFmtId="1" fontId="43" fillId="0" borderId="17" xfId="0" applyNumberFormat="1" applyFont="1" applyBorder="1" applyAlignment="1">
      <alignment/>
    </xf>
    <xf numFmtId="1" fontId="43" fillId="0" borderId="19" xfId="0" applyNumberFormat="1" applyFont="1" applyBorder="1" applyAlignment="1">
      <alignment/>
    </xf>
    <xf numFmtId="1" fontId="43" fillId="0" borderId="18" xfId="0" applyNumberFormat="1" applyFont="1" applyBorder="1" applyAlignment="1">
      <alignment/>
    </xf>
    <xf numFmtId="1" fontId="42" fillId="0" borderId="23" xfId="0" applyNumberFormat="1" applyFont="1" applyBorder="1" applyAlignment="1">
      <alignment/>
    </xf>
    <xf numFmtId="1" fontId="43" fillId="0" borderId="24" xfId="0" applyNumberFormat="1" applyFont="1" applyBorder="1" applyAlignment="1">
      <alignment/>
    </xf>
    <xf numFmtId="1" fontId="42" fillId="0" borderId="22" xfId="0" applyNumberFormat="1" applyFont="1" applyBorder="1" applyAlignment="1">
      <alignment/>
    </xf>
    <xf numFmtId="0" fontId="18" fillId="33" borderId="25" xfId="61" applyFont="1" applyFill="1" applyBorder="1" applyAlignment="1">
      <alignment wrapText="1"/>
      <protection/>
    </xf>
    <xf numFmtId="185" fontId="18" fillId="33" borderId="26" xfId="61" applyNumberFormat="1" applyFont="1" applyFill="1" applyBorder="1" applyAlignment="1">
      <alignment wrapText="1"/>
      <protection/>
    </xf>
    <xf numFmtId="0" fontId="18" fillId="33" borderId="26" xfId="61" applyFont="1" applyFill="1" applyBorder="1" applyAlignment="1">
      <alignment wrapText="1"/>
      <protection/>
    </xf>
    <xf numFmtId="0" fontId="18" fillId="0" borderId="26" xfId="61" applyFont="1" applyFill="1" applyBorder="1" applyAlignment="1">
      <alignment wrapText="1"/>
      <protection/>
    </xf>
    <xf numFmtId="1" fontId="18" fillId="33" borderId="10" xfId="61" applyNumberFormat="1" applyFont="1" applyFill="1" applyBorder="1" applyAlignment="1">
      <alignment horizontal="right" wrapText="1"/>
      <protection/>
    </xf>
    <xf numFmtId="1" fontId="18" fillId="0" borderId="10" xfId="61" applyNumberFormat="1" applyFont="1" applyFill="1" applyBorder="1" applyAlignment="1">
      <alignment horizontal="right" wrapText="1"/>
      <protection/>
    </xf>
    <xf numFmtId="1" fontId="18" fillId="0" borderId="27" xfId="61" applyNumberFormat="1" applyFont="1" applyFill="1" applyBorder="1" applyAlignment="1">
      <alignment horizontal="right" wrapText="1"/>
      <protection/>
    </xf>
    <xf numFmtId="1" fontId="18" fillId="0" borderId="21" xfId="61" applyNumberFormat="1" applyFont="1" applyFill="1" applyBorder="1" applyAlignment="1">
      <alignment horizontal="right" wrapText="1"/>
      <protection/>
    </xf>
    <xf numFmtId="1" fontId="18" fillId="0" borderId="0" xfId="61" applyNumberFormat="1" applyFont="1" applyFill="1" applyBorder="1" applyAlignment="1">
      <alignment horizontal="right" wrapText="1"/>
      <protection/>
    </xf>
    <xf numFmtId="1" fontId="18" fillId="33" borderId="21" xfId="61" applyNumberFormat="1" applyFont="1" applyFill="1" applyBorder="1" applyAlignment="1">
      <alignment horizontal="right" wrapText="1"/>
      <protection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1" fontId="42" fillId="0" borderId="29" xfId="0" applyNumberFormat="1" applyFont="1" applyBorder="1" applyAlignment="1">
      <alignment/>
    </xf>
    <xf numFmtId="1" fontId="42" fillId="0" borderId="30" xfId="0" applyNumberFormat="1" applyFont="1" applyBorder="1" applyAlignment="1">
      <alignment/>
    </xf>
    <xf numFmtId="0" fontId="6" fillId="0" borderId="22" xfId="0" applyFont="1" applyFill="1" applyBorder="1" applyAlignment="1">
      <alignment/>
    </xf>
    <xf numFmtId="174" fontId="9" fillId="0" borderId="31" xfId="0" applyNumberFormat="1" applyFont="1" applyBorder="1" applyAlignment="1">
      <alignment/>
    </xf>
    <xf numFmtId="0" fontId="18" fillId="0" borderId="25" xfId="61" applyFont="1" applyFill="1" applyBorder="1" applyAlignment="1">
      <alignment wrapText="1"/>
      <protection/>
    </xf>
    <xf numFmtId="0" fontId="6" fillId="0" borderId="14" xfId="0" applyFont="1" applyBorder="1" applyAlignment="1">
      <alignment/>
    </xf>
    <xf numFmtId="174" fontId="6" fillId="0" borderId="14" xfId="0" applyNumberFormat="1" applyFont="1" applyBorder="1" applyAlignment="1">
      <alignment/>
    </xf>
    <xf numFmtId="174" fontId="9" fillId="0" borderId="32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1" xfId="0" applyFont="1" applyBorder="1" applyAlignment="1">
      <alignment/>
    </xf>
    <xf numFmtId="1" fontId="6" fillId="0" borderId="34" xfId="0" applyNumberFormat="1" applyFont="1" applyBorder="1" applyAlignment="1">
      <alignment/>
    </xf>
    <xf numFmtId="1" fontId="6" fillId="0" borderId="35" xfId="0" applyNumberFormat="1" applyFont="1" applyBorder="1" applyAlignment="1">
      <alignment/>
    </xf>
    <xf numFmtId="1" fontId="11" fillId="0" borderId="35" xfId="0" applyNumberFormat="1" applyFont="1" applyBorder="1" applyAlignment="1">
      <alignment/>
    </xf>
    <xf numFmtId="1" fontId="11" fillId="0" borderId="34" xfId="0" applyNumberFormat="1" applyFont="1" applyBorder="1" applyAlignment="1">
      <alignment/>
    </xf>
    <xf numFmtId="1" fontId="11" fillId="0" borderId="33" xfId="0" applyNumberFormat="1" applyFont="1" applyBorder="1" applyAlignment="1">
      <alignment/>
    </xf>
    <xf numFmtId="1" fontId="11" fillId="0" borderId="36" xfId="0" applyNumberFormat="1" applyFont="1" applyBorder="1" applyAlignment="1">
      <alignment/>
    </xf>
    <xf numFmtId="1" fontId="11" fillId="0" borderId="37" xfId="0" applyNumberFormat="1" applyFont="1" applyBorder="1" applyAlignment="1">
      <alignment/>
    </xf>
    <xf numFmtId="0" fontId="7" fillId="0" borderId="19" xfId="0" applyFont="1" applyBorder="1" applyAlignment="1">
      <alignment/>
    </xf>
    <xf numFmtId="174" fontId="11" fillId="0" borderId="38" xfId="0" applyNumberFormat="1" applyFont="1" applyBorder="1" applyAlignment="1">
      <alignment/>
    </xf>
    <xf numFmtId="174" fontId="11" fillId="0" borderId="39" xfId="0" applyNumberFormat="1" applyFont="1" applyBorder="1" applyAlignment="1">
      <alignment/>
    </xf>
    <xf numFmtId="1" fontId="18" fillId="33" borderId="40" xfId="61" applyNumberFormat="1" applyFont="1" applyFill="1" applyBorder="1" applyAlignment="1">
      <alignment horizontal="right" wrapText="1"/>
      <protection/>
    </xf>
    <xf numFmtId="3" fontId="9" fillId="0" borderId="13" xfId="0" applyNumberFormat="1" applyFont="1" applyBorder="1" applyAlignment="1">
      <alignment horizontal="center"/>
    </xf>
    <xf numFmtId="3" fontId="9" fillId="0" borderId="10" xfId="44" applyNumberFormat="1" applyFont="1" applyBorder="1" applyAlignment="1">
      <alignment/>
    </xf>
    <xf numFmtId="3" fontId="9" fillId="0" borderId="10" xfId="44" applyNumberFormat="1" applyFont="1" applyFill="1" applyBorder="1" applyAlignment="1">
      <alignment horizontal="right"/>
    </xf>
    <xf numFmtId="3" fontId="9" fillId="0" borderId="10" xfId="44" applyNumberFormat="1" applyFont="1" applyFill="1" applyBorder="1" applyAlignment="1">
      <alignment/>
    </xf>
    <xf numFmtId="3" fontId="9" fillId="0" borderId="10" xfId="44" applyNumberFormat="1" applyFont="1" applyBorder="1" applyAlignment="1">
      <alignment horizontal="right"/>
    </xf>
    <xf numFmtId="3" fontId="9" fillId="0" borderId="10" xfId="44" applyNumberFormat="1" applyFont="1" applyBorder="1" applyAlignment="1">
      <alignment/>
    </xf>
    <xf numFmtId="3" fontId="9" fillId="33" borderId="10" xfId="44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10" fillId="0" borderId="10" xfId="0" applyNumberFormat="1" applyFont="1" applyBorder="1" applyAlignment="1">
      <alignment horizontal="left"/>
    </xf>
    <xf numFmtId="3" fontId="10" fillId="0" borderId="10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9" fillId="0" borderId="12" xfId="44" applyNumberFormat="1" applyFont="1" applyBorder="1" applyAlignment="1">
      <alignment/>
    </xf>
    <xf numFmtId="3" fontId="9" fillId="0" borderId="14" xfId="44" applyNumberFormat="1" applyFont="1" applyBorder="1" applyAlignment="1">
      <alignment/>
    </xf>
    <xf numFmtId="3" fontId="9" fillId="0" borderId="13" xfId="44" applyNumberFormat="1" applyFont="1" applyFill="1" applyBorder="1" applyAlignment="1">
      <alignment/>
    </xf>
    <xf numFmtId="3" fontId="11" fillId="0" borderId="10" xfId="44" applyNumberFormat="1" applyFont="1" applyBorder="1" applyAlignment="1">
      <alignment/>
    </xf>
    <xf numFmtId="3" fontId="9" fillId="0" borderId="11" xfId="44" applyNumberFormat="1" applyFont="1" applyBorder="1" applyAlignment="1">
      <alignment/>
    </xf>
    <xf numFmtId="3" fontId="11" fillId="0" borderId="12" xfId="44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202" fontId="19" fillId="0" borderId="0" xfId="0" applyNumberFormat="1" applyFont="1" applyBorder="1" applyAlignment="1">
      <alignment horizontal="center"/>
    </xf>
    <xf numFmtId="202" fontId="41" fillId="0" borderId="0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1" fontId="18" fillId="0" borderId="41" xfId="61" applyNumberFormat="1" applyFont="1" applyFill="1" applyBorder="1" applyAlignment="1">
      <alignment horizontal="right" wrapText="1"/>
      <protection/>
    </xf>
    <xf numFmtId="0" fontId="18" fillId="0" borderId="42" xfId="61" applyFont="1" applyFill="1" applyBorder="1" applyAlignment="1">
      <alignment wrapText="1"/>
      <protection/>
    </xf>
    <xf numFmtId="0" fontId="18" fillId="0" borderId="27" xfId="61" applyFont="1" applyFill="1" applyBorder="1" applyAlignment="1">
      <alignment wrapText="1"/>
      <protection/>
    </xf>
    <xf numFmtId="0" fontId="18" fillId="0" borderId="41" xfId="61" applyFont="1" applyFill="1" applyBorder="1" applyAlignment="1">
      <alignment wrapText="1"/>
      <protection/>
    </xf>
    <xf numFmtId="0" fontId="18" fillId="0" borderId="0" xfId="61" applyFont="1" applyFill="1" applyBorder="1" applyAlignment="1">
      <alignment wrapText="1"/>
      <protection/>
    </xf>
    <xf numFmtId="1" fontId="18" fillId="0" borderId="33" xfId="61" applyNumberFormat="1" applyFont="1" applyFill="1" applyBorder="1" applyAlignment="1">
      <alignment horizontal="right" wrapText="1"/>
      <protection/>
    </xf>
    <xf numFmtId="1" fontId="18" fillId="0" borderId="12" xfId="61" applyNumberFormat="1" applyFont="1" applyFill="1" applyBorder="1" applyAlignment="1">
      <alignment horizontal="right" wrapText="1"/>
      <protection/>
    </xf>
    <xf numFmtId="1" fontId="18" fillId="0" borderId="15" xfId="61" applyNumberFormat="1" applyFont="1" applyFill="1" applyBorder="1" applyAlignment="1">
      <alignment horizontal="right" wrapText="1"/>
      <protection/>
    </xf>
    <xf numFmtId="3" fontId="9" fillId="0" borderId="10" xfId="0" applyNumberFormat="1" applyFont="1" applyBorder="1" applyAlignment="1">
      <alignment horizontal="right" vertical="top"/>
    </xf>
    <xf numFmtId="3" fontId="9" fillId="0" borderId="10" xfId="0" applyNumberFormat="1" applyFont="1" applyFill="1" applyBorder="1" applyAlignment="1">
      <alignment horizontal="right" vertical="top"/>
    </xf>
    <xf numFmtId="0" fontId="14" fillId="0" borderId="12" xfId="0" applyFont="1" applyBorder="1" applyAlignment="1">
      <alignment/>
    </xf>
    <xf numFmtId="0" fontId="1" fillId="0" borderId="0" xfId="0" applyFont="1" applyAlignment="1">
      <alignment/>
    </xf>
    <xf numFmtId="202" fontId="0" fillId="0" borderId="0" xfId="0" applyNumberFormat="1" applyAlignment="1">
      <alignment/>
    </xf>
    <xf numFmtId="202" fontId="0" fillId="0" borderId="0" xfId="44" applyNumberFormat="1" applyFont="1" applyAlignment="1">
      <alignment/>
    </xf>
    <xf numFmtId="202" fontId="0" fillId="0" borderId="0" xfId="0" applyNumberFormat="1" applyBorder="1" applyAlignment="1">
      <alignment/>
    </xf>
    <xf numFmtId="202" fontId="14" fillId="0" borderId="10" xfId="0" applyNumberFormat="1" applyFont="1" applyBorder="1" applyAlignment="1">
      <alignment/>
    </xf>
    <xf numFmtId="202" fontId="15" fillId="0" borderId="10" xfId="42" applyNumberFormat="1" applyFont="1" applyBorder="1" applyAlignment="1">
      <alignment/>
    </xf>
    <xf numFmtId="202" fontId="15" fillId="0" borderId="10" xfId="42" applyNumberFormat="1" applyFont="1" applyBorder="1" applyAlignment="1">
      <alignment horizontal="right"/>
    </xf>
    <xf numFmtId="202" fontId="15" fillId="0" borderId="23" xfId="42" applyNumberFormat="1" applyFont="1" applyBorder="1" applyAlignment="1">
      <alignment/>
    </xf>
    <xf numFmtId="202" fontId="15" fillId="0" borderId="10" xfId="42" applyNumberFormat="1" applyFont="1" applyFill="1" applyBorder="1" applyAlignment="1">
      <alignment/>
    </xf>
    <xf numFmtId="202" fontId="15" fillId="33" borderId="10" xfId="42" applyNumberFormat="1" applyFont="1" applyFill="1" applyBorder="1" applyAlignment="1">
      <alignment/>
    </xf>
    <xf numFmtId="202" fontId="15" fillId="33" borderId="10" xfId="42" applyNumberFormat="1" applyFont="1" applyFill="1" applyBorder="1" applyAlignment="1">
      <alignment horizontal="right"/>
    </xf>
    <xf numFmtId="202" fontId="15" fillId="33" borderId="23" xfId="42" applyNumberFormat="1" applyFont="1" applyFill="1" applyBorder="1" applyAlignment="1">
      <alignment/>
    </xf>
    <xf numFmtId="202" fontId="14" fillId="0" borderId="10" xfId="42" applyNumberFormat="1" applyFont="1" applyBorder="1" applyAlignment="1">
      <alignment/>
    </xf>
    <xf numFmtId="202" fontId="14" fillId="0" borderId="23" xfId="42" applyNumberFormat="1" applyFont="1" applyBorder="1" applyAlignment="1">
      <alignment/>
    </xf>
    <xf numFmtId="202" fontId="15" fillId="0" borderId="10" xfId="42" applyNumberFormat="1" applyFont="1" applyFill="1" applyBorder="1" applyAlignment="1">
      <alignment horizontal="right"/>
    </xf>
    <xf numFmtId="202" fontId="15" fillId="0" borderId="0" xfId="0" applyNumberFormat="1" applyFont="1" applyAlignment="1">
      <alignment/>
    </xf>
    <xf numFmtId="202" fontId="15" fillId="0" borderId="0" xfId="0" applyNumberFormat="1" applyFont="1" applyBorder="1" applyAlignment="1">
      <alignment/>
    </xf>
    <xf numFmtId="202" fontId="15" fillId="0" borderId="0" xfId="44" applyNumberFormat="1" applyFont="1" applyAlignment="1">
      <alignment/>
    </xf>
    <xf numFmtId="202" fontId="15" fillId="0" borderId="10" xfId="0" applyNumberFormat="1" applyFont="1" applyBorder="1" applyAlignment="1">
      <alignment/>
    </xf>
    <xf numFmtId="202" fontId="14" fillId="0" borderId="10" xfId="0" applyNumberFormat="1" applyFont="1" applyFill="1" applyBorder="1" applyAlignment="1">
      <alignment/>
    </xf>
    <xf numFmtId="202" fontId="14" fillId="0" borderId="23" xfId="44" applyNumberFormat="1" applyFont="1" applyFill="1" applyBorder="1" applyAlignment="1">
      <alignment/>
    </xf>
    <xf numFmtId="202" fontId="15" fillId="0" borderId="23" xfId="44" applyNumberFormat="1" applyFont="1" applyBorder="1" applyAlignment="1">
      <alignment/>
    </xf>
    <xf numFmtId="202" fontId="0" fillId="0" borderId="0" xfId="0" applyNumberFormat="1" applyFont="1" applyFill="1" applyBorder="1" applyAlignment="1">
      <alignment/>
    </xf>
    <xf numFmtId="202" fontId="0" fillId="0" borderId="0" xfId="0" applyNumberFormat="1" applyFill="1" applyBorder="1" applyAlignment="1">
      <alignment/>
    </xf>
    <xf numFmtId="183" fontId="21" fillId="0" borderId="10" xfId="42" applyNumberFormat="1" applyFont="1" applyBorder="1" applyAlignment="1">
      <alignment/>
    </xf>
    <xf numFmtId="0" fontId="0" fillId="0" borderId="14" xfId="0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1" fontId="5" fillId="0" borderId="14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4" xfId="0" applyNumberForma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183" fontId="0" fillId="0" borderId="10" xfId="42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1" fontId="7" fillId="0" borderId="23" xfId="0" applyNumberFormat="1" applyFont="1" applyBorder="1" applyAlignment="1">
      <alignment/>
    </xf>
    <xf numFmtId="1" fontId="18" fillId="33" borderId="23" xfId="61" applyNumberFormat="1" applyFont="1" applyFill="1" applyBorder="1" applyAlignment="1">
      <alignment horizontal="right" wrapText="1"/>
      <protection/>
    </xf>
    <xf numFmtId="1" fontId="18" fillId="0" borderId="23" xfId="61" applyNumberFormat="1" applyFont="1" applyFill="1" applyBorder="1" applyAlignment="1">
      <alignment horizontal="right" wrapText="1"/>
      <protection/>
    </xf>
    <xf numFmtId="1" fontId="0" fillId="0" borderId="23" xfId="0" applyNumberFormat="1" applyBorder="1" applyAlignment="1">
      <alignment/>
    </xf>
    <xf numFmtId="1" fontId="18" fillId="0" borderId="24" xfId="61" applyNumberFormat="1" applyFont="1" applyFill="1" applyBorder="1" applyAlignment="1">
      <alignment horizontal="right" wrapText="1"/>
      <protection/>
    </xf>
    <xf numFmtId="1" fontId="18" fillId="0" borderId="22" xfId="61" applyNumberFormat="1" applyFont="1" applyFill="1" applyBorder="1" applyAlignment="1">
      <alignment horizontal="right" wrapText="1"/>
      <protection/>
    </xf>
    <xf numFmtId="1" fontId="43" fillId="0" borderId="31" xfId="0" applyNumberFormat="1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1" xfId="0" applyFont="1" applyBorder="1" applyAlignment="1">
      <alignment/>
    </xf>
    <xf numFmtId="1" fontId="7" fillId="0" borderId="22" xfId="0" applyNumberFormat="1" applyFont="1" applyFill="1" applyBorder="1" applyAlignment="1">
      <alignment/>
    </xf>
    <xf numFmtId="1" fontId="6" fillId="0" borderId="24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1" fontId="18" fillId="33" borderId="12" xfId="61" applyNumberFormat="1" applyFont="1" applyFill="1" applyBorder="1" applyAlignment="1">
      <alignment horizontal="right" wrapText="1"/>
      <protection/>
    </xf>
    <xf numFmtId="1" fontId="0" fillId="0" borderId="12" xfId="0" applyNumberFormat="1" applyBorder="1" applyAlignment="1">
      <alignment/>
    </xf>
    <xf numFmtId="1" fontId="18" fillId="0" borderId="11" xfId="61" applyNumberFormat="1" applyFont="1" applyFill="1" applyBorder="1" applyAlignment="1">
      <alignment horizontal="right" wrapText="1"/>
      <protection/>
    </xf>
    <xf numFmtId="174" fontId="9" fillId="0" borderId="37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200" fontId="9" fillId="0" borderId="10" xfId="0" applyNumberFormat="1" applyFont="1" applyBorder="1" applyAlignment="1">
      <alignment/>
    </xf>
    <xf numFmtId="174" fontId="11" fillId="0" borderId="22" xfId="0" applyNumberFormat="1" applyFont="1" applyBorder="1" applyAlignment="1">
      <alignment/>
    </xf>
    <xf numFmtId="200" fontId="9" fillId="0" borderId="12" xfId="0" applyNumberFormat="1" applyFont="1" applyBorder="1" applyAlignment="1">
      <alignment/>
    </xf>
    <xf numFmtId="200" fontId="11" fillId="0" borderId="15" xfId="0" applyNumberFormat="1" applyFont="1" applyBorder="1" applyAlignment="1">
      <alignment/>
    </xf>
    <xf numFmtId="200" fontId="11" fillId="0" borderId="11" xfId="0" applyNumberFormat="1" applyFont="1" applyBorder="1" applyAlignment="1">
      <alignment/>
    </xf>
    <xf numFmtId="200" fontId="9" fillId="0" borderId="17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202" fontId="14" fillId="0" borderId="23" xfId="0" applyNumberFormat="1" applyFont="1" applyFill="1" applyBorder="1" applyAlignment="1">
      <alignment/>
    </xf>
    <xf numFmtId="202" fontId="15" fillId="0" borderId="43" xfId="0" applyNumberFormat="1" applyFont="1" applyBorder="1" applyAlignment="1">
      <alignment/>
    </xf>
    <xf numFmtId="202" fontId="15" fillId="0" borderId="43" xfId="44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202" fontId="0" fillId="0" borderId="10" xfId="0" applyNumberFormat="1" applyBorder="1" applyAlignment="1">
      <alignment/>
    </xf>
    <xf numFmtId="202" fontId="0" fillId="0" borderId="10" xfId="44" applyNumberFormat="1" applyFont="1" applyBorder="1" applyAlignment="1">
      <alignment/>
    </xf>
    <xf numFmtId="202" fontId="0" fillId="0" borderId="23" xfId="0" applyNumberFormat="1" applyBorder="1" applyAlignment="1">
      <alignment/>
    </xf>
    <xf numFmtId="202" fontId="7" fillId="0" borderId="1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1" fillId="0" borderId="0" xfId="0" applyNumberFormat="1" applyFont="1" applyAlignment="1">
      <alignment/>
    </xf>
    <xf numFmtId="0" fontId="18" fillId="34" borderId="0" xfId="59" applyFont="1" applyFill="1" applyBorder="1" applyAlignment="1">
      <alignment horizontal="center"/>
      <protection/>
    </xf>
    <xf numFmtId="0" fontId="18" fillId="0" borderId="0" xfId="59" applyFont="1" applyFill="1" applyBorder="1" applyAlignment="1">
      <alignment wrapText="1"/>
      <protection/>
    </xf>
    <xf numFmtId="0" fontId="1" fillId="0" borderId="13" xfId="0" applyFont="1" applyFill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0" fontId="18" fillId="0" borderId="27" xfId="44" applyFont="1" applyFill="1" applyBorder="1" applyAlignment="1">
      <alignment horizontal="right" wrapText="1"/>
    </xf>
    <xf numFmtId="202" fontId="7" fillId="0" borderId="23" xfId="0" applyNumberFormat="1" applyFont="1" applyBorder="1" applyAlignment="1">
      <alignment/>
    </xf>
    <xf numFmtId="1" fontId="5" fillId="0" borderId="23" xfId="0" applyNumberFormat="1" applyFont="1" applyFill="1" applyBorder="1" applyAlignment="1">
      <alignment/>
    </xf>
    <xf numFmtId="1" fontId="0" fillId="0" borderId="23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1" fontId="1" fillId="0" borderId="23" xfId="0" applyNumberFormat="1" applyFont="1" applyFill="1" applyBorder="1" applyAlignment="1">
      <alignment/>
    </xf>
    <xf numFmtId="1" fontId="0" fillId="0" borderId="23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1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7" fillId="34" borderId="12" xfId="60" applyFont="1" applyFill="1" applyBorder="1" applyAlignment="1">
      <alignment horizontal="center"/>
      <protection/>
    </xf>
    <xf numFmtId="0" fontId="17" fillId="34" borderId="22" xfId="60" applyFont="1" applyFill="1" applyBorder="1" applyAlignment="1">
      <alignment horizontal="center"/>
      <protection/>
    </xf>
    <xf numFmtId="1" fontId="0" fillId="0" borderId="23" xfId="0" applyNumberFormat="1" applyFill="1" applyBorder="1" applyAlignment="1">
      <alignment/>
    </xf>
    <xf numFmtId="1" fontId="0" fillId="0" borderId="38" xfId="0" applyNumberFormat="1" applyFill="1" applyBorder="1" applyAlignment="1">
      <alignment/>
    </xf>
    <xf numFmtId="1" fontId="1" fillId="0" borderId="18" xfId="0" applyNumberFormat="1" applyFont="1" applyBorder="1" applyAlignment="1">
      <alignment/>
    </xf>
    <xf numFmtId="0" fontId="5" fillId="0" borderId="23" xfId="0" applyFont="1" applyFill="1" applyBorder="1" applyAlignment="1">
      <alignment/>
    </xf>
    <xf numFmtId="1" fontId="0" fillId="0" borderId="38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0" fontId="8" fillId="0" borderId="44" xfId="0" applyFont="1" applyBorder="1" applyAlignment="1">
      <alignment/>
    </xf>
    <xf numFmtId="1" fontId="9" fillId="0" borderId="10" xfId="0" applyNumberFormat="1" applyFont="1" applyBorder="1" applyAlignment="1">
      <alignment/>
    </xf>
    <xf numFmtId="3" fontId="10" fillId="0" borderId="14" xfId="0" applyNumberFormat="1" applyFont="1" applyFill="1" applyBorder="1" applyAlignment="1">
      <alignment/>
    </xf>
    <xf numFmtId="0" fontId="60" fillId="0" borderId="0" xfId="0" applyFont="1" applyAlignment="1">
      <alignment/>
    </xf>
    <xf numFmtId="1" fontId="9" fillId="0" borderId="12" xfId="0" applyNumberFormat="1" applyFont="1" applyBorder="1" applyAlignment="1">
      <alignment/>
    </xf>
    <xf numFmtId="3" fontId="9" fillId="0" borderId="13" xfId="44" applyNumberFormat="1" applyFont="1" applyBorder="1" applyAlignment="1">
      <alignment/>
    </xf>
    <xf numFmtId="0" fontId="11" fillId="0" borderId="45" xfId="0" applyFont="1" applyFill="1" applyBorder="1" applyAlignment="1">
      <alignment/>
    </xf>
    <xf numFmtId="3" fontId="11" fillId="0" borderId="15" xfId="44" applyNumberFormat="1" applyFont="1" applyBorder="1" applyAlignment="1">
      <alignment/>
    </xf>
    <xf numFmtId="3" fontId="9" fillId="0" borderId="12" xfId="44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185" fontId="18" fillId="0" borderId="21" xfId="62" applyNumberFormat="1" applyFont="1" applyFill="1" applyBorder="1" applyAlignment="1">
      <alignment horizontal="right" wrapText="1"/>
      <protection/>
    </xf>
    <xf numFmtId="0" fontId="18" fillId="35" borderId="46" xfId="59" applyFont="1" applyFill="1" applyBorder="1" applyAlignment="1">
      <alignment horizontal="center"/>
      <protection/>
    </xf>
    <xf numFmtId="185" fontId="18" fillId="0" borderId="21" xfId="59" applyNumberFormat="1" applyFont="1" applyFill="1" applyBorder="1" applyAlignment="1">
      <alignment horizontal="right" wrapText="1"/>
      <protection/>
    </xf>
    <xf numFmtId="0" fontId="18" fillId="0" borderId="21" xfId="59" applyFont="1" applyFill="1" applyBorder="1" applyAlignment="1">
      <alignment wrapText="1"/>
      <protection/>
    </xf>
    <xf numFmtId="185" fontId="0" fillId="0" borderId="0" xfId="0" applyNumberFormat="1" applyAlignment="1">
      <alignment/>
    </xf>
    <xf numFmtId="7" fontId="0" fillId="0" borderId="0" xfId="0" applyNumberFormat="1" applyAlignment="1">
      <alignment/>
    </xf>
    <xf numFmtId="171" fontId="0" fillId="0" borderId="0" xfId="42" applyFont="1" applyFill="1" applyBorder="1" applyAlignment="1">
      <alignment/>
    </xf>
    <xf numFmtId="1" fontId="0" fillId="0" borderId="39" xfId="0" applyNumberFormat="1" applyFill="1" applyBorder="1" applyAlignment="1">
      <alignment/>
    </xf>
    <xf numFmtId="171" fontId="1" fillId="0" borderId="0" xfId="42" applyFont="1" applyAlignment="1">
      <alignment/>
    </xf>
    <xf numFmtId="1" fontId="1" fillId="0" borderId="47" xfId="0" applyNumberFormat="1" applyFont="1" applyBorder="1" applyAlignment="1">
      <alignment/>
    </xf>
    <xf numFmtId="0" fontId="0" fillId="0" borderId="0" xfId="0" applyFill="1" applyBorder="1" applyAlignment="1">
      <alignment/>
    </xf>
    <xf numFmtId="185" fontId="18" fillId="0" borderId="21" xfId="65" applyNumberFormat="1" applyFont="1" applyFill="1" applyBorder="1" applyAlignment="1">
      <alignment horizontal="right" wrapText="1"/>
      <protection/>
    </xf>
    <xf numFmtId="0" fontId="18" fillId="0" borderId="21" xfId="65" applyFont="1" applyFill="1" applyBorder="1" applyAlignment="1">
      <alignment horizontal="right" wrapText="1"/>
      <protection/>
    </xf>
    <xf numFmtId="0" fontId="18" fillId="0" borderId="21" xfId="65" applyFont="1" applyFill="1" applyBorder="1" applyAlignment="1">
      <alignment wrapText="1"/>
      <protection/>
    </xf>
    <xf numFmtId="3" fontId="19" fillId="0" borderId="12" xfId="42" applyNumberFormat="1" applyFont="1" applyBorder="1" applyAlignment="1">
      <alignment horizontal="right"/>
    </xf>
    <xf numFmtId="183" fontId="19" fillId="0" borderId="10" xfId="42" applyNumberFormat="1" applyFont="1" applyBorder="1" applyAlignment="1">
      <alignment horizontal="center"/>
    </xf>
    <xf numFmtId="183" fontId="19" fillId="0" borderId="10" xfId="42" applyNumberFormat="1" applyFont="1" applyFill="1" applyBorder="1" applyAlignment="1">
      <alignment horizontal="center"/>
    </xf>
    <xf numFmtId="185" fontId="18" fillId="0" borderId="27" xfId="65" applyNumberFormat="1" applyFont="1" applyFill="1" applyBorder="1" applyAlignment="1">
      <alignment horizontal="right" wrapText="1"/>
      <protection/>
    </xf>
    <xf numFmtId="0" fontId="18" fillId="0" borderId="27" xfId="65" applyFont="1" applyFill="1" applyBorder="1" applyAlignment="1">
      <alignment horizontal="right" wrapText="1"/>
      <protection/>
    </xf>
    <xf numFmtId="0" fontId="18" fillId="0" borderId="27" xfId="65" applyFont="1" applyFill="1" applyBorder="1" applyAlignment="1">
      <alignment wrapText="1"/>
      <protection/>
    </xf>
    <xf numFmtId="183" fontId="0" fillId="0" borderId="10" xfId="42" applyNumberFormat="1" applyFont="1" applyFill="1" applyBorder="1" applyAlignment="1">
      <alignment horizontal="left"/>
    </xf>
    <xf numFmtId="183" fontId="19" fillId="0" borderId="12" xfId="42" applyNumberFormat="1" applyFont="1" applyBorder="1" applyAlignment="1">
      <alignment horizontal="right"/>
    </xf>
    <xf numFmtId="1" fontId="1" fillId="0" borderId="15" xfId="0" applyNumberFormat="1" applyFont="1" applyBorder="1" applyAlignment="1">
      <alignment/>
    </xf>
    <xf numFmtId="3" fontId="1" fillId="0" borderId="15" xfId="42" applyNumberFormat="1" applyFont="1" applyBorder="1" applyAlignment="1" applyProtection="1">
      <alignment horizontal="center"/>
      <protection/>
    </xf>
    <xf numFmtId="3" fontId="0" fillId="0" borderId="12" xfId="42" applyNumberFormat="1" applyFont="1" applyBorder="1" applyAlignment="1" applyProtection="1">
      <alignment horizontal="right"/>
      <protection/>
    </xf>
    <xf numFmtId="3" fontId="0" fillId="0" borderId="10" xfId="42" applyNumberFormat="1" applyFont="1" applyBorder="1" applyAlignment="1" applyProtection="1">
      <alignment horizontal="right"/>
      <protection/>
    </xf>
    <xf numFmtId="0" fontId="18" fillId="34" borderId="48" xfId="67" applyFont="1" applyFill="1" applyBorder="1" applyAlignment="1">
      <alignment horizontal="center"/>
      <protection/>
    </xf>
    <xf numFmtId="3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8" fillId="0" borderId="10" xfId="67" applyFont="1" applyFill="1" applyBorder="1" applyAlignment="1">
      <alignment wrapText="1"/>
      <protection/>
    </xf>
    <xf numFmtId="0" fontId="18" fillId="0" borderId="14" xfId="67" applyFont="1" applyFill="1" applyBorder="1" applyAlignment="1">
      <alignment wrapText="1"/>
      <protection/>
    </xf>
    <xf numFmtId="202" fontId="40" fillId="0" borderId="14" xfId="42" applyNumberFormat="1" applyFont="1" applyFill="1" applyBorder="1" applyAlignment="1">
      <alignment horizontal="center" wrapText="1"/>
    </xf>
    <xf numFmtId="202" fontId="41" fillId="0" borderId="14" xfId="0" applyNumberFormat="1" applyFont="1" applyFill="1" applyBorder="1" applyAlignment="1">
      <alignment horizontal="center"/>
    </xf>
    <xf numFmtId="0" fontId="12" fillId="0" borderId="19" xfId="0" applyFont="1" applyBorder="1" applyAlignment="1">
      <alignment/>
    </xf>
    <xf numFmtId="202" fontId="20" fillId="0" borderId="17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202" fontId="44" fillId="0" borderId="17" xfId="0" applyNumberFormat="1" applyFont="1" applyFill="1" applyBorder="1" applyAlignment="1">
      <alignment horizontal="center"/>
    </xf>
    <xf numFmtId="202" fontId="44" fillId="0" borderId="32" xfId="0" applyNumberFormat="1" applyFont="1" applyFill="1" applyBorder="1" applyAlignment="1">
      <alignment horizontal="center"/>
    </xf>
    <xf numFmtId="1" fontId="43" fillId="0" borderId="36" xfId="0" applyNumberFormat="1" applyFont="1" applyBorder="1" applyAlignment="1">
      <alignment/>
    </xf>
    <xf numFmtId="1" fontId="43" fillId="0" borderId="33" xfId="0" applyNumberFormat="1" applyFont="1" applyBorder="1" applyAlignment="1">
      <alignment/>
    </xf>
    <xf numFmtId="200" fontId="9" fillId="0" borderId="15" xfId="0" applyNumberFormat="1" applyFont="1" applyBorder="1" applyAlignment="1">
      <alignment/>
    </xf>
    <xf numFmtId="200" fontId="9" fillId="0" borderId="11" xfId="0" applyNumberFormat="1" applyFont="1" applyBorder="1" applyAlignment="1">
      <alignment/>
    </xf>
    <xf numFmtId="185" fontId="18" fillId="0" borderId="21" xfId="63" applyNumberFormat="1" applyFont="1" applyFill="1" applyBorder="1" applyAlignment="1">
      <alignment horizontal="right" wrapText="1"/>
      <protection/>
    </xf>
    <xf numFmtId="0" fontId="18" fillId="0" borderId="21" xfId="63" applyFont="1" applyFill="1" applyBorder="1" applyAlignment="1">
      <alignment wrapText="1"/>
      <protection/>
    </xf>
    <xf numFmtId="0" fontId="18" fillId="0" borderId="21" xfId="62" applyFont="1" applyFill="1" applyBorder="1" applyAlignment="1">
      <alignment wrapText="1"/>
      <protection/>
    </xf>
    <xf numFmtId="0" fontId="18" fillId="35" borderId="49" xfId="62" applyFont="1" applyFill="1" applyBorder="1" applyAlignment="1">
      <alignment horizontal="center"/>
      <protection/>
    </xf>
    <xf numFmtId="1" fontId="0" fillId="0" borderId="39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92" fontId="9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85" fontId="18" fillId="33" borderId="21" xfId="66" applyNumberFormat="1" applyFont="1" applyFill="1" applyBorder="1" applyAlignment="1">
      <alignment horizontal="right" wrapText="1"/>
      <protection/>
    </xf>
    <xf numFmtId="0" fontId="18" fillId="33" borderId="21" xfId="66" applyFont="1" applyFill="1" applyBorder="1" applyAlignment="1">
      <alignment wrapText="1"/>
      <protection/>
    </xf>
    <xf numFmtId="185" fontId="0" fillId="33" borderId="0" xfId="0" applyNumberFormat="1" applyFill="1" applyAlignment="1">
      <alignment/>
    </xf>
    <xf numFmtId="0" fontId="0" fillId="33" borderId="0" xfId="0" applyFill="1" applyAlignment="1">
      <alignment/>
    </xf>
    <xf numFmtId="202" fontId="0" fillId="33" borderId="0" xfId="0" applyNumberFormat="1" applyFill="1" applyAlignment="1">
      <alignment/>
    </xf>
    <xf numFmtId="185" fontId="18" fillId="33" borderId="27" xfId="66" applyNumberFormat="1" applyFont="1" applyFill="1" applyBorder="1" applyAlignment="1">
      <alignment horizontal="right" wrapText="1"/>
      <protection/>
    </xf>
    <xf numFmtId="0" fontId="18" fillId="33" borderId="27" xfId="66" applyFont="1" applyFill="1" applyBorder="1" applyAlignment="1">
      <alignment wrapText="1"/>
      <protection/>
    </xf>
    <xf numFmtId="0" fontId="18" fillId="34" borderId="0" xfId="66" applyFont="1" applyFill="1" applyBorder="1" applyAlignment="1">
      <alignment horizontal="center"/>
      <protection/>
    </xf>
    <xf numFmtId="0" fontId="14" fillId="0" borderId="12" xfId="0" applyNumberFormat="1" applyFont="1" applyBorder="1" applyAlignment="1">
      <alignment/>
    </xf>
    <xf numFmtId="0" fontId="14" fillId="0" borderId="12" xfId="0" applyNumberFormat="1" applyFont="1" applyFill="1" applyBorder="1" applyAlignment="1">
      <alignment/>
    </xf>
    <xf numFmtId="0" fontId="14" fillId="0" borderId="22" xfId="44" applyNumberFormat="1" applyFont="1" applyBorder="1" applyAlignment="1">
      <alignment/>
    </xf>
    <xf numFmtId="0" fontId="14" fillId="0" borderId="22" xfId="0" applyNumberFormat="1" applyFont="1" applyBorder="1" applyAlignment="1">
      <alignment/>
    </xf>
    <xf numFmtId="0" fontId="14" fillId="0" borderId="10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183" fontId="8" fillId="0" borderId="38" xfId="42" applyNumberFormat="1" applyFont="1" applyBorder="1" applyAlignment="1">
      <alignment horizontal="center"/>
    </xf>
    <xf numFmtId="183" fontId="8" fillId="0" borderId="54" xfId="42" applyNumberFormat="1" applyFont="1" applyBorder="1" applyAlignment="1">
      <alignment horizontal="center"/>
    </xf>
    <xf numFmtId="183" fontId="8" fillId="0" borderId="55" xfId="42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International Trade 207(Prelim" xfId="59"/>
    <cellStyle name="Normal_Sheet1" xfId="60"/>
    <cellStyle name="Normal_Sheet1_1" xfId="61"/>
    <cellStyle name="Normal_Sheet1_2" xfId="62"/>
    <cellStyle name="Normal_Sheet10" xfId="63"/>
    <cellStyle name="Normal_Sheet2" xfId="64"/>
    <cellStyle name="Normal_Sheet3" xfId="65"/>
    <cellStyle name="Normal_Sheet6" xfId="66"/>
    <cellStyle name="Normal_Sheet7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78"/>
  <sheetViews>
    <sheetView tabSelected="1" zoomScale="85" zoomScaleNormal="85" zoomScalePageLayoutView="0" workbookViewId="0" topLeftCell="BC1">
      <selection activeCell="BP2" sqref="BP2:CL15"/>
    </sheetView>
  </sheetViews>
  <sheetFormatPr defaultColWidth="9.421875" defaultRowHeight="15.75" customHeight="1"/>
  <cols>
    <col min="1" max="1" width="9.421875" style="0" customWidth="1"/>
    <col min="2" max="2" width="10.8515625" style="143" bestFit="1" customWidth="1"/>
    <col min="3" max="3" width="9.57421875" style="143" customWidth="1"/>
    <col min="4" max="4" width="10.421875" style="143" customWidth="1"/>
    <col min="5" max="5" width="10.57421875" style="143" bestFit="1" customWidth="1"/>
    <col min="6" max="6" width="14.00390625" style="143" customWidth="1"/>
    <col min="7" max="7" width="12.00390625" style="0" customWidth="1"/>
    <col min="8" max="8" width="18.140625" style="0" bestFit="1" customWidth="1"/>
    <col min="9" max="9" width="11.421875" style="143" bestFit="1" customWidth="1"/>
    <col min="10" max="10" width="9.28125" style="143" bestFit="1" customWidth="1"/>
    <col min="11" max="11" width="10.28125" style="143" bestFit="1" customWidth="1"/>
    <col min="12" max="12" width="13.421875" style="143" bestFit="1" customWidth="1"/>
    <col min="13" max="13" width="10.28125" style="143" bestFit="1" customWidth="1"/>
    <col min="14" max="14" width="9.421875" style="0" customWidth="1"/>
    <col min="15" max="15" width="24.57421875" style="0" customWidth="1"/>
    <col min="16" max="16" width="11.7109375" style="239" customWidth="1"/>
    <col min="17" max="17" width="6.7109375" style="239" bestFit="1" customWidth="1"/>
    <col min="18" max="19" width="6.421875" style="239" bestFit="1" customWidth="1"/>
    <col min="20" max="20" width="7.57421875" style="239" bestFit="1" customWidth="1"/>
    <col min="21" max="27" width="6.421875" style="239" bestFit="1" customWidth="1"/>
    <col min="28" max="28" width="7.57421875" style="239" bestFit="1" customWidth="1"/>
    <col min="29" max="34" width="6.421875" style="239" bestFit="1" customWidth="1"/>
    <col min="35" max="35" width="7.57421875" style="239" bestFit="1" customWidth="1"/>
    <col min="36" max="36" width="7.57421875" style="240" bestFit="1" customWidth="1"/>
    <col min="37" max="38" width="7.57421875" style="241" bestFit="1" customWidth="1"/>
    <col min="39" max="39" width="7.57421875" style="241" customWidth="1"/>
    <col min="40" max="40" width="8.8515625" style="1" customWidth="1"/>
    <col min="41" max="41" width="14.8515625" style="0" customWidth="1"/>
    <col min="42" max="42" width="6.7109375" style="0" customWidth="1"/>
    <col min="43" max="43" width="6.8515625" style="0" customWidth="1"/>
    <col min="44" max="44" width="6.28125" style="0" customWidth="1"/>
    <col min="45" max="46" width="6.421875" style="0" customWidth="1"/>
    <col min="47" max="47" width="6.57421875" style="0" customWidth="1"/>
    <col min="48" max="48" width="6.7109375" style="0" customWidth="1"/>
    <col min="49" max="49" width="6.421875" style="0" customWidth="1"/>
    <col min="50" max="50" width="6.28125" style="0" customWidth="1"/>
    <col min="51" max="51" width="6.57421875" style="0" customWidth="1"/>
    <col min="52" max="52" width="5.57421875" style="0" customWidth="1"/>
    <col min="53" max="53" width="6.140625" style="0" customWidth="1"/>
    <col min="54" max="54" width="5.8515625" style="3" customWidth="1"/>
    <col min="55" max="55" width="6.421875" style="0" customWidth="1"/>
    <col min="56" max="56" width="6.7109375" style="0" customWidth="1"/>
    <col min="57" max="57" width="6.00390625" style="3" customWidth="1"/>
    <col min="58" max="58" width="6.421875" style="3" customWidth="1"/>
    <col min="59" max="59" width="6.8515625" style="3" customWidth="1"/>
    <col min="60" max="60" width="6.7109375" style="3" customWidth="1"/>
    <col min="61" max="61" width="6.28125" style="3" customWidth="1"/>
    <col min="62" max="62" width="7.8515625" style="3" customWidth="1"/>
    <col min="63" max="64" width="7.00390625" style="3" customWidth="1"/>
    <col min="65" max="66" width="8.00390625" style="3" customWidth="1"/>
    <col min="67" max="67" width="9.421875" style="0" customWidth="1"/>
    <col min="68" max="68" width="21.00390625" style="0" customWidth="1"/>
    <col min="69" max="69" width="6.140625" style="0" bestFit="1" customWidth="1"/>
    <col min="70" max="70" width="8.140625" style="0" bestFit="1" customWidth="1"/>
    <col min="71" max="71" width="6.140625" style="3" bestFit="1" customWidth="1"/>
    <col min="72" max="72" width="6.140625" style="0" bestFit="1" customWidth="1"/>
    <col min="73" max="75" width="6.140625" style="3" bestFit="1" customWidth="1"/>
    <col min="76" max="76" width="6.7109375" style="143" bestFit="1" customWidth="1"/>
    <col min="77" max="77" width="7.140625" style="0" bestFit="1" customWidth="1"/>
    <col min="78" max="78" width="6.7109375" style="143" bestFit="1" customWidth="1"/>
    <col min="79" max="79" width="6.8515625" style="3" bestFit="1" customWidth="1"/>
    <col min="80" max="80" width="6.7109375" style="143" bestFit="1" customWidth="1"/>
    <col min="81" max="83" width="6.140625" style="0" bestFit="1" customWidth="1"/>
    <col min="84" max="86" width="7.140625" style="0" bestFit="1" customWidth="1"/>
    <col min="87" max="87" width="7.28125" style="0" customWidth="1"/>
    <col min="88" max="89" width="7.140625" style="0" bestFit="1" customWidth="1"/>
    <col min="90" max="90" width="7.140625" style="0" customWidth="1"/>
    <col min="91" max="92" width="9.421875" style="1" customWidth="1"/>
    <col min="93" max="93" width="14.57421875" style="0" customWidth="1"/>
    <col min="94" max="94" width="10.28125" style="0" bestFit="1" customWidth="1"/>
    <col min="95" max="95" width="9.28125" style="0" customWidth="1"/>
    <col min="96" max="96" width="9.8515625" style="0" bestFit="1" customWidth="1"/>
    <col min="97" max="97" width="7.8515625" style="0" bestFit="1" customWidth="1"/>
    <col min="98" max="98" width="6.8515625" style="0" bestFit="1" customWidth="1"/>
    <col min="99" max="101" width="9.28125" style="0" bestFit="1" customWidth="1"/>
    <col min="102" max="102" width="8.7109375" style="0" bestFit="1" customWidth="1"/>
    <col min="103" max="103" width="9.28125" style="0" customWidth="1"/>
    <col min="104" max="104" width="9.421875" style="0" customWidth="1"/>
    <col min="105" max="105" width="9.421875" style="1" customWidth="1"/>
    <col min="106" max="106" width="18.00390625" style="0" customWidth="1"/>
    <col min="107" max="107" width="10.00390625" style="0" customWidth="1"/>
    <col min="108" max="108" width="9.57421875" style="0" customWidth="1"/>
    <col min="109" max="109" width="9.7109375" style="143" customWidth="1"/>
    <col min="110" max="110" width="10.421875" style="0" customWidth="1"/>
    <col min="111" max="111" width="10.421875" style="143" customWidth="1"/>
    <col min="112" max="112" width="10.00390625" style="0" customWidth="1"/>
    <col min="113" max="113" width="9.421875" style="0" customWidth="1"/>
    <col min="114" max="114" width="16.140625" style="0" customWidth="1"/>
    <col min="115" max="122" width="6.57421875" style="0" bestFit="1" customWidth="1"/>
    <col min="123" max="123" width="7.140625" style="0" bestFit="1" customWidth="1"/>
    <col min="124" max="125" width="6.57421875" style="0" bestFit="1" customWidth="1"/>
    <col min="126" max="129" width="6.140625" style="0" bestFit="1" customWidth="1"/>
    <col min="130" max="132" width="7.140625" style="0" bestFit="1" customWidth="1"/>
    <col min="133" max="135" width="7.140625" style="3" bestFit="1" customWidth="1"/>
    <col min="136" max="136" width="7.140625" style="3" customWidth="1"/>
    <col min="137" max="137" width="10.7109375" style="0" bestFit="1" customWidth="1"/>
    <col min="138" max="138" width="16.00390625" style="0" customWidth="1"/>
    <col min="139" max="158" width="7.28125" style="0" customWidth="1"/>
    <col min="159" max="160" width="5.8515625" style="0" bestFit="1" customWidth="1"/>
  </cols>
  <sheetData>
    <row r="1" spans="1:137" ht="15.75" customHeight="1" thickBot="1">
      <c r="A1" s="428" t="s">
        <v>192</v>
      </c>
      <c r="B1" s="428"/>
      <c r="C1" s="428"/>
      <c r="D1" s="428"/>
      <c r="E1" s="428"/>
      <c r="F1" s="428"/>
      <c r="H1" s="427"/>
      <c r="I1" s="427"/>
      <c r="J1" s="427"/>
      <c r="K1" s="427"/>
      <c r="L1" s="427"/>
      <c r="M1" s="427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B1" s="432"/>
      <c r="DC1" s="433"/>
      <c r="DD1" s="433"/>
      <c r="DE1" s="433"/>
      <c r="DF1" s="433"/>
      <c r="DG1" s="144"/>
      <c r="DH1" s="2"/>
      <c r="DI1" s="2"/>
      <c r="DJ1" s="2"/>
      <c r="EC1" s="37"/>
      <c r="ED1" s="37"/>
      <c r="EE1" s="37"/>
      <c r="EF1" s="37"/>
      <c r="EG1" s="1"/>
    </row>
    <row r="2" spans="1:160" ht="15.75" customHeight="1">
      <c r="A2" s="429" t="s">
        <v>179</v>
      </c>
      <c r="B2" s="430"/>
      <c r="C2" s="430"/>
      <c r="D2" s="430"/>
      <c r="E2" s="430"/>
      <c r="F2" s="431"/>
      <c r="G2" s="2"/>
      <c r="H2" s="429" t="s">
        <v>180</v>
      </c>
      <c r="I2" s="440"/>
      <c r="J2" s="440"/>
      <c r="K2" s="440"/>
      <c r="L2" s="440"/>
      <c r="M2" s="441"/>
      <c r="N2" s="17"/>
      <c r="O2" s="455" t="s">
        <v>171</v>
      </c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118"/>
      <c r="AO2" s="456" t="s">
        <v>182</v>
      </c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6"/>
      <c r="BL2" s="456"/>
      <c r="BM2" s="456"/>
      <c r="BN2" s="456"/>
      <c r="BO2" s="17"/>
      <c r="BP2" s="450" t="s">
        <v>172</v>
      </c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0"/>
      <c r="CF2" s="450"/>
      <c r="CG2" s="450"/>
      <c r="CH2" s="450"/>
      <c r="CI2" s="450"/>
      <c r="CJ2" s="450"/>
      <c r="CK2" s="450"/>
      <c r="CL2" s="450"/>
      <c r="CM2" s="97"/>
      <c r="CN2" s="97"/>
      <c r="CO2" s="442" t="s">
        <v>183</v>
      </c>
      <c r="CP2" s="443"/>
      <c r="CQ2" s="443"/>
      <c r="CR2" s="443"/>
      <c r="CS2" s="443"/>
      <c r="CT2" s="443"/>
      <c r="CU2" s="443"/>
      <c r="CV2" s="443"/>
      <c r="CW2" s="443"/>
      <c r="CX2" s="443"/>
      <c r="CY2" s="443"/>
      <c r="CZ2" s="444"/>
      <c r="DA2" s="107"/>
      <c r="DB2" s="424" t="s">
        <v>184</v>
      </c>
      <c r="DC2" s="425"/>
      <c r="DD2" s="425"/>
      <c r="DE2" s="425"/>
      <c r="DF2" s="425"/>
      <c r="DG2" s="425"/>
      <c r="DH2" s="426"/>
      <c r="DI2" s="145"/>
      <c r="DJ2" s="453" t="s">
        <v>185</v>
      </c>
      <c r="DK2" s="453"/>
      <c r="DL2" s="453"/>
      <c r="DM2" s="453"/>
      <c r="DN2" s="453"/>
      <c r="DO2" s="453"/>
      <c r="DP2" s="453"/>
      <c r="DQ2" s="453"/>
      <c r="DR2" s="453"/>
      <c r="DS2" s="453"/>
      <c r="DT2" s="453"/>
      <c r="DU2" s="453"/>
      <c r="DV2" s="453"/>
      <c r="DW2" s="453"/>
      <c r="DX2" s="453"/>
      <c r="DY2" s="453"/>
      <c r="DZ2" s="453"/>
      <c r="EA2" s="453"/>
      <c r="EB2" s="453"/>
      <c r="EC2" s="453"/>
      <c r="ED2" s="453"/>
      <c r="EE2" s="453"/>
      <c r="EF2" s="453"/>
      <c r="EG2" s="148"/>
      <c r="EH2" s="454" t="s">
        <v>186</v>
      </c>
      <c r="EI2" s="454"/>
      <c r="EJ2" s="454"/>
      <c r="EK2" s="454"/>
      <c r="EL2" s="454"/>
      <c r="EM2" s="454"/>
      <c r="EN2" s="454"/>
      <c r="EO2" s="454"/>
      <c r="EP2" s="454"/>
      <c r="EQ2" s="454"/>
      <c r="ER2" s="454"/>
      <c r="ES2" s="454"/>
      <c r="ET2" s="454"/>
      <c r="EU2" s="454"/>
      <c r="EV2" s="454"/>
      <c r="EW2" s="454"/>
      <c r="EX2" s="454"/>
      <c r="EY2" s="454"/>
      <c r="EZ2" s="454"/>
      <c r="FA2" s="454"/>
      <c r="FB2" s="454"/>
      <c r="FC2" s="454"/>
      <c r="FD2" s="454"/>
    </row>
    <row r="3" spans="1:160" ht="15.75" customHeight="1" thickBot="1">
      <c r="A3" s="434" t="s">
        <v>63</v>
      </c>
      <c r="B3" s="435"/>
      <c r="C3" s="435"/>
      <c r="D3" s="435"/>
      <c r="E3" s="435"/>
      <c r="F3" s="436"/>
      <c r="G3" s="2"/>
      <c r="H3" s="437" t="s">
        <v>71</v>
      </c>
      <c r="I3" s="438"/>
      <c r="J3" s="438"/>
      <c r="K3" s="438"/>
      <c r="L3" s="438"/>
      <c r="M3" s="439"/>
      <c r="N3" s="17"/>
      <c r="O3" s="455" t="s">
        <v>97</v>
      </c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118"/>
      <c r="AO3" s="456" t="s">
        <v>131</v>
      </c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456"/>
      <c r="BC3" s="456"/>
      <c r="BD3" s="456"/>
      <c r="BE3" s="456"/>
      <c r="BF3" s="456"/>
      <c r="BG3" s="456"/>
      <c r="BH3" s="456"/>
      <c r="BI3" s="456"/>
      <c r="BJ3" s="456"/>
      <c r="BK3" s="456"/>
      <c r="BL3" s="456"/>
      <c r="BM3" s="456"/>
      <c r="BN3" s="456"/>
      <c r="BO3" s="17"/>
      <c r="BP3" s="450" t="s">
        <v>138</v>
      </c>
      <c r="BQ3" s="450"/>
      <c r="BR3" s="450"/>
      <c r="BS3" s="450"/>
      <c r="BT3" s="450"/>
      <c r="BU3" s="450"/>
      <c r="BV3" s="450"/>
      <c r="BW3" s="450"/>
      <c r="BX3" s="450"/>
      <c r="BY3" s="450"/>
      <c r="BZ3" s="450"/>
      <c r="CA3" s="450"/>
      <c r="CB3" s="450"/>
      <c r="CC3" s="450"/>
      <c r="CD3" s="450"/>
      <c r="CE3" s="450"/>
      <c r="CF3" s="450"/>
      <c r="CG3" s="450"/>
      <c r="CH3" s="450"/>
      <c r="CI3" s="450"/>
      <c r="CJ3" s="450"/>
      <c r="CK3" s="450"/>
      <c r="CL3" s="450"/>
      <c r="CM3" s="97"/>
      <c r="CN3" s="97"/>
      <c r="CO3" s="129"/>
      <c r="CP3" s="94">
        <v>0</v>
      </c>
      <c r="CQ3" s="94">
        <v>1</v>
      </c>
      <c r="CR3" s="94">
        <v>2</v>
      </c>
      <c r="CS3" s="94">
        <v>3</v>
      </c>
      <c r="CT3" s="94">
        <v>4</v>
      </c>
      <c r="CU3" s="94">
        <v>5</v>
      </c>
      <c r="CV3" s="94">
        <v>6</v>
      </c>
      <c r="CW3" s="94">
        <v>7</v>
      </c>
      <c r="CX3" s="94">
        <v>8</v>
      </c>
      <c r="CY3" s="94">
        <v>9</v>
      </c>
      <c r="CZ3" s="94"/>
      <c r="DA3" s="108"/>
      <c r="DB3" s="347"/>
      <c r="DC3" s="422" t="s">
        <v>61</v>
      </c>
      <c r="DD3" s="423"/>
      <c r="DE3" s="422" t="s">
        <v>156</v>
      </c>
      <c r="DF3" s="423"/>
      <c r="DG3" s="420" t="s">
        <v>157</v>
      </c>
      <c r="DH3" s="421"/>
      <c r="DJ3" s="452" t="s">
        <v>159</v>
      </c>
      <c r="DK3" s="452"/>
      <c r="DL3" s="452"/>
      <c r="DM3" s="452"/>
      <c r="DN3" s="452"/>
      <c r="DO3" s="452"/>
      <c r="DP3" s="452"/>
      <c r="DQ3" s="452"/>
      <c r="DR3" s="452"/>
      <c r="DS3" s="452"/>
      <c r="DT3" s="452"/>
      <c r="DU3" s="452"/>
      <c r="DV3" s="452"/>
      <c r="DW3" s="452"/>
      <c r="DX3" s="452"/>
      <c r="DY3" s="452"/>
      <c r="DZ3" s="452"/>
      <c r="EA3" s="452"/>
      <c r="EB3" s="452"/>
      <c r="EC3" s="452"/>
      <c r="ED3" s="452"/>
      <c r="EE3" s="452"/>
      <c r="EF3" s="452"/>
      <c r="EG3" s="39"/>
      <c r="EH3" s="454" t="s">
        <v>64</v>
      </c>
      <c r="EI3" s="454"/>
      <c r="EJ3" s="454"/>
      <c r="EK3" s="454"/>
      <c r="EL3" s="454"/>
      <c r="EM3" s="454"/>
      <c r="EN3" s="454"/>
      <c r="EO3" s="454"/>
      <c r="EP3" s="454"/>
      <c r="EQ3" s="454"/>
      <c r="ER3" s="454"/>
      <c r="ES3" s="454"/>
      <c r="ET3" s="454"/>
      <c r="EU3" s="454"/>
      <c r="EV3" s="454"/>
      <c r="EW3" s="454"/>
      <c r="EX3" s="454"/>
      <c r="EY3" s="454"/>
      <c r="EZ3" s="454"/>
      <c r="FA3" s="454"/>
      <c r="FB3" s="454"/>
      <c r="FC3" s="454"/>
      <c r="FD3" s="454"/>
    </row>
    <row r="4" spans="1:160" ht="15.75" customHeight="1" thickBot="1">
      <c r="A4" s="12"/>
      <c r="B4" s="200" t="s">
        <v>1</v>
      </c>
      <c r="C4" s="200" t="s">
        <v>3</v>
      </c>
      <c r="D4" s="200" t="s">
        <v>4</v>
      </c>
      <c r="E4" s="200" t="s">
        <v>4</v>
      </c>
      <c r="F4" s="200" t="s">
        <v>6</v>
      </c>
      <c r="G4" s="1"/>
      <c r="H4" s="446" t="s">
        <v>53</v>
      </c>
      <c r="I4" s="208" t="s">
        <v>72</v>
      </c>
      <c r="J4" s="209" t="s">
        <v>74</v>
      </c>
      <c r="K4" s="209" t="s">
        <v>75</v>
      </c>
      <c r="L4" s="209" t="s">
        <v>76</v>
      </c>
      <c r="M4" s="209" t="s">
        <v>78</v>
      </c>
      <c r="N4" s="18"/>
      <c r="O4" s="237" t="s">
        <v>98</v>
      </c>
      <c r="P4" s="415">
        <v>1995</v>
      </c>
      <c r="Q4" s="415">
        <v>1996</v>
      </c>
      <c r="R4" s="415">
        <v>1997</v>
      </c>
      <c r="S4" s="415">
        <v>1998</v>
      </c>
      <c r="T4" s="415">
        <v>1999</v>
      </c>
      <c r="U4" s="415">
        <v>2000</v>
      </c>
      <c r="V4" s="415">
        <v>2001</v>
      </c>
      <c r="W4" s="416">
        <v>2002</v>
      </c>
      <c r="X4" s="416">
        <v>2003</v>
      </c>
      <c r="Y4" s="416">
        <v>2004</v>
      </c>
      <c r="Z4" s="416">
        <v>2005</v>
      </c>
      <c r="AA4" s="416">
        <v>2006</v>
      </c>
      <c r="AB4" s="416">
        <v>2007</v>
      </c>
      <c r="AC4" s="415">
        <v>2008</v>
      </c>
      <c r="AD4" s="415">
        <v>2009</v>
      </c>
      <c r="AE4" s="415">
        <v>2010</v>
      </c>
      <c r="AF4" s="415">
        <v>2011</v>
      </c>
      <c r="AG4" s="415">
        <v>2012</v>
      </c>
      <c r="AH4" s="415">
        <v>2013</v>
      </c>
      <c r="AI4" s="415">
        <v>2014</v>
      </c>
      <c r="AJ4" s="417">
        <v>2015</v>
      </c>
      <c r="AK4" s="418">
        <v>2016</v>
      </c>
      <c r="AL4" s="418">
        <v>2017</v>
      </c>
      <c r="AM4" s="419">
        <v>2018</v>
      </c>
      <c r="AN4" s="119"/>
      <c r="AO4" s="11" t="s">
        <v>119</v>
      </c>
      <c r="AP4" s="11">
        <v>1995</v>
      </c>
      <c r="AQ4" s="11">
        <v>1996</v>
      </c>
      <c r="AR4" s="11">
        <v>1997</v>
      </c>
      <c r="AS4" s="11">
        <v>1998</v>
      </c>
      <c r="AT4" s="11">
        <v>1999</v>
      </c>
      <c r="AU4" s="11">
        <v>1999</v>
      </c>
      <c r="AV4" s="11">
        <v>2000</v>
      </c>
      <c r="AW4" s="11">
        <v>2001</v>
      </c>
      <c r="AX4" s="11">
        <v>2002</v>
      </c>
      <c r="AY4" s="32">
        <v>2003</v>
      </c>
      <c r="AZ4" s="32">
        <v>2004</v>
      </c>
      <c r="BA4" s="32">
        <v>2005</v>
      </c>
      <c r="BB4" s="33">
        <v>2006</v>
      </c>
      <c r="BC4" s="32">
        <v>2007</v>
      </c>
      <c r="BD4" s="33">
        <v>2008</v>
      </c>
      <c r="BE4" s="27">
        <v>2009</v>
      </c>
      <c r="BF4" s="33">
        <v>2010</v>
      </c>
      <c r="BG4" s="27">
        <v>2011</v>
      </c>
      <c r="BH4" s="27">
        <v>2012</v>
      </c>
      <c r="BI4" s="27">
        <v>2013</v>
      </c>
      <c r="BJ4" s="69">
        <v>2014</v>
      </c>
      <c r="BK4" s="36">
        <v>2015</v>
      </c>
      <c r="BL4" s="36">
        <v>2016</v>
      </c>
      <c r="BM4" s="325">
        <v>2017</v>
      </c>
      <c r="BN4" s="36">
        <v>2018</v>
      </c>
      <c r="BP4" s="330"/>
      <c r="BQ4" s="330">
        <v>1997</v>
      </c>
      <c r="BR4" s="330">
        <v>1998</v>
      </c>
      <c r="BS4" s="331">
        <v>1999</v>
      </c>
      <c r="BT4" s="330">
        <v>2000</v>
      </c>
      <c r="BU4" s="331">
        <v>2001</v>
      </c>
      <c r="BV4" s="331">
        <v>2002</v>
      </c>
      <c r="BW4" s="331">
        <v>2003</v>
      </c>
      <c r="BX4" s="332">
        <v>2004</v>
      </c>
      <c r="BY4" s="35">
        <v>2005</v>
      </c>
      <c r="BZ4" s="333">
        <v>2006</v>
      </c>
      <c r="CA4" s="334">
        <v>2007</v>
      </c>
      <c r="CB4" s="333">
        <v>2008</v>
      </c>
      <c r="CC4" s="335">
        <v>2009</v>
      </c>
      <c r="CD4" s="35">
        <v>2010</v>
      </c>
      <c r="CE4" s="35">
        <v>2011</v>
      </c>
      <c r="CF4" s="35">
        <v>2012</v>
      </c>
      <c r="CG4" s="35">
        <v>2013</v>
      </c>
      <c r="CH4" s="336">
        <v>2014</v>
      </c>
      <c r="CI4" s="336">
        <v>2015</v>
      </c>
      <c r="CJ4" s="336">
        <v>2016</v>
      </c>
      <c r="CK4" s="337">
        <v>2017</v>
      </c>
      <c r="CL4" s="99">
        <v>2018</v>
      </c>
      <c r="CM4" s="125"/>
      <c r="CN4" s="125"/>
      <c r="CO4" s="70"/>
      <c r="CP4" s="16" t="s">
        <v>52</v>
      </c>
      <c r="CQ4" s="16" t="s">
        <v>51</v>
      </c>
      <c r="CR4" s="70" t="s">
        <v>50</v>
      </c>
      <c r="CS4" s="70" t="s">
        <v>49</v>
      </c>
      <c r="CT4" s="16" t="s">
        <v>48</v>
      </c>
      <c r="CU4" s="16" t="s">
        <v>47</v>
      </c>
      <c r="CV4" s="16" t="s">
        <v>46</v>
      </c>
      <c r="CW4" s="16" t="s">
        <v>45</v>
      </c>
      <c r="CX4" s="16" t="s">
        <v>44</v>
      </c>
      <c r="CY4" s="16" t="s">
        <v>62</v>
      </c>
      <c r="CZ4" s="16" t="s">
        <v>4</v>
      </c>
      <c r="DA4" s="109"/>
      <c r="DB4" s="383" t="s">
        <v>53</v>
      </c>
      <c r="DC4" s="384" t="s">
        <v>134</v>
      </c>
      <c r="DD4" s="385" t="s">
        <v>55</v>
      </c>
      <c r="DE4" s="384" t="s">
        <v>134</v>
      </c>
      <c r="DF4" s="385" t="s">
        <v>55</v>
      </c>
      <c r="DG4" s="384" t="s">
        <v>54</v>
      </c>
      <c r="DH4" s="385" t="s">
        <v>55</v>
      </c>
      <c r="DJ4" s="286" t="s">
        <v>53</v>
      </c>
      <c r="DK4" s="287">
        <v>1997</v>
      </c>
      <c r="DL4" s="287">
        <v>1998</v>
      </c>
      <c r="DM4" s="287" t="s">
        <v>163</v>
      </c>
      <c r="DN4" s="287">
        <v>2000</v>
      </c>
      <c r="DO4" s="287">
        <v>2001</v>
      </c>
      <c r="DP4" s="287">
        <v>2002</v>
      </c>
      <c r="DQ4" s="287">
        <v>2003</v>
      </c>
      <c r="DR4" s="287">
        <v>2004</v>
      </c>
      <c r="DS4" s="287">
        <v>2005</v>
      </c>
      <c r="DT4" s="287">
        <v>2006</v>
      </c>
      <c r="DU4" s="287">
        <v>2007</v>
      </c>
      <c r="DV4" s="188">
        <v>2008</v>
      </c>
      <c r="DW4" s="188">
        <v>2009</v>
      </c>
      <c r="DX4" s="188">
        <v>2010</v>
      </c>
      <c r="DY4" s="188">
        <v>2011</v>
      </c>
      <c r="DZ4" s="188">
        <v>2012</v>
      </c>
      <c r="EA4" s="188">
        <v>2013</v>
      </c>
      <c r="EB4" s="188">
        <v>2014</v>
      </c>
      <c r="EC4" s="7">
        <v>2015</v>
      </c>
      <c r="ED4" s="289">
        <v>2016</v>
      </c>
      <c r="EE4" s="290">
        <v>2017</v>
      </c>
      <c r="EF4" s="344">
        <v>2018</v>
      </c>
      <c r="EG4" s="40"/>
      <c r="EH4" s="45" t="s">
        <v>53</v>
      </c>
      <c r="EI4" s="45">
        <v>1997</v>
      </c>
      <c r="EJ4" s="45">
        <v>1998</v>
      </c>
      <c r="EK4" s="45">
        <v>1999</v>
      </c>
      <c r="EL4" s="45">
        <v>2000</v>
      </c>
      <c r="EM4" s="45">
        <v>2001</v>
      </c>
      <c r="EN4" s="45">
        <v>2002</v>
      </c>
      <c r="EO4" s="45">
        <v>2003</v>
      </c>
      <c r="EP4" s="45">
        <v>2004</v>
      </c>
      <c r="EQ4" s="48">
        <v>2005</v>
      </c>
      <c r="ER4" s="48">
        <v>2006</v>
      </c>
      <c r="ES4" s="48">
        <v>2007</v>
      </c>
      <c r="ET4" s="49">
        <v>2008</v>
      </c>
      <c r="EU4" s="48">
        <v>2009</v>
      </c>
      <c r="EV4" s="48">
        <v>2010</v>
      </c>
      <c r="EW4" s="46">
        <v>2011</v>
      </c>
      <c r="EX4" s="46">
        <v>2012</v>
      </c>
      <c r="EY4" s="114">
        <v>2013</v>
      </c>
      <c r="EZ4" s="181">
        <v>2014</v>
      </c>
      <c r="FA4" s="181">
        <v>2015</v>
      </c>
      <c r="FB4" s="181">
        <v>2016</v>
      </c>
      <c r="FC4" s="295">
        <v>2017</v>
      </c>
      <c r="FD4" s="295">
        <v>2018</v>
      </c>
    </row>
    <row r="5" spans="1:160" ht="15.75" customHeight="1" thickBot="1">
      <c r="A5" s="28" t="s">
        <v>0</v>
      </c>
      <c r="B5" s="200" t="s">
        <v>2</v>
      </c>
      <c r="C5" s="200" t="s">
        <v>2</v>
      </c>
      <c r="D5" s="200" t="s">
        <v>2</v>
      </c>
      <c r="E5" s="200" t="s">
        <v>5</v>
      </c>
      <c r="F5" s="200" t="s">
        <v>7</v>
      </c>
      <c r="G5" s="1"/>
      <c r="H5" s="447"/>
      <c r="I5" s="349" t="s">
        <v>73</v>
      </c>
      <c r="J5" s="349" t="s">
        <v>73</v>
      </c>
      <c r="K5" s="349" t="s">
        <v>73</v>
      </c>
      <c r="L5" s="210" t="s">
        <v>77</v>
      </c>
      <c r="M5" s="210" t="s">
        <v>79</v>
      </c>
      <c r="N5" s="18"/>
      <c r="O5" s="81" t="s">
        <v>99</v>
      </c>
      <c r="P5" s="243">
        <v>6366</v>
      </c>
      <c r="Q5" s="243">
        <v>3605</v>
      </c>
      <c r="R5" s="243">
        <v>4040</v>
      </c>
      <c r="S5" s="243">
        <v>4533</v>
      </c>
      <c r="T5" s="243">
        <v>8987</v>
      </c>
      <c r="U5" s="243">
        <v>2501</v>
      </c>
      <c r="V5" s="243">
        <v>1157</v>
      </c>
      <c r="W5" s="243">
        <v>1029</v>
      </c>
      <c r="X5" s="243">
        <v>2114</v>
      </c>
      <c r="Y5" s="243">
        <v>1579</v>
      </c>
      <c r="Z5" s="243">
        <v>1513</v>
      </c>
      <c r="AA5" s="244" t="s">
        <v>8</v>
      </c>
      <c r="AB5" s="244">
        <v>852.2</v>
      </c>
      <c r="AC5" s="243">
        <v>1460.932</v>
      </c>
      <c r="AD5" s="243">
        <v>413.245</v>
      </c>
      <c r="AE5" s="243"/>
      <c r="AF5" s="243"/>
      <c r="AG5" s="243"/>
      <c r="AH5" s="243">
        <v>863.7</v>
      </c>
      <c r="AI5" s="243">
        <v>1065.8</v>
      </c>
      <c r="AJ5" s="245">
        <v>66.649</v>
      </c>
      <c r="AK5" s="245">
        <v>1353.136</v>
      </c>
      <c r="AL5" s="324">
        <v>6311.847</v>
      </c>
      <c r="AM5" s="223">
        <v>923.1240000000001</v>
      </c>
      <c r="AN5" s="121"/>
      <c r="AO5" s="11" t="s">
        <v>35</v>
      </c>
      <c r="AP5" s="11">
        <v>102</v>
      </c>
      <c r="AQ5" s="11">
        <v>428</v>
      </c>
      <c r="AR5" s="11">
        <v>290</v>
      </c>
      <c r="AS5" s="11">
        <v>280</v>
      </c>
      <c r="AT5" s="11">
        <v>215</v>
      </c>
      <c r="AU5" s="11">
        <v>154</v>
      </c>
      <c r="AV5" s="11">
        <v>252</v>
      </c>
      <c r="AW5" s="11">
        <v>452</v>
      </c>
      <c r="AX5" s="11">
        <v>324</v>
      </c>
      <c r="AY5" s="32">
        <v>72</v>
      </c>
      <c r="AZ5" s="11"/>
      <c r="BA5" s="32">
        <v>640</v>
      </c>
      <c r="BB5" s="33">
        <v>1531.831</v>
      </c>
      <c r="BC5" s="33">
        <v>4963.253</v>
      </c>
      <c r="BD5" s="27">
        <v>1567.374</v>
      </c>
      <c r="BE5" s="27">
        <v>635.195</v>
      </c>
      <c r="BF5" s="33">
        <v>401.159</v>
      </c>
      <c r="BG5" s="27">
        <v>43.13</v>
      </c>
      <c r="BH5" s="27"/>
      <c r="BI5" s="27">
        <v>403.572</v>
      </c>
      <c r="BJ5" s="27">
        <v>189.963</v>
      </c>
      <c r="BK5" s="27">
        <v>323.344</v>
      </c>
      <c r="BL5" s="27">
        <v>0.3415</v>
      </c>
      <c r="BM5" s="326">
        <v>90.251</v>
      </c>
      <c r="BN5" s="27">
        <v>265.913</v>
      </c>
      <c r="BO5" s="18"/>
      <c r="BP5" s="11" t="s">
        <v>13</v>
      </c>
      <c r="BQ5" s="11">
        <v>13739</v>
      </c>
      <c r="BR5" s="11">
        <v>17386</v>
      </c>
      <c r="BS5" s="27">
        <v>18031</v>
      </c>
      <c r="BT5" s="11">
        <v>19542</v>
      </c>
      <c r="BU5" s="27">
        <v>18854.94</v>
      </c>
      <c r="BV5" s="33">
        <v>21912.41762</v>
      </c>
      <c r="BW5" s="27">
        <v>24320.861</v>
      </c>
      <c r="BX5" s="220">
        <v>26315.208</v>
      </c>
      <c r="BY5" s="11">
        <v>30165</v>
      </c>
      <c r="BZ5" s="220">
        <v>24451.734</v>
      </c>
      <c r="CA5" s="36">
        <v>26428.682</v>
      </c>
      <c r="CB5" s="223">
        <v>28996.734</v>
      </c>
      <c r="CC5" s="26">
        <v>31301.821</v>
      </c>
      <c r="CD5" s="26">
        <v>27471.261</v>
      </c>
      <c r="CE5" s="26">
        <v>33750.91632</v>
      </c>
      <c r="CF5" s="26">
        <v>27811.531</v>
      </c>
      <c r="CG5" s="26">
        <v>32833.98854</v>
      </c>
      <c r="CH5" s="43">
        <v>34498.18318</v>
      </c>
      <c r="CI5" s="43">
        <v>36579.865</v>
      </c>
      <c r="CJ5" s="43">
        <v>46859.81237</v>
      </c>
      <c r="CK5" s="338">
        <v>47552.17597000002</v>
      </c>
      <c r="CL5" s="43">
        <v>45528.75366</v>
      </c>
      <c r="CM5" s="126">
        <f>CK5-CL5</f>
        <v>2023.4223100000163</v>
      </c>
      <c r="CN5" s="126"/>
      <c r="CO5" s="70" t="s">
        <v>53</v>
      </c>
      <c r="CP5" s="22"/>
      <c r="CQ5" s="22" t="s">
        <v>43</v>
      </c>
      <c r="CR5" s="71" t="s">
        <v>42</v>
      </c>
      <c r="CS5" s="71"/>
      <c r="CT5" s="22" t="s">
        <v>41</v>
      </c>
      <c r="CU5" s="22" t="s">
        <v>40</v>
      </c>
      <c r="CV5" s="22" t="s">
        <v>39</v>
      </c>
      <c r="CW5" s="22" t="s">
        <v>38</v>
      </c>
      <c r="CX5" s="22" t="s">
        <v>37</v>
      </c>
      <c r="CY5" s="22" t="s">
        <v>36</v>
      </c>
      <c r="CZ5" s="22"/>
      <c r="DA5" s="109"/>
      <c r="DB5" s="386" t="s">
        <v>164</v>
      </c>
      <c r="DC5" s="223">
        <v>102.517</v>
      </c>
      <c r="DD5" s="146">
        <f aca="true" t="shared" si="0" ref="DD5:DD36">DC5/$DC$55*100</f>
        <v>0.07461890693419157</v>
      </c>
      <c r="DE5" s="223">
        <v>0</v>
      </c>
      <c r="DF5" s="147">
        <f aca="true" t="shared" si="1" ref="DF5:DF36">DE5/$DE$55*100</f>
        <v>0</v>
      </c>
      <c r="DG5" s="223">
        <v>1.3146</v>
      </c>
      <c r="DH5" s="147">
        <f aca="true" t="shared" si="2" ref="DH5:DH36">DG5/$DG$55*100</f>
        <v>0.013155528934406411</v>
      </c>
      <c r="DI5" s="110"/>
      <c r="DJ5" s="149" t="s">
        <v>35</v>
      </c>
      <c r="DK5" s="150">
        <v>21082</v>
      </c>
      <c r="DL5" s="150">
        <v>23963</v>
      </c>
      <c r="DM5" s="150">
        <v>28374</v>
      </c>
      <c r="DN5" s="151">
        <v>30217.7</v>
      </c>
      <c r="DO5" s="150">
        <v>28814</v>
      </c>
      <c r="DP5" s="150">
        <v>44239</v>
      </c>
      <c r="DQ5" s="151">
        <v>38027</v>
      </c>
      <c r="DR5" s="151">
        <v>35774.749</v>
      </c>
      <c r="DS5" s="151">
        <v>37049.43663</v>
      </c>
      <c r="DT5" s="151">
        <v>29815.108</v>
      </c>
      <c r="DU5" s="151">
        <v>28046.641</v>
      </c>
      <c r="DV5" s="151">
        <v>29775.033</v>
      </c>
      <c r="DW5" s="151">
        <v>25375.533</v>
      </c>
      <c r="DX5" s="151">
        <v>22373.354</v>
      </c>
      <c r="DY5" s="151">
        <v>32078.504</v>
      </c>
      <c r="DZ5" s="151">
        <v>25533.567</v>
      </c>
      <c r="EA5" s="151">
        <v>30639.92835</v>
      </c>
      <c r="EB5" s="166">
        <v>27575.79475</v>
      </c>
      <c r="EC5" s="226">
        <v>27381.107</v>
      </c>
      <c r="ED5" s="288">
        <v>32140.32507</v>
      </c>
      <c r="EE5" s="226">
        <v>27008.425490000016</v>
      </c>
      <c r="EF5" s="345">
        <v>23258.5229</v>
      </c>
      <c r="EG5" s="112"/>
      <c r="EH5" s="38" t="s">
        <v>35</v>
      </c>
      <c r="EI5" s="9">
        <f aca="true" t="shared" si="3" ref="EI5:EI26">DK5/$DK$31*100</f>
        <v>40.12867367138724</v>
      </c>
      <c r="EJ5" s="9">
        <f aca="true" t="shared" si="4" ref="EJ5:EJ26">DL5/$DL$31*100</f>
        <v>46.15103133486124</v>
      </c>
      <c r="EK5" s="9">
        <f aca="true" t="shared" si="5" ref="EK5:EK26">DM5/$DM$31*100</f>
        <v>44.583485223687354</v>
      </c>
      <c r="EL5" s="9">
        <f aca="true" t="shared" si="6" ref="EL5:EL26">DN5/$DN$31*100</f>
        <v>44.55508537990968</v>
      </c>
      <c r="EM5" s="9">
        <f aca="true" t="shared" si="7" ref="EM5:EM26">DO5/$DO$31*100</f>
        <v>38.41433865117864</v>
      </c>
      <c r="EN5" s="9">
        <f aca="true" t="shared" si="8" ref="EN5:ET11">DP5/DP$31*100</f>
        <v>48.30391975952316</v>
      </c>
      <c r="EO5" s="9">
        <f t="shared" si="8"/>
        <v>47.835193035954674</v>
      </c>
      <c r="EP5" s="9">
        <f t="shared" si="8"/>
        <v>44.30162496528444</v>
      </c>
      <c r="EQ5" s="9">
        <f t="shared" si="8"/>
        <v>37.01928306903451</v>
      </c>
      <c r="ER5" s="10">
        <f t="shared" si="8"/>
        <v>36.18519846389868</v>
      </c>
      <c r="ES5" s="9">
        <f t="shared" si="8"/>
        <v>33.53581867855775</v>
      </c>
      <c r="ET5" s="85">
        <f aca="true" t="shared" si="9" ref="ET5:EW20">DV5/DV$31*100</f>
        <v>33.881646822133206</v>
      </c>
      <c r="EU5" s="85">
        <f t="shared" si="9"/>
        <v>28.53146319582645</v>
      </c>
      <c r="EV5" s="85">
        <f t="shared" si="9"/>
        <v>28.076854495337223</v>
      </c>
      <c r="EW5" s="85">
        <f t="shared" si="9"/>
        <v>36.082668032802786</v>
      </c>
      <c r="EX5" s="86">
        <f aca="true" t="shared" si="10" ref="EX5:FD5">DZ5/DZ$31*100</f>
        <v>24.35839524697393</v>
      </c>
      <c r="EY5" s="115">
        <f t="shared" si="10"/>
        <v>27.58172063334064</v>
      </c>
      <c r="EZ5" s="115">
        <f t="shared" si="10"/>
        <v>23.174825966781373</v>
      </c>
      <c r="FA5" s="115">
        <f t="shared" si="10"/>
        <v>19.91907986359488</v>
      </c>
      <c r="FB5" s="115">
        <f t="shared" si="10"/>
        <v>21.804729333128257</v>
      </c>
      <c r="FC5" s="296">
        <f t="shared" si="10"/>
        <v>17.8420969561938</v>
      </c>
      <c r="FD5" s="296">
        <f t="shared" si="10"/>
        <v>16.92914888078821</v>
      </c>
    </row>
    <row r="6" spans="1:160" ht="15.75" customHeight="1">
      <c r="A6" s="29">
        <v>1974</v>
      </c>
      <c r="B6" s="201">
        <v>24054</v>
      </c>
      <c r="C6" s="202" t="s">
        <v>8</v>
      </c>
      <c r="D6" s="201">
        <v>24054</v>
      </c>
      <c r="E6" s="201">
        <v>7546</v>
      </c>
      <c r="F6" s="201">
        <f aca="true" t="shared" si="11" ref="F6:F32">D6-E6</f>
        <v>16508</v>
      </c>
      <c r="G6" s="1"/>
      <c r="H6" s="52" t="s">
        <v>35</v>
      </c>
      <c r="I6" s="348">
        <v>265.9138</v>
      </c>
      <c r="J6" s="348">
        <v>166.2918</v>
      </c>
      <c r="K6" s="348">
        <f>I6+J6</f>
        <v>432.2056</v>
      </c>
      <c r="L6" s="211">
        <v>23258.5229</v>
      </c>
      <c r="M6" s="211">
        <f>L6-K6</f>
        <v>22826.3173</v>
      </c>
      <c r="N6" s="19"/>
      <c r="O6" s="81" t="s">
        <v>100</v>
      </c>
      <c r="P6" s="243"/>
      <c r="Q6" s="243"/>
      <c r="R6" s="243"/>
      <c r="S6" s="243"/>
      <c r="T6" s="243"/>
      <c r="U6" s="243"/>
      <c r="V6" s="243"/>
      <c r="W6" s="243"/>
      <c r="X6" s="243"/>
      <c r="Y6" s="243">
        <v>880</v>
      </c>
      <c r="Z6" s="243">
        <v>640</v>
      </c>
      <c r="AA6" s="243">
        <v>1364.765</v>
      </c>
      <c r="AB6" s="243">
        <v>5931.124</v>
      </c>
      <c r="AC6" s="243">
        <v>2793.943</v>
      </c>
      <c r="AD6" s="243">
        <v>1984.615</v>
      </c>
      <c r="AE6" s="243">
        <v>1844.656</v>
      </c>
      <c r="AF6" s="243">
        <v>5606.334</v>
      </c>
      <c r="AG6" s="243">
        <v>3648.455</v>
      </c>
      <c r="AH6" s="243">
        <v>2338.716</v>
      </c>
      <c r="AI6" s="243">
        <v>3892.998</v>
      </c>
      <c r="AJ6" s="245">
        <v>3270.674</v>
      </c>
      <c r="AK6" s="245">
        <v>4341.23819</v>
      </c>
      <c r="AL6" s="324">
        <v>5131.774</v>
      </c>
      <c r="AM6" s="404">
        <v>3182.74</v>
      </c>
      <c r="AN6" s="121"/>
      <c r="AO6" s="11" t="s">
        <v>34</v>
      </c>
      <c r="AP6" s="11">
        <v>0</v>
      </c>
      <c r="AQ6" s="11">
        <v>128</v>
      </c>
      <c r="AR6" s="11">
        <v>5</v>
      </c>
      <c r="AS6" s="11">
        <v>3</v>
      </c>
      <c r="AT6" s="11">
        <v>0</v>
      </c>
      <c r="AU6" s="11"/>
      <c r="AV6" s="11">
        <v>0</v>
      </c>
      <c r="AW6" s="11">
        <v>0</v>
      </c>
      <c r="AX6" s="11">
        <v>0</v>
      </c>
      <c r="AY6" s="32">
        <v>0</v>
      </c>
      <c r="AZ6" s="11"/>
      <c r="BA6" s="11"/>
      <c r="BB6" s="27"/>
      <c r="BC6" s="27"/>
      <c r="BD6" s="27"/>
      <c r="BE6" s="27"/>
      <c r="BF6" s="27"/>
      <c r="BG6" s="27">
        <v>87.193</v>
      </c>
      <c r="BH6" s="27">
        <v>90.741</v>
      </c>
      <c r="BI6" s="27">
        <v>44.965</v>
      </c>
      <c r="BJ6" s="27">
        <v>0</v>
      </c>
      <c r="BK6" s="27">
        <v>0.16725</v>
      </c>
      <c r="BL6" s="27">
        <v>0.01</v>
      </c>
      <c r="BM6" s="326">
        <v>23.953</v>
      </c>
      <c r="BN6" s="27">
        <v>0</v>
      </c>
      <c r="BO6" s="19"/>
      <c r="BP6" s="11" t="s">
        <v>66</v>
      </c>
      <c r="BQ6" s="11">
        <v>2956</v>
      </c>
      <c r="BR6" s="11">
        <v>3769</v>
      </c>
      <c r="BS6" s="27">
        <v>4901</v>
      </c>
      <c r="BT6" s="11">
        <v>4625</v>
      </c>
      <c r="BU6" s="27">
        <v>4503.668804</v>
      </c>
      <c r="BV6" s="33">
        <v>6629.8162</v>
      </c>
      <c r="BW6" s="27">
        <v>7758.239</v>
      </c>
      <c r="BX6" s="220">
        <v>7860.235</v>
      </c>
      <c r="BY6" s="11">
        <v>8544</v>
      </c>
      <c r="BZ6" s="220">
        <v>6319</v>
      </c>
      <c r="CA6" s="36">
        <v>5433.547</v>
      </c>
      <c r="CB6" s="223">
        <v>6206.623</v>
      </c>
      <c r="CC6" s="26">
        <v>5178.624</v>
      </c>
      <c r="CD6" s="26">
        <v>4591.046</v>
      </c>
      <c r="CE6" s="26">
        <v>6145.4256</v>
      </c>
      <c r="CF6" s="26">
        <v>7051.358</v>
      </c>
      <c r="CG6" s="26">
        <v>7885.272</v>
      </c>
      <c r="CH6" s="43">
        <v>8368.083391</v>
      </c>
      <c r="CI6" s="43">
        <v>6990.512</v>
      </c>
      <c r="CJ6" s="43">
        <v>14825.36496</v>
      </c>
      <c r="CK6" s="338">
        <v>10984.709700000001</v>
      </c>
      <c r="CL6" s="43">
        <v>9980.40581</v>
      </c>
      <c r="CM6" s="126">
        <f aca="true" t="shared" si="12" ref="CM6:CM14">CK6-CL6</f>
        <v>1004.303890000001</v>
      </c>
      <c r="CN6" s="126"/>
      <c r="CO6" s="61" t="s">
        <v>35</v>
      </c>
      <c r="CP6" s="381">
        <v>11421.0715</v>
      </c>
      <c r="CQ6" s="381">
        <v>3181.50376</v>
      </c>
      <c r="CR6" s="381">
        <v>383.206</v>
      </c>
      <c r="CS6" s="381">
        <v>118.829</v>
      </c>
      <c r="CT6" s="381">
        <v>100.14235</v>
      </c>
      <c r="CU6" s="381">
        <v>1208.003</v>
      </c>
      <c r="CV6" s="381">
        <v>1925.9081</v>
      </c>
      <c r="CW6" s="381">
        <v>3239.6292</v>
      </c>
      <c r="CX6" s="381">
        <v>1680.23</v>
      </c>
      <c r="CY6" s="381">
        <v>0</v>
      </c>
      <c r="CZ6" s="104">
        <f>SUM(CP6:CY6)</f>
        <v>23258.52291</v>
      </c>
      <c r="DA6" s="106"/>
      <c r="DB6" s="386" t="s">
        <v>35</v>
      </c>
      <c r="DC6" s="223">
        <v>23258.5229047</v>
      </c>
      <c r="DD6" s="146">
        <f t="shared" si="0"/>
        <v>16.929148883137163</v>
      </c>
      <c r="DE6" s="223">
        <v>1487.483274</v>
      </c>
      <c r="DF6" s="147">
        <f t="shared" si="1"/>
        <v>23.31486901501364</v>
      </c>
      <c r="DG6" s="223">
        <v>2125.8897305</v>
      </c>
      <c r="DH6" s="147">
        <f t="shared" si="2"/>
        <v>21.27430690776677</v>
      </c>
      <c r="DJ6" s="153" t="s">
        <v>34</v>
      </c>
      <c r="DK6" s="153">
        <v>2575</v>
      </c>
      <c r="DL6" s="153">
        <v>2043</v>
      </c>
      <c r="DM6" s="153">
        <v>2432</v>
      </c>
      <c r="DN6" s="152">
        <v>4246</v>
      </c>
      <c r="DO6" s="153">
        <v>3730</v>
      </c>
      <c r="DP6" s="153">
        <v>6404</v>
      </c>
      <c r="DQ6" s="152">
        <v>8835</v>
      </c>
      <c r="DR6" s="152">
        <v>4592.545</v>
      </c>
      <c r="DS6" s="152">
        <v>5377.43613</v>
      </c>
      <c r="DT6" s="152">
        <v>5495.817</v>
      </c>
      <c r="DU6" s="152">
        <v>4909.687</v>
      </c>
      <c r="DV6" s="152">
        <v>3283.796</v>
      </c>
      <c r="DW6" s="152">
        <v>5732.244</v>
      </c>
      <c r="DX6" s="152">
        <v>3705.119</v>
      </c>
      <c r="DY6" s="152">
        <v>4856.366</v>
      </c>
      <c r="DZ6" s="152">
        <v>6903.892</v>
      </c>
      <c r="EA6" s="152">
        <v>13664.291</v>
      </c>
      <c r="EB6" s="164">
        <v>10295.27903</v>
      </c>
      <c r="EC6" s="6">
        <v>15647.273</v>
      </c>
      <c r="ED6" s="279">
        <v>12175.26675</v>
      </c>
      <c r="EE6" s="6">
        <v>13625.856186</v>
      </c>
      <c r="EF6" s="6">
        <v>11963.88981</v>
      </c>
      <c r="EG6" s="112"/>
      <c r="EH6" s="5" t="s">
        <v>34</v>
      </c>
      <c r="EI6" s="10">
        <f t="shared" si="3"/>
        <v>4.901400944114512</v>
      </c>
      <c r="EJ6" s="10">
        <f t="shared" si="4"/>
        <v>3.934672495811105</v>
      </c>
      <c r="EK6" s="10">
        <f t="shared" si="5"/>
        <v>3.8213518032003817</v>
      </c>
      <c r="EL6" s="10">
        <f t="shared" si="6"/>
        <v>6.260598673065671</v>
      </c>
      <c r="EM6" s="10">
        <f t="shared" si="7"/>
        <v>4.97277306756772</v>
      </c>
      <c r="EN6" s="9">
        <f t="shared" si="8"/>
        <v>6.992434325820798</v>
      </c>
      <c r="EO6" s="9">
        <f t="shared" si="8"/>
        <v>11.113785743620573</v>
      </c>
      <c r="EP6" s="9">
        <f t="shared" si="8"/>
        <v>5.6871735487561965</v>
      </c>
      <c r="EQ6" s="9">
        <f t="shared" si="8"/>
        <v>5.373059576321106</v>
      </c>
      <c r="ER6" s="9">
        <f t="shared" si="8"/>
        <v>6.670015378319887</v>
      </c>
      <c r="ES6" s="9">
        <f t="shared" si="8"/>
        <v>5.870591526467366</v>
      </c>
      <c r="ET6" s="86">
        <f t="shared" si="9"/>
        <v>3.7367016959455164</v>
      </c>
      <c r="EU6" s="85">
        <f t="shared" si="9"/>
        <v>6.445157574246696</v>
      </c>
      <c r="EV6" s="85">
        <f t="shared" si="9"/>
        <v>4.649642027337938</v>
      </c>
      <c r="EW6" s="85">
        <f t="shared" si="9"/>
        <v>5.462556552630707</v>
      </c>
      <c r="EX6" s="86">
        <f aca="true" t="shared" si="13" ref="EX6:EY31">DZ6/DZ$31*100</f>
        <v>6.5861432552068155</v>
      </c>
      <c r="EY6" s="115">
        <f aca="true" t="shared" si="14" ref="EY6:EZ9">EA6/EA$31*100</f>
        <v>12.300441851871065</v>
      </c>
      <c r="EZ6" s="115">
        <f t="shared" si="14"/>
        <v>8.65220030692692</v>
      </c>
      <c r="FA6" s="115">
        <f aca="true" t="shared" si="15" ref="FA6:FB31">EC6/EC$31*100</f>
        <v>11.383005096706714</v>
      </c>
      <c r="FB6" s="115">
        <f>ED6/ED$31*100</f>
        <v>8.259978561641416</v>
      </c>
      <c r="FC6" s="296">
        <f aca="true" t="shared" si="16" ref="FC6:FD31">EE6/EE$31*100</f>
        <v>9.001407626363818</v>
      </c>
      <c r="FD6" s="296">
        <f aca="true" t="shared" si="17" ref="FD6:FD20">EF6/EF$31*100</f>
        <v>8.70813992176756</v>
      </c>
    </row>
    <row r="7" spans="1:160" ht="15.75" customHeight="1">
      <c r="A7" s="29">
        <v>1975</v>
      </c>
      <c r="B7" s="201">
        <v>27734</v>
      </c>
      <c r="C7" s="202" t="s">
        <v>8</v>
      </c>
      <c r="D7" s="201">
        <v>27734</v>
      </c>
      <c r="E7" s="201">
        <v>9280</v>
      </c>
      <c r="F7" s="201">
        <f t="shared" si="11"/>
        <v>18454</v>
      </c>
      <c r="G7" s="1"/>
      <c r="H7" s="53" t="s">
        <v>33</v>
      </c>
      <c r="I7" s="348">
        <v>259.6058</v>
      </c>
      <c r="J7" s="348">
        <v>945.94581</v>
      </c>
      <c r="K7" s="348">
        <f aca="true" t="shared" si="18" ref="K7:K14">I7+J7</f>
        <v>1205.55161</v>
      </c>
      <c r="L7" s="201">
        <v>23402.58</v>
      </c>
      <c r="M7" s="211">
        <f aca="true" t="shared" si="19" ref="M7:M14">L7-K7</f>
        <v>22197.028390000003</v>
      </c>
      <c r="N7" s="19"/>
      <c r="O7" s="81" t="s">
        <v>101</v>
      </c>
      <c r="P7" s="243"/>
      <c r="Q7" s="243"/>
      <c r="R7" s="243"/>
      <c r="S7" s="243"/>
      <c r="T7" s="243"/>
      <c r="U7" s="243"/>
      <c r="V7" s="243"/>
      <c r="W7" s="243"/>
      <c r="X7" s="243"/>
      <c r="Y7" s="246">
        <v>218</v>
      </c>
      <c r="Z7" s="244" t="s">
        <v>8</v>
      </c>
      <c r="AA7" s="244">
        <v>262.345</v>
      </c>
      <c r="AB7" s="244">
        <v>937.25</v>
      </c>
      <c r="AC7" s="243">
        <v>384.987</v>
      </c>
      <c r="AD7" s="243">
        <v>268.287</v>
      </c>
      <c r="AE7" s="243">
        <v>121.851</v>
      </c>
      <c r="AF7" s="243">
        <v>324.519</v>
      </c>
      <c r="AG7" s="243">
        <v>187.742</v>
      </c>
      <c r="AH7" s="243">
        <v>127.497</v>
      </c>
      <c r="AI7" s="243">
        <v>54.3</v>
      </c>
      <c r="AJ7" s="245"/>
      <c r="AK7" s="245"/>
      <c r="AL7" s="324"/>
      <c r="AM7" s="404"/>
      <c r="AN7" s="121"/>
      <c r="AO7" s="11" t="s">
        <v>33</v>
      </c>
      <c r="AP7" s="11">
        <v>76</v>
      </c>
      <c r="AQ7" s="11">
        <v>49</v>
      </c>
      <c r="AR7" s="11">
        <v>31</v>
      </c>
      <c r="AS7" s="11">
        <v>11</v>
      </c>
      <c r="AT7" s="11">
        <v>91</v>
      </c>
      <c r="AU7" s="11">
        <v>91</v>
      </c>
      <c r="AV7" s="11">
        <v>48</v>
      </c>
      <c r="AW7" s="11">
        <v>3</v>
      </c>
      <c r="AX7" s="11">
        <v>39</v>
      </c>
      <c r="AY7" s="32">
        <v>29</v>
      </c>
      <c r="AZ7" s="11"/>
      <c r="BA7" s="11"/>
      <c r="BB7" s="27">
        <v>0.5</v>
      </c>
      <c r="BC7" s="27">
        <v>126.68</v>
      </c>
      <c r="BD7" s="27"/>
      <c r="BE7" s="27">
        <v>111.183</v>
      </c>
      <c r="BF7" s="27">
        <v>17.401</v>
      </c>
      <c r="BG7" s="27"/>
      <c r="BH7" s="27">
        <v>107.562</v>
      </c>
      <c r="BI7" s="27"/>
      <c r="BJ7" s="27">
        <v>1910.991</v>
      </c>
      <c r="BK7" s="27">
        <v>399.3217398</v>
      </c>
      <c r="BL7" s="27">
        <v>431.0431</v>
      </c>
      <c r="BM7" s="326">
        <v>1160.5965</v>
      </c>
      <c r="BN7" s="27">
        <v>259.6058</v>
      </c>
      <c r="BO7" s="19"/>
      <c r="BP7" s="11" t="s">
        <v>12</v>
      </c>
      <c r="BQ7" s="11">
        <v>823</v>
      </c>
      <c r="BR7" s="11">
        <v>1061</v>
      </c>
      <c r="BS7" s="27">
        <v>1827</v>
      </c>
      <c r="BT7" s="11">
        <v>1454</v>
      </c>
      <c r="BU7" s="27">
        <v>1143.6</v>
      </c>
      <c r="BV7" s="33">
        <v>1448.00147</v>
      </c>
      <c r="BW7" s="27">
        <v>1241.052</v>
      </c>
      <c r="BX7" s="220">
        <v>1531.869</v>
      </c>
      <c r="BY7" s="11">
        <v>1382</v>
      </c>
      <c r="BZ7" s="220">
        <v>1618</v>
      </c>
      <c r="CA7" s="36">
        <v>1326.908</v>
      </c>
      <c r="CB7" s="223">
        <v>1038.34</v>
      </c>
      <c r="CC7" s="26">
        <v>1042.797</v>
      </c>
      <c r="CD7" s="26">
        <v>953.515</v>
      </c>
      <c r="CE7" s="26">
        <v>969.5775</v>
      </c>
      <c r="CF7" s="26">
        <v>1404.707</v>
      </c>
      <c r="CG7" s="26">
        <v>1873.972</v>
      </c>
      <c r="CH7" s="43">
        <v>5143.044745</v>
      </c>
      <c r="CI7" s="43">
        <v>7766.588</v>
      </c>
      <c r="CJ7" s="43">
        <v>11256.68167</v>
      </c>
      <c r="CK7" s="338">
        <v>2535.12884</v>
      </c>
      <c r="CL7" s="43">
        <v>3473.057</v>
      </c>
      <c r="CM7" s="126">
        <f t="shared" si="12"/>
        <v>-937.9281599999999</v>
      </c>
      <c r="CN7" s="126"/>
      <c r="CO7" s="61" t="s">
        <v>92</v>
      </c>
      <c r="CP7" s="382">
        <v>151.677</v>
      </c>
      <c r="CQ7" s="382">
        <v>441.04368</v>
      </c>
      <c r="CR7" s="371">
        <v>0</v>
      </c>
      <c r="CS7" s="371">
        <v>0</v>
      </c>
      <c r="CT7" s="371">
        <v>26.75</v>
      </c>
      <c r="CU7" s="371">
        <v>0.342</v>
      </c>
      <c r="CV7" s="371">
        <v>2.526</v>
      </c>
      <c r="CW7" s="371">
        <v>41.717</v>
      </c>
      <c r="CX7" s="371">
        <v>4.771</v>
      </c>
      <c r="CY7" s="371">
        <v>0</v>
      </c>
      <c r="CZ7" s="104">
        <f aca="true" t="shared" si="20" ref="CZ7:CZ13">SUM(CP7:CY7)</f>
        <v>668.8266799999999</v>
      </c>
      <c r="DA7" s="106"/>
      <c r="DB7" s="386" t="s">
        <v>96</v>
      </c>
      <c r="DC7" s="223">
        <v>94.304</v>
      </c>
      <c r="DD7" s="146">
        <f t="shared" si="0"/>
        <v>0.06864092198876286</v>
      </c>
      <c r="DE7" s="223">
        <v>0</v>
      </c>
      <c r="DF7" s="147">
        <f t="shared" si="1"/>
        <v>0</v>
      </c>
      <c r="DG7" s="223">
        <v>7.7881</v>
      </c>
      <c r="DH7" s="147">
        <f t="shared" si="2"/>
        <v>0.07793745237642671</v>
      </c>
      <c r="DJ7" s="153" t="s">
        <v>33</v>
      </c>
      <c r="DK7" s="153">
        <v>8260</v>
      </c>
      <c r="DL7" s="153">
        <v>9595</v>
      </c>
      <c r="DM7" s="153">
        <v>12020</v>
      </c>
      <c r="DN7" s="152">
        <v>9042.99</v>
      </c>
      <c r="DO7" s="153">
        <v>11064</v>
      </c>
      <c r="DP7" s="153">
        <v>15861</v>
      </c>
      <c r="DQ7" s="152">
        <v>17564</v>
      </c>
      <c r="DR7" s="152">
        <v>18626.336</v>
      </c>
      <c r="DS7" s="152">
        <v>20478.04566</v>
      </c>
      <c r="DT7" s="152">
        <v>28530.038</v>
      </c>
      <c r="DU7" s="152">
        <v>29356.336</v>
      </c>
      <c r="DV7" s="152">
        <v>32742.38</v>
      </c>
      <c r="DW7" s="152">
        <v>22601.262</v>
      </c>
      <c r="DX7" s="152">
        <v>21346.718</v>
      </c>
      <c r="DY7" s="152">
        <v>11908.86</v>
      </c>
      <c r="DZ7" s="152">
        <v>14605.783</v>
      </c>
      <c r="EA7" s="152">
        <v>16233.71353</v>
      </c>
      <c r="EB7" s="164">
        <v>18751.7597</v>
      </c>
      <c r="EC7" s="6">
        <v>29271.434</v>
      </c>
      <c r="ED7" s="279">
        <v>32357.89021</v>
      </c>
      <c r="EE7" s="6">
        <v>24708.80053</v>
      </c>
      <c r="EF7" s="6">
        <v>23402.57968</v>
      </c>
      <c r="EG7" s="112"/>
      <c r="EH7" s="5" t="s">
        <v>33</v>
      </c>
      <c r="EI7" s="10">
        <f t="shared" si="3"/>
        <v>15.72255215471296</v>
      </c>
      <c r="EJ7" s="10">
        <f t="shared" si="4"/>
        <v>18.479286635980202</v>
      </c>
      <c r="EK7" s="10">
        <f t="shared" si="5"/>
        <v>18.88677988259399</v>
      </c>
      <c r="EL7" s="10">
        <f t="shared" si="6"/>
        <v>13.333615448550665</v>
      </c>
      <c r="EM7" s="10">
        <f t="shared" si="7"/>
        <v>14.750338128570847</v>
      </c>
      <c r="EN7" s="9">
        <f t="shared" si="8"/>
        <v>17.318394884735117</v>
      </c>
      <c r="EO7" s="9">
        <f t="shared" si="8"/>
        <v>22.09423121685928</v>
      </c>
      <c r="EP7" s="9">
        <f t="shared" si="8"/>
        <v>23.065904723730586</v>
      </c>
      <c r="EQ7" s="9">
        <f t="shared" si="8"/>
        <v>20.46137911782206</v>
      </c>
      <c r="ER7" s="9">
        <f t="shared" si="8"/>
        <v>34.625569265506975</v>
      </c>
      <c r="ES7" s="9">
        <f t="shared" si="8"/>
        <v>35.101842005351635</v>
      </c>
      <c r="ET7" s="86">
        <f t="shared" si="9"/>
        <v>37.25825443337302</v>
      </c>
      <c r="EU7" s="85">
        <f t="shared" si="9"/>
        <v>25.412158827648305</v>
      </c>
      <c r="EV7" s="85">
        <f t="shared" si="9"/>
        <v>26.788504541562975</v>
      </c>
      <c r="EW7" s="85">
        <f t="shared" si="9"/>
        <v>13.395370371047347</v>
      </c>
      <c r="EX7" s="86">
        <f t="shared" si="13"/>
        <v>13.933557939849633</v>
      </c>
      <c r="EY7" s="115">
        <f t="shared" si="14"/>
        <v>14.613407260991265</v>
      </c>
      <c r="EZ7" s="115">
        <f t="shared" si="14"/>
        <v>15.759065932937597</v>
      </c>
      <c r="FA7" s="115">
        <f t="shared" si="15"/>
        <v>21.294246122625598</v>
      </c>
      <c r="FB7" s="115">
        <f>ED7/ED$31*100</f>
        <v>21.952330484631613</v>
      </c>
      <c r="FC7" s="296">
        <f t="shared" si="16"/>
        <v>16.322936518115128</v>
      </c>
      <c r="FD7" s="296">
        <f t="shared" si="17"/>
        <v>17.034003289917816</v>
      </c>
    </row>
    <row r="8" spans="1:160" ht="15.75" customHeight="1">
      <c r="A8" s="29">
        <v>1976</v>
      </c>
      <c r="B8" s="201">
        <v>18147</v>
      </c>
      <c r="C8" s="202" t="s">
        <v>8</v>
      </c>
      <c r="D8" s="201">
        <v>18147</v>
      </c>
      <c r="E8" s="201">
        <v>10062</v>
      </c>
      <c r="F8" s="201">
        <f t="shared" si="11"/>
        <v>8085</v>
      </c>
      <c r="G8" s="1"/>
      <c r="H8" s="14" t="s">
        <v>34</v>
      </c>
      <c r="I8" s="348"/>
      <c r="J8" s="348">
        <v>342.125</v>
      </c>
      <c r="K8" s="348">
        <f t="shared" si="18"/>
        <v>342.125</v>
      </c>
      <c r="L8" s="201">
        <v>11963.89</v>
      </c>
      <c r="M8" s="211">
        <f t="shared" si="19"/>
        <v>11621.765</v>
      </c>
      <c r="N8" s="19"/>
      <c r="O8" s="81" t="s">
        <v>102</v>
      </c>
      <c r="P8" s="243">
        <v>266</v>
      </c>
      <c r="Q8" s="243">
        <v>211</v>
      </c>
      <c r="R8" s="243">
        <v>110</v>
      </c>
      <c r="S8" s="243">
        <v>1058</v>
      </c>
      <c r="T8" s="243">
        <v>311</v>
      </c>
      <c r="U8" s="243">
        <v>195</v>
      </c>
      <c r="V8" s="243">
        <v>195</v>
      </c>
      <c r="W8" s="243">
        <v>27</v>
      </c>
      <c r="X8" s="243">
        <v>12</v>
      </c>
      <c r="Y8" s="243">
        <v>84</v>
      </c>
      <c r="Z8" s="243">
        <v>426</v>
      </c>
      <c r="AA8" s="243">
        <v>585.156</v>
      </c>
      <c r="AB8" s="244">
        <v>0.05</v>
      </c>
      <c r="AC8" s="244"/>
      <c r="AD8" s="243"/>
      <c r="AE8" s="243"/>
      <c r="AF8" s="243"/>
      <c r="AG8" s="243">
        <v>43.944</v>
      </c>
      <c r="AH8" s="243">
        <v>263.017</v>
      </c>
      <c r="AI8" s="243">
        <v>3127.36923</v>
      </c>
      <c r="AJ8" s="245">
        <v>6106.265</v>
      </c>
      <c r="AK8" s="245">
        <v>3626.8788</v>
      </c>
      <c r="AL8" s="324">
        <v>4395.184740000001</v>
      </c>
      <c r="AM8" s="404">
        <v>4703.9696</v>
      </c>
      <c r="AN8" s="121"/>
      <c r="AO8" s="11" t="s">
        <v>93</v>
      </c>
      <c r="AP8" s="11">
        <v>121</v>
      </c>
      <c r="AQ8" s="11">
        <v>184</v>
      </c>
      <c r="AR8" s="11">
        <v>11</v>
      </c>
      <c r="AS8" s="11">
        <v>0.4</v>
      </c>
      <c r="AT8" s="11">
        <v>1778</v>
      </c>
      <c r="AU8" s="11">
        <v>147</v>
      </c>
      <c r="AV8" s="11">
        <v>69</v>
      </c>
      <c r="AW8" s="11">
        <v>3</v>
      </c>
      <c r="AX8" s="11">
        <v>12</v>
      </c>
      <c r="AY8" s="32">
        <v>17</v>
      </c>
      <c r="AZ8" s="11"/>
      <c r="BA8" s="11"/>
      <c r="BB8" s="27"/>
      <c r="BC8" s="27"/>
      <c r="BD8" s="27"/>
      <c r="BE8" s="27"/>
      <c r="BF8" s="27">
        <v>1.119</v>
      </c>
      <c r="BG8" s="27"/>
      <c r="BH8" s="27"/>
      <c r="BI8" s="27"/>
      <c r="BJ8" s="27">
        <v>3.163</v>
      </c>
      <c r="BK8" s="27">
        <v>2.9618</v>
      </c>
      <c r="BL8" s="27">
        <v>1.2995</v>
      </c>
      <c r="BM8" s="326">
        <v>0.1</v>
      </c>
      <c r="BN8" s="27">
        <v>0.165</v>
      </c>
      <c r="BO8" s="19"/>
      <c r="BP8" s="11" t="s">
        <v>65</v>
      </c>
      <c r="BQ8" s="11">
        <v>6938</v>
      </c>
      <c r="BR8" s="11">
        <v>6331</v>
      </c>
      <c r="BS8" s="27">
        <v>6593</v>
      </c>
      <c r="BT8" s="11">
        <v>5978</v>
      </c>
      <c r="BU8" s="27">
        <v>10514.80512</v>
      </c>
      <c r="BV8" s="33">
        <v>12709.89771</v>
      </c>
      <c r="BW8" s="27">
        <v>10407.36</v>
      </c>
      <c r="BX8" s="220">
        <v>9925.841</v>
      </c>
      <c r="BY8" s="11">
        <v>16473</v>
      </c>
      <c r="BZ8" s="220">
        <v>20585.969</v>
      </c>
      <c r="CA8" s="36">
        <v>20848.54</v>
      </c>
      <c r="CB8" s="223">
        <v>24066.231</v>
      </c>
      <c r="CC8" s="26">
        <v>15472.456</v>
      </c>
      <c r="CD8" s="26">
        <v>19719.307</v>
      </c>
      <c r="CE8" s="26">
        <v>17116.9656</v>
      </c>
      <c r="CF8" s="26">
        <v>17234.633</v>
      </c>
      <c r="CG8" s="26">
        <v>20768.962</v>
      </c>
      <c r="CH8" s="43">
        <v>13032.82261</v>
      </c>
      <c r="CI8" s="43">
        <v>10457.314</v>
      </c>
      <c r="CJ8" s="43">
        <v>12407.559</v>
      </c>
      <c r="CK8" s="338">
        <v>15075.427699999998</v>
      </c>
      <c r="CL8" s="43">
        <v>19471.565</v>
      </c>
      <c r="CM8" s="126">
        <f t="shared" si="12"/>
        <v>-4396.1373</v>
      </c>
      <c r="CN8" s="126"/>
      <c r="CO8" s="61" t="s">
        <v>34</v>
      </c>
      <c r="CP8" s="371">
        <v>1587.931</v>
      </c>
      <c r="CQ8" s="371">
        <v>125.43696</v>
      </c>
      <c r="CR8" s="371">
        <v>849.007</v>
      </c>
      <c r="CS8" s="371">
        <v>1894.76</v>
      </c>
      <c r="CT8" s="371">
        <v>130.02985</v>
      </c>
      <c r="CU8" s="371">
        <v>459.642</v>
      </c>
      <c r="CV8" s="371">
        <v>2681.991</v>
      </c>
      <c r="CW8" s="371">
        <v>2825.522</v>
      </c>
      <c r="CX8" s="371">
        <v>1409.57</v>
      </c>
      <c r="CY8" s="371">
        <v>0</v>
      </c>
      <c r="CZ8" s="104">
        <f t="shared" si="20"/>
        <v>11963.88981</v>
      </c>
      <c r="DA8" s="106"/>
      <c r="DB8" s="386" t="s">
        <v>165</v>
      </c>
      <c r="DC8" s="223">
        <v>24.267</v>
      </c>
      <c r="DD8" s="146">
        <f t="shared" si="0"/>
        <v>0.01766318771103356</v>
      </c>
      <c r="DE8" s="223">
        <v>0</v>
      </c>
      <c r="DF8" s="147">
        <f t="shared" si="1"/>
        <v>0</v>
      </c>
      <c r="DG8" s="223">
        <v>0.2444</v>
      </c>
      <c r="DH8" s="147">
        <f t="shared" si="2"/>
        <v>0.002445771543868041</v>
      </c>
      <c r="DJ8" s="153" t="s">
        <v>32</v>
      </c>
      <c r="DK8" s="153">
        <v>1882</v>
      </c>
      <c r="DL8" s="153">
        <v>2039</v>
      </c>
      <c r="DM8" s="153">
        <v>0.4</v>
      </c>
      <c r="DN8" s="152">
        <v>1489</v>
      </c>
      <c r="DO8" s="153">
        <v>3939</v>
      </c>
      <c r="DP8" s="153">
        <v>1023</v>
      </c>
      <c r="DQ8" s="152">
        <v>654</v>
      </c>
      <c r="DR8" s="152">
        <v>509.54</v>
      </c>
      <c r="DS8" s="152">
        <v>1940.0234</v>
      </c>
      <c r="DT8" s="152">
        <v>139.288</v>
      </c>
      <c r="DU8" s="152">
        <v>5.333</v>
      </c>
      <c r="DV8" s="152">
        <v>34.161</v>
      </c>
      <c r="DW8" s="152">
        <v>3.725</v>
      </c>
      <c r="DX8" s="152">
        <v>10.404</v>
      </c>
      <c r="DY8" s="152">
        <v>15.385</v>
      </c>
      <c r="DZ8" s="152">
        <v>0</v>
      </c>
      <c r="EA8" s="152">
        <v>9.244</v>
      </c>
      <c r="EB8" s="164">
        <v>0</v>
      </c>
      <c r="EC8" s="6">
        <v>0</v>
      </c>
      <c r="ED8" s="279">
        <v>0</v>
      </c>
      <c r="EE8" s="6">
        <v>12.143</v>
      </c>
      <c r="EF8" s="6">
        <v>4.569</v>
      </c>
      <c r="EG8" s="112"/>
      <c r="EH8" s="5" t="s">
        <v>32</v>
      </c>
      <c r="EI8" s="10">
        <f t="shared" si="3"/>
        <v>3.582305466727577</v>
      </c>
      <c r="EJ8" s="10">
        <f t="shared" si="4"/>
        <v>3.92696878069449</v>
      </c>
      <c r="EK8" s="10">
        <f t="shared" si="5"/>
        <v>0.000628511809736905</v>
      </c>
      <c r="EL8" s="10">
        <f t="shared" si="6"/>
        <v>2.1954854979262324</v>
      </c>
      <c r="EM8" s="10">
        <f t="shared" si="7"/>
        <v>5.2514083413268775</v>
      </c>
      <c r="EN8" s="9">
        <f t="shared" si="8"/>
        <v>1.1169988000179072</v>
      </c>
      <c r="EO8" s="9">
        <f t="shared" si="8"/>
        <v>0.8226843097145281</v>
      </c>
      <c r="EP8" s="9">
        <f>DR8/DR$31*100</f>
        <v>0.6309883539591299</v>
      </c>
      <c r="EQ8" s="9">
        <f t="shared" si="8"/>
        <v>1.9384444660353468</v>
      </c>
      <c r="ER8" s="9">
        <f t="shared" si="8"/>
        <v>0.16904731398724165</v>
      </c>
      <c r="ES8" s="9">
        <f t="shared" si="8"/>
        <v>0.006376753673024464</v>
      </c>
      <c r="ET8" s="86">
        <f t="shared" si="9"/>
        <v>0.03887253247010314</v>
      </c>
      <c r="EU8" s="85">
        <f t="shared" si="9"/>
        <v>0.0041882746031168495</v>
      </c>
      <c r="EV8" s="85">
        <f t="shared" si="9"/>
        <v>0.013056227250035399</v>
      </c>
      <c r="EW8" s="85">
        <f t="shared" si="9"/>
        <v>0.017305415729008775</v>
      </c>
      <c r="EX8" s="86">
        <f t="shared" si="13"/>
        <v>0</v>
      </c>
      <c r="EY8" s="115">
        <f t="shared" si="14"/>
        <v>0.008321345357669574</v>
      </c>
      <c r="EZ8" s="115">
        <f t="shared" si="14"/>
        <v>0</v>
      </c>
      <c r="FA8" s="115">
        <f t="shared" si="15"/>
        <v>0</v>
      </c>
      <c r="FB8" s="115">
        <f>ED8/ED$31*100</f>
        <v>0</v>
      </c>
      <c r="FC8" s="296">
        <f t="shared" si="16"/>
        <v>0.008021814652589776</v>
      </c>
      <c r="FD8" s="296">
        <f t="shared" si="17"/>
        <v>0.0033256317079500062</v>
      </c>
    </row>
    <row r="9" spans="1:160" ht="15.75" customHeight="1">
      <c r="A9" s="29">
        <v>1977</v>
      </c>
      <c r="B9" s="201">
        <v>18212</v>
      </c>
      <c r="C9" s="201">
        <v>50</v>
      </c>
      <c r="D9" s="201">
        <f aca="true" t="shared" si="21" ref="D9:D32">+B9+C9</f>
        <v>18262</v>
      </c>
      <c r="E9" s="201">
        <v>11693</v>
      </c>
      <c r="F9" s="201">
        <f t="shared" si="11"/>
        <v>6569</v>
      </c>
      <c r="G9" s="1"/>
      <c r="H9" s="14" t="s">
        <v>128</v>
      </c>
      <c r="I9" s="348"/>
      <c r="J9" s="348">
        <v>7.02</v>
      </c>
      <c r="K9" s="348">
        <f t="shared" si="18"/>
        <v>7.02</v>
      </c>
      <c r="L9" s="201">
        <v>1.25</v>
      </c>
      <c r="M9" s="211">
        <f t="shared" si="19"/>
        <v>-5.77</v>
      </c>
      <c r="N9" s="19"/>
      <c r="O9" s="132" t="s">
        <v>103</v>
      </c>
      <c r="P9" s="247">
        <v>817</v>
      </c>
      <c r="Q9" s="247">
        <v>639</v>
      </c>
      <c r="R9" s="247">
        <v>698</v>
      </c>
      <c r="S9" s="247">
        <v>932</v>
      </c>
      <c r="T9" s="247">
        <v>1770</v>
      </c>
      <c r="U9" s="247">
        <v>193</v>
      </c>
      <c r="V9" s="247">
        <v>1280</v>
      </c>
      <c r="W9" s="247">
        <v>2500</v>
      </c>
      <c r="X9" s="247">
        <v>311</v>
      </c>
      <c r="Y9" s="248" t="s">
        <v>8</v>
      </c>
      <c r="Z9" s="248" t="s">
        <v>8</v>
      </c>
      <c r="AA9" s="248" t="s">
        <v>8</v>
      </c>
      <c r="AB9" s="248">
        <v>258.275</v>
      </c>
      <c r="AC9" s="248"/>
      <c r="AD9" s="247">
        <v>925.988</v>
      </c>
      <c r="AE9" s="247"/>
      <c r="AF9" s="247"/>
      <c r="AG9" s="247"/>
      <c r="AH9" s="247">
        <v>70.342</v>
      </c>
      <c r="AI9" s="247">
        <v>0</v>
      </c>
      <c r="AJ9" s="249"/>
      <c r="AK9" s="245"/>
      <c r="AL9" s="324">
        <v>0</v>
      </c>
      <c r="AM9" s="404">
        <v>0</v>
      </c>
      <c r="AN9" s="121"/>
      <c r="AO9" s="11" t="s">
        <v>58</v>
      </c>
      <c r="AP9" s="11">
        <v>2</v>
      </c>
      <c r="AQ9" s="11">
        <v>3</v>
      </c>
      <c r="AR9" s="11">
        <v>3</v>
      </c>
      <c r="AS9" s="11">
        <v>5</v>
      </c>
      <c r="AT9" s="11">
        <v>5</v>
      </c>
      <c r="AU9" s="11">
        <v>2</v>
      </c>
      <c r="AV9" s="11">
        <v>0</v>
      </c>
      <c r="AW9" s="11">
        <v>32</v>
      </c>
      <c r="AX9" s="11">
        <v>1</v>
      </c>
      <c r="AY9" s="32">
        <v>1</v>
      </c>
      <c r="AZ9" s="11"/>
      <c r="BA9" s="11"/>
      <c r="BB9" s="27"/>
      <c r="BC9" s="11"/>
      <c r="BD9" s="27"/>
      <c r="BE9" s="27"/>
      <c r="BF9" s="27"/>
      <c r="BG9" s="27"/>
      <c r="BH9" s="27"/>
      <c r="BI9" s="27"/>
      <c r="BJ9" s="27">
        <v>0</v>
      </c>
      <c r="BK9" s="27">
        <v>127.06074</v>
      </c>
      <c r="BL9" s="27">
        <v>45.7231</v>
      </c>
      <c r="BM9" s="326">
        <v>167.28524</v>
      </c>
      <c r="BN9" s="27">
        <v>2.4015</v>
      </c>
      <c r="BO9" s="19"/>
      <c r="BP9" s="11" t="s">
        <v>11</v>
      </c>
      <c r="BQ9" s="11">
        <v>268</v>
      </c>
      <c r="BR9" s="11">
        <v>359</v>
      </c>
      <c r="BS9" s="27">
        <v>422</v>
      </c>
      <c r="BT9" s="11">
        <v>394</v>
      </c>
      <c r="BU9" s="27">
        <v>434.16343</v>
      </c>
      <c r="BV9" s="33">
        <v>420.16602</v>
      </c>
      <c r="BW9" s="27">
        <v>759.146</v>
      </c>
      <c r="BX9" s="220">
        <v>684.03</v>
      </c>
      <c r="BY9" s="27">
        <v>556</v>
      </c>
      <c r="BZ9" s="220">
        <v>281.426</v>
      </c>
      <c r="CA9" s="36">
        <v>415.328</v>
      </c>
      <c r="CB9" s="223">
        <v>629.037</v>
      </c>
      <c r="CC9" s="26">
        <v>445.33</v>
      </c>
      <c r="CD9" s="26">
        <v>587.82</v>
      </c>
      <c r="CE9" s="26">
        <v>394.519</v>
      </c>
      <c r="CF9" s="26">
        <v>629.214</v>
      </c>
      <c r="CG9" s="26">
        <v>689.078</v>
      </c>
      <c r="CH9" s="43">
        <v>640.950364</v>
      </c>
      <c r="CI9" s="43">
        <v>1086.448</v>
      </c>
      <c r="CJ9" s="43">
        <v>935.52021</v>
      </c>
      <c r="CK9" s="338">
        <v>1111.2710560000003</v>
      </c>
      <c r="CL9" s="43">
        <v>908.7801</v>
      </c>
      <c r="CM9" s="126">
        <f t="shared" si="12"/>
        <v>202.49095600000032</v>
      </c>
      <c r="CN9" s="126"/>
      <c r="CO9" s="62" t="s">
        <v>33</v>
      </c>
      <c r="CP9" s="371">
        <v>8366.845</v>
      </c>
      <c r="CQ9" s="371">
        <v>638.861</v>
      </c>
      <c r="CR9" s="371">
        <v>1886.661</v>
      </c>
      <c r="CS9" s="371">
        <v>30.857</v>
      </c>
      <c r="CT9" s="371">
        <v>74.993</v>
      </c>
      <c r="CU9" s="371">
        <v>2081.47</v>
      </c>
      <c r="CV9" s="371">
        <v>6309.74818</v>
      </c>
      <c r="CW9" s="371">
        <v>2364.613</v>
      </c>
      <c r="CX9" s="371">
        <v>1648.531</v>
      </c>
      <c r="CY9" s="371">
        <v>0</v>
      </c>
      <c r="CZ9" s="104">
        <f t="shared" si="20"/>
        <v>23402.57918</v>
      </c>
      <c r="DA9" s="106"/>
      <c r="DB9" s="386" t="s">
        <v>56</v>
      </c>
      <c r="DC9" s="223">
        <v>209.64020000000002</v>
      </c>
      <c r="DD9" s="146">
        <f t="shared" si="0"/>
        <v>0.15259052228864786</v>
      </c>
      <c r="DE9" s="223">
        <v>70.96128750000001</v>
      </c>
      <c r="DF9" s="147">
        <f t="shared" si="1"/>
        <v>1.1122499002965092</v>
      </c>
      <c r="DG9" s="223">
        <v>30.8128109</v>
      </c>
      <c r="DH9" s="147">
        <f t="shared" si="2"/>
        <v>0.3083514569795704</v>
      </c>
      <c r="DJ9" s="153" t="s">
        <v>86</v>
      </c>
      <c r="DK9" s="153">
        <v>231</v>
      </c>
      <c r="DL9" s="153">
        <v>394</v>
      </c>
      <c r="DM9" s="153">
        <v>231</v>
      </c>
      <c r="DN9" s="152">
        <v>130</v>
      </c>
      <c r="DO9" s="153">
        <v>1001</v>
      </c>
      <c r="DP9" s="152">
        <v>716.5</v>
      </c>
      <c r="DQ9" s="152">
        <v>317</v>
      </c>
      <c r="DR9" s="152">
        <v>1429.382</v>
      </c>
      <c r="DS9" s="152">
        <v>2327.84617</v>
      </c>
      <c r="DT9" s="152">
        <v>181.644</v>
      </c>
      <c r="DU9" s="152">
        <v>123.347</v>
      </c>
      <c r="DV9" s="152">
        <v>104.141</v>
      </c>
      <c r="DW9" s="152">
        <v>311.248</v>
      </c>
      <c r="DX9" s="152">
        <v>532.6</v>
      </c>
      <c r="DY9" s="152">
        <v>1099.253</v>
      </c>
      <c r="DZ9" s="152">
        <v>1342.082</v>
      </c>
      <c r="EA9" s="152">
        <v>1642.5459</v>
      </c>
      <c r="EB9" s="164">
        <v>1887.22792</v>
      </c>
      <c r="EC9" s="6">
        <v>2828.086</v>
      </c>
      <c r="ED9" s="279">
        <v>7998.5854</v>
      </c>
      <c r="EE9" s="6">
        <v>5633.90254</v>
      </c>
      <c r="EF9" s="6">
        <v>6637.15068</v>
      </c>
      <c r="EG9" s="100"/>
      <c r="EH9" s="5" t="s">
        <v>86</v>
      </c>
      <c r="EI9" s="10">
        <f t="shared" si="3"/>
        <v>0.4396984924623116</v>
      </c>
      <c r="EJ9" s="10">
        <f t="shared" si="4"/>
        <v>0.7588159389865763</v>
      </c>
      <c r="EK9" s="10">
        <f t="shared" si="5"/>
        <v>0.3629655701230626</v>
      </c>
      <c r="EL9" s="10">
        <f t="shared" si="6"/>
        <v>0.191681071007663</v>
      </c>
      <c r="EM9" s="10">
        <f t="shared" si="7"/>
        <v>1.3345163111622758</v>
      </c>
      <c r="EN9" s="9">
        <f t="shared" si="8"/>
        <v>0.78233591418654</v>
      </c>
      <c r="EO9" s="9">
        <f t="shared" si="8"/>
        <v>0.398762884066522</v>
      </c>
      <c r="EP9" s="9">
        <f t="shared" si="8"/>
        <v>1.7700737829391393</v>
      </c>
      <c r="EQ9" s="9">
        <f t="shared" si="8"/>
        <v>2.3259515972941753</v>
      </c>
      <c r="ER9" s="9">
        <f t="shared" si="8"/>
        <v>0.22045280499324074</v>
      </c>
      <c r="ES9" s="9">
        <f t="shared" si="8"/>
        <v>0.14748798711917277</v>
      </c>
      <c r="ET9" s="86">
        <f t="shared" si="9"/>
        <v>0.11850427106844094</v>
      </c>
      <c r="EU9" s="85">
        <f t="shared" si="9"/>
        <v>0.34995760903917134</v>
      </c>
      <c r="EV9" s="85">
        <f t="shared" si="9"/>
        <v>0.6683724176632885</v>
      </c>
      <c r="EW9" s="85">
        <f t="shared" si="9"/>
        <v>1.2364660485121926</v>
      </c>
      <c r="EX9" s="86">
        <f t="shared" si="13"/>
        <v>1.280313236683667</v>
      </c>
      <c r="EY9" s="115">
        <f t="shared" si="14"/>
        <v>1.4786014387412585</v>
      </c>
      <c r="EZ9" s="115">
        <f t="shared" si="14"/>
        <v>1.5860351080416568</v>
      </c>
      <c r="FA9" s="115">
        <f t="shared" si="15"/>
        <v>2.0573627974615705</v>
      </c>
      <c r="FB9" s="115">
        <f>ED9/ED$31*100</f>
        <v>5.426422704657212</v>
      </c>
      <c r="FC9" s="296">
        <f t="shared" si="16"/>
        <v>3.721825080016038</v>
      </c>
      <c r="FD9" s="296">
        <f t="shared" si="17"/>
        <v>4.830973681735597</v>
      </c>
    </row>
    <row r="10" spans="1:160" ht="15.75" customHeight="1" thickBot="1">
      <c r="A10" s="29">
        <v>1978</v>
      </c>
      <c r="B10" s="201">
        <v>21396</v>
      </c>
      <c r="C10" s="201">
        <v>50</v>
      </c>
      <c r="D10" s="201">
        <f t="shared" si="21"/>
        <v>21446</v>
      </c>
      <c r="E10" s="201">
        <v>14115</v>
      </c>
      <c r="F10" s="201">
        <f t="shared" si="11"/>
        <v>7331</v>
      </c>
      <c r="G10" s="1"/>
      <c r="H10" s="54" t="s">
        <v>93</v>
      </c>
      <c r="I10" s="201">
        <v>0.165</v>
      </c>
      <c r="J10" s="201">
        <v>43.9</v>
      </c>
      <c r="K10" s="348">
        <f t="shared" si="18"/>
        <v>44.065</v>
      </c>
      <c r="L10" s="212">
        <v>17.495</v>
      </c>
      <c r="M10" s="211">
        <f t="shared" si="19"/>
        <v>-26.569999999999997</v>
      </c>
      <c r="N10" s="19"/>
      <c r="O10" s="81" t="s">
        <v>104</v>
      </c>
      <c r="P10" s="243">
        <v>659</v>
      </c>
      <c r="Q10" s="243">
        <v>194</v>
      </c>
      <c r="R10" s="243">
        <v>94</v>
      </c>
      <c r="S10" s="243">
        <v>129</v>
      </c>
      <c r="T10" s="243">
        <v>210</v>
      </c>
      <c r="U10" s="243">
        <v>404</v>
      </c>
      <c r="V10" s="243">
        <v>361</v>
      </c>
      <c r="W10" s="243">
        <v>437</v>
      </c>
      <c r="X10" s="243">
        <v>469</v>
      </c>
      <c r="Y10" s="244" t="s">
        <v>8</v>
      </c>
      <c r="Z10" s="244" t="s">
        <v>8</v>
      </c>
      <c r="AA10" s="244">
        <v>130.629</v>
      </c>
      <c r="AB10" s="244">
        <v>318.748</v>
      </c>
      <c r="AC10" s="243">
        <v>241.874</v>
      </c>
      <c r="AD10" s="243">
        <v>461.507</v>
      </c>
      <c r="AE10" s="243">
        <v>143.235</v>
      </c>
      <c r="AF10" s="243">
        <v>210.039</v>
      </c>
      <c r="AG10" s="243">
        <v>77.56</v>
      </c>
      <c r="AH10" s="243">
        <v>2.04</v>
      </c>
      <c r="AI10" s="243">
        <v>28.26</v>
      </c>
      <c r="AJ10" s="245"/>
      <c r="AK10" s="245"/>
      <c r="AL10" s="324">
        <v>0</v>
      </c>
      <c r="AM10" s="404">
        <v>0</v>
      </c>
      <c r="AN10" s="121"/>
      <c r="AO10" s="11" t="s">
        <v>120</v>
      </c>
      <c r="AP10" s="11">
        <v>222</v>
      </c>
      <c r="AQ10" s="11">
        <v>0</v>
      </c>
      <c r="AR10" s="11">
        <v>1</v>
      </c>
      <c r="AS10" s="11">
        <v>0</v>
      </c>
      <c r="AT10" s="11">
        <v>2</v>
      </c>
      <c r="AU10" s="11">
        <v>81</v>
      </c>
      <c r="AV10" s="11">
        <v>0</v>
      </c>
      <c r="AW10" s="11">
        <v>0</v>
      </c>
      <c r="AX10" s="11">
        <v>0</v>
      </c>
      <c r="AY10" s="32">
        <v>0</v>
      </c>
      <c r="AZ10" s="11"/>
      <c r="BA10" s="11"/>
      <c r="BB10" s="27"/>
      <c r="BC10" s="27">
        <v>95.6</v>
      </c>
      <c r="BD10" s="27"/>
      <c r="BE10" s="27"/>
      <c r="BF10" s="27"/>
      <c r="BG10" s="27"/>
      <c r="BH10" s="27"/>
      <c r="BI10" s="27">
        <v>70.256</v>
      </c>
      <c r="BJ10" s="27">
        <v>0</v>
      </c>
      <c r="BK10" s="27">
        <f>77.889+1.0275+0.2</f>
        <v>79.1165</v>
      </c>
      <c r="BL10" s="27">
        <v>0.111</v>
      </c>
      <c r="BM10" s="326">
        <v>0</v>
      </c>
      <c r="BN10" s="27">
        <v>0</v>
      </c>
      <c r="BO10" s="19"/>
      <c r="BP10" s="11" t="s">
        <v>10</v>
      </c>
      <c r="BQ10" s="11">
        <v>2816</v>
      </c>
      <c r="BR10" s="11">
        <v>2906</v>
      </c>
      <c r="BS10" s="27">
        <v>2811</v>
      </c>
      <c r="BT10" s="11">
        <v>3052</v>
      </c>
      <c r="BU10" s="27">
        <v>2954.4342745</v>
      </c>
      <c r="BV10" s="33">
        <v>6674.99071</v>
      </c>
      <c r="BW10" s="27">
        <v>4116.196</v>
      </c>
      <c r="BX10" s="220">
        <v>2802.168</v>
      </c>
      <c r="BY10" s="11">
        <v>4237</v>
      </c>
      <c r="BZ10" s="220">
        <v>3421</v>
      </c>
      <c r="CA10" s="36">
        <v>3681.218</v>
      </c>
      <c r="CB10" s="223">
        <v>5381.63</v>
      </c>
      <c r="CC10" s="26">
        <v>3967.897</v>
      </c>
      <c r="CD10" s="26">
        <v>4092.148</v>
      </c>
      <c r="CE10" s="26">
        <v>3634.78723</v>
      </c>
      <c r="CF10" s="26">
        <v>4166.237</v>
      </c>
      <c r="CG10" s="26">
        <v>4320.665</v>
      </c>
      <c r="CH10" s="43">
        <v>5343.165146</v>
      </c>
      <c r="CI10" s="43">
        <v>6551.9</v>
      </c>
      <c r="CJ10" s="43">
        <v>6563.82964</v>
      </c>
      <c r="CK10" s="338">
        <v>9845.12132</v>
      </c>
      <c r="CL10" s="43">
        <v>6435.12488</v>
      </c>
      <c r="CM10" s="126">
        <f t="shared" si="12"/>
        <v>3409.99644</v>
      </c>
      <c r="CN10" s="126"/>
      <c r="CO10" s="62" t="s">
        <v>128</v>
      </c>
      <c r="CP10" s="371">
        <v>0</v>
      </c>
      <c r="CQ10" s="371">
        <v>0</v>
      </c>
      <c r="CR10" s="371">
        <v>0</v>
      </c>
      <c r="CS10" s="371">
        <v>0</v>
      </c>
      <c r="CT10" s="371">
        <v>0</v>
      </c>
      <c r="CU10" s="371">
        <v>0</v>
      </c>
      <c r="CV10" s="371">
        <v>0.8</v>
      </c>
      <c r="CW10" s="371">
        <v>0.4</v>
      </c>
      <c r="CX10" s="371">
        <v>0.05</v>
      </c>
      <c r="CY10" s="371">
        <v>0</v>
      </c>
      <c r="CZ10" s="104">
        <f t="shared" si="20"/>
        <v>1.2500000000000002</v>
      </c>
      <c r="DA10" s="106"/>
      <c r="DB10" s="386" t="s">
        <v>166</v>
      </c>
      <c r="DC10" s="223">
        <v>27.381</v>
      </c>
      <c r="DD10" s="146">
        <f t="shared" si="0"/>
        <v>0.019929770582099552</v>
      </c>
      <c r="DE10" s="223">
        <v>1.1264</v>
      </c>
      <c r="DF10" s="147">
        <f t="shared" si="1"/>
        <v>0.017655236141170465</v>
      </c>
      <c r="DG10" s="223">
        <v>2.6809000000000003</v>
      </c>
      <c r="DH10" s="147">
        <f t="shared" si="2"/>
        <v>0.02682843261847722</v>
      </c>
      <c r="DJ10" s="154" t="s">
        <v>31</v>
      </c>
      <c r="DK10" s="154">
        <f aca="true" t="shared" si="22" ref="DK10:DV10">SUM(DK5:DK9)</f>
        <v>34030</v>
      </c>
      <c r="DL10" s="154">
        <f t="shared" si="22"/>
        <v>38034</v>
      </c>
      <c r="DM10" s="155">
        <f t="shared" si="22"/>
        <v>43057.4</v>
      </c>
      <c r="DN10" s="155">
        <f t="shared" si="22"/>
        <v>45125.689999999995</v>
      </c>
      <c r="DO10" s="154">
        <f t="shared" si="22"/>
        <v>48548</v>
      </c>
      <c r="DP10" s="155">
        <f t="shared" si="22"/>
        <v>68243.5</v>
      </c>
      <c r="DQ10" s="155">
        <f t="shared" si="22"/>
        <v>65397</v>
      </c>
      <c r="DR10" s="155">
        <f t="shared" si="22"/>
        <v>60932.552</v>
      </c>
      <c r="DS10" s="155">
        <f t="shared" si="22"/>
        <v>67172.78799</v>
      </c>
      <c r="DT10" s="155">
        <f t="shared" si="22"/>
        <v>64161.895000000004</v>
      </c>
      <c r="DU10" s="155">
        <f t="shared" si="22"/>
        <v>62441.344000000005</v>
      </c>
      <c r="DV10" s="155">
        <f t="shared" si="22"/>
        <v>65939.511</v>
      </c>
      <c r="DW10" s="155">
        <f aca="true" t="shared" si="23" ref="DW10:ED10">SUM(DW5:DW9)</f>
        <v>54024.011999999995</v>
      </c>
      <c r="DX10" s="155">
        <f t="shared" si="23"/>
        <v>47968.195</v>
      </c>
      <c r="DY10" s="155">
        <f t="shared" si="23"/>
        <v>49958.368</v>
      </c>
      <c r="DZ10" s="155">
        <f t="shared" si="23"/>
        <v>48385.324</v>
      </c>
      <c r="EA10" s="155">
        <f t="shared" si="23"/>
        <v>62189.72278</v>
      </c>
      <c r="EB10" s="165">
        <f t="shared" si="23"/>
        <v>58510.0614</v>
      </c>
      <c r="EC10" s="155">
        <f t="shared" si="23"/>
        <v>75127.9</v>
      </c>
      <c r="ED10" s="165">
        <f t="shared" si="23"/>
        <v>84672.06743</v>
      </c>
      <c r="EE10" s="155">
        <v>70989.12774600001</v>
      </c>
      <c r="EF10" s="155">
        <f>SUM(EF5:EF9)</f>
        <v>65266.71207</v>
      </c>
      <c r="EG10" s="167"/>
      <c r="EH10" s="47" t="s">
        <v>31</v>
      </c>
      <c r="EI10" s="24">
        <f t="shared" si="3"/>
        <v>64.7746307294046</v>
      </c>
      <c r="EJ10" s="24">
        <f t="shared" si="4"/>
        <v>73.25077518633361</v>
      </c>
      <c r="EK10" s="24">
        <f t="shared" si="5"/>
        <v>67.65521099141452</v>
      </c>
      <c r="EL10" s="24">
        <f t="shared" si="6"/>
        <v>66.5364660704599</v>
      </c>
      <c r="EM10" s="24">
        <f t="shared" si="7"/>
        <v>64.72337449980637</v>
      </c>
      <c r="EN10" s="24">
        <f t="shared" si="8"/>
        <v>74.51408368428353</v>
      </c>
      <c r="EO10" s="24">
        <f t="shared" si="8"/>
        <v>82.26465719021559</v>
      </c>
      <c r="EP10" s="24">
        <f t="shared" si="8"/>
        <v>75.4557653746695</v>
      </c>
      <c r="EQ10" s="24">
        <f t="shared" si="8"/>
        <v>67.1181178265072</v>
      </c>
      <c r="ER10" s="24">
        <f t="shared" si="8"/>
        <v>77.87028322670602</v>
      </c>
      <c r="ES10" s="24">
        <f t="shared" si="8"/>
        <v>74.66211695116897</v>
      </c>
      <c r="ET10" s="87">
        <f t="shared" si="8"/>
        <v>75.03397975499027</v>
      </c>
      <c r="EU10" s="87">
        <f aca="true" t="shared" si="24" ref="EU10:EW31">DW10/DW$31*100</f>
        <v>60.74292548136374</v>
      </c>
      <c r="EV10" s="87">
        <f t="shared" si="9"/>
        <v>60.19642970915145</v>
      </c>
      <c r="EW10" s="87">
        <f t="shared" si="9"/>
        <v>56.19436642072204</v>
      </c>
      <c r="EX10" s="87">
        <f t="shared" si="13"/>
        <v>46.158409678714044</v>
      </c>
      <c r="EY10" s="116">
        <f t="shared" si="13"/>
        <v>55.9824925303019</v>
      </c>
      <c r="EZ10" s="116">
        <f aca="true" t="shared" si="25" ref="EZ10:EZ30">EB10/EB$31*100</f>
        <v>49.17212731468755</v>
      </c>
      <c r="FA10" s="116">
        <f t="shared" si="15"/>
        <v>54.653693880388765</v>
      </c>
      <c r="FB10" s="116">
        <f t="shared" si="15"/>
        <v>57.44346108405849</v>
      </c>
      <c r="FC10" s="299">
        <f t="shared" si="16"/>
        <v>46.89628799534137</v>
      </c>
      <c r="FD10" s="397">
        <f t="shared" si="17"/>
        <v>47.50559140591713</v>
      </c>
    </row>
    <row r="11" spans="1:160" ht="15.75" customHeight="1">
      <c r="A11" s="29">
        <v>1979</v>
      </c>
      <c r="B11" s="201">
        <v>21209</v>
      </c>
      <c r="C11" s="201">
        <v>100</v>
      </c>
      <c r="D11" s="201">
        <f t="shared" si="21"/>
        <v>21309</v>
      </c>
      <c r="E11" s="201">
        <v>15545</v>
      </c>
      <c r="F11" s="201">
        <f t="shared" si="11"/>
        <v>5764</v>
      </c>
      <c r="G11" s="1"/>
      <c r="H11" s="13" t="s">
        <v>58</v>
      </c>
      <c r="I11" s="348">
        <v>2.4015</v>
      </c>
      <c r="J11" s="348">
        <v>362.71703</v>
      </c>
      <c r="K11" s="348">
        <f t="shared" si="18"/>
        <v>365.11853</v>
      </c>
      <c r="L11" s="201">
        <v>26.345</v>
      </c>
      <c r="M11" s="211">
        <f t="shared" si="19"/>
        <v>-338.77353000000005</v>
      </c>
      <c r="N11" s="19"/>
      <c r="O11" s="81" t="s">
        <v>105</v>
      </c>
      <c r="P11" s="243">
        <v>176</v>
      </c>
      <c r="Q11" s="243">
        <v>382</v>
      </c>
      <c r="R11" s="243">
        <v>373</v>
      </c>
      <c r="S11" s="243">
        <v>626</v>
      </c>
      <c r="T11" s="243">
        <v>1103</v>
      </c>
      <c r="U11" s="243">
        <v>1699</v>
      </c>
      <c r="V11" s="243">
        <v>1356</v>
      </c>
      <c r="W11" s="243">
        <v>652</v>
      </c>
      <c r="X11" s="243">
        <v>385</v>
      </c>
      <c r="Y11" s="243">
        <v>384</v>
      </c>
      <c r="Z11" s="243">
        <v>411</v>
      </c>
      <c r="AA11" s="243">
        <v>114.98</v>
      </c>
      <c r="AB11" s="244">
        <v>35.463</v>
      </c>
      <c r="AC11" s="243">
        <v>160.059</v>
      </c>
      <c r="AD11" s="243">
        <v>360.049</v>
      </c>
      <c r="AE11" s="243">
        <v>46.501</v>
      </c>
      <c r="AF11" s="243">
        <v>427.79</v>
      </c>
      <c r="AG11" s="243"/>
      <c r="AH11" s="243">
        <v>212.335</v>
      </c>
      <c r="AI11" s="243">
        <v>255.619</v>
      </c>
      <c r="AJ11" s="245">
        <v>113.012</v>
      </c>
      <c r="AK11" s="245"/>
      <c r="AL11" s="324">
        <v>15.004</v>
      </c>
      <c r="AM11" s="404">
        <v>0</v>
      </c>
      <c r="AN11" s="121"/>
      <c r="AO11" s="31" t="s">
        <v>121</v>
      </c>
      <c r="AP11" s="31">
        <v>523</v>
      </c>
      <c r="AQ11" s="31">
        <v>792</v>
      </c>
      <c r="AR11" s="31">
        <v>341</v>
      </c>
      <c r="AS11" s="34">
        <v>299.4</v>
      </c>
      <c r="AT11" s="31">
        <v>2091</v>
      </c>
      <c r="AU11" s="31">
        <v>475</v>
      </c>
      <c r="AV11" s="31">
        <v>369</v>
      </c>
      <c r="AW11" s="31">
        <v>490</v>
      </c>
      <c r="AX11" s="31">
        <v>376</v>
      </c>
      <c r="AY11" s="31">
        <v>119</v>
      </c>
      <c r="AZ11" s="11">
        <v>0</v>
      </c>
      <c r="BA11" s="66">
        <v>640</v>
      </c>
      <c r="BB11" s="51">
        <v>1532.331</v>
      </c>
      <c r="BC11" s="51">
        <v>5185.533</v>
      </c>
      <c r="BD11" s="51">
        <v>1567.374</v>
      </c>
      <c r="BE11" s="34">
        <v>746.378</v>
      </c>
      <c r="BF11" s="34">
        <v>419.67900000000003</v>
      </c>
      <c r="BG11" s="34">
        <v>130.323</v>
      </c>
      <c r="BH11" s="34">
        <v>198.303</v>
      </c>
      <c r="BI11" s="34">
        <v>518.793</v>
      </c>
      <c r="BJ11" s="34">
        <v>2104.117</v>
      </c>
      <c r="BK11" s="34">
        <f>SUM(BK5:BK10)</f>
        <v>931.9720298</v>
      </c>
      <c r="BL11" s="34">
        <f>SUM(BL5:BL10)</f>
        <v>478.52819999999997</v>
      </c>
      <c r="BM11" s="327">
        <f>SUM(BM5:BM10)</f>
        <v>1442.18574</v>
      </c>
      <c r="BN11" s="34">
        <f>SUM(BN5:BN10)</f>
        <v>528.0853000000001</v>
      </c>
      <c r="BO11" s="19"/>
      <c r="BP11" s="11" t="s">
        <v>67</v>
      </c>
      <c r="BQ11" s="11">
        <v>8227</v>
      </c>
      <c r="BR11" s="11">
        <v>6042</v>
      </c>
      <c r="BS11" s="27">
        <v>9640</v>
      </c>
      <c r="BT11" s="11">
        <v>11132</v>
      </c>
      <c r="BU11" s="27">
        <v>12219.58</v>
      </c>
      <c r="BV11" s="33">
        <v>12742.37616</v>
      </c>
      <c r="BW11" s="27">
        <v>11186.976</v>
      </c>
      <c r="BX11" s="220">
        <v>8466.959</v>
      </c>
      <c r="BY11" s="11">
        <v>11622</v>
      </c>
      <c r="BZ11" s="220">
        <v>10257.494</v>
      </c>
      <c r="CA11" s="36">
        <v>10080.723</v>
      </c>
      <c r="CB11" s="223">
        <v>7224.437</v>
      </c>
      <c r="CC11" s="26">
        <v>8358.46</v>
      </c>
      <c r="CD11" s="26">
        <v>6978.918</v>
      </c>
      <c r="CE11" s="26">
        <v>8406.1325</v>
      </c>
      <c r="CF11" s="26">
        <v>17614.202</v>
      </c>
      <c r="CG11" s="26">
        <v>10833.66075</v>
      </c>
      <c r="CH11" s="43">
        <v>16265.62819</v>
      </c>
      <c r="CI11" s="43">
        <v>19755.288</v>
      </c>
      <c r="CJ11" s="43">
        <v>15338.17319</v>
      </c>
      <c r="CK11" s="338">
        <v>24493.08215</v>
      </c>
      <c r="CL11" s="43">
        <v>15822.14617</v>
      </c>
      <c r="CM11" s="126">
        <f t="shared" si="12"/>
        <v>8670.935979999998</v>
      </c>
      <c r="CN11" s="126"/>
      <c r="CO11" s="62" t="s">
        <v>93</v>
      </c>
      <c r="CP11" s="371">
        <v>0.863</v>
      </c>
      <c r="CQ11" s="371"/>
      <c r="CR11" s="371"/>
      <c r="CS11" s="371">
        <v>10.838</v>
      </c>
      <c r="CT11" s="371"/>
      <c r="CU11" s="371">
        <v>0.483</v>
      </c>
      <c r="CV11" s="371">
        <v>1.564</v>
      </c>
      <c r="CW11" s="371"/>
      <c r="CX11" s="371">
        <v>3.747</v>
      </c>
      <c r="CY11" s="371">
        <v>0</v>
      </c>
      <c r="CZ11" s="104">
        <f t="shared" si="20"/>
        <v>17.494999999999997</v>
      </c>
      <c r="DA11" s="106"/>
      <c r="DB11" s="386" t="s">
        <v>28</v>
      </c>
      <c r="DC11" s="223">
        <v>13937.48531</v>
      </c>
      <c r="DD11" s="146">
        <f t="shared" si="0"/>
        <v>10.144658146878589</v>
      </c>
      <c r="DE11" s="223">
        <v>713.74917</v>
      </c>
      <c r="DF11" s="147">
        <f t="shared" si="1"/>
        <v>11.187331447012093</v>
      </c>
      <c r="DG11" s="223">
        <v>1358.1786814</v>
      </c>
      <c r="DH11" s="147">
        <f t="shared" si="2"/>
        <v>13.591631630345082</v>
      </c>
      <c r="DJ11" s="150" t="s">
        <v>30</v>
      </c>
      <c r="DK11" s="150">
        <v>9702</v>
      </c>
      <c r="DL11" s="150">
        <v>4282</v>
      </c>
      <c r="DM11" s="150">
        <v>9488</v>
      </c>
      <c r="DN11" s="151">
        <v>11354.3</v>
      </c>
      <c r="DO11" s="150">
        <v>12201</v>
      </c>
      <c r="DP11" s="150">
        <v>7771</v>
      </c>
      <c r="DQ11" s="151">
        <v>4785.717</v>
      </c>
      <c r="DR11" s="151">
        <v>4435.456</v>
      </c>
      <c r="DS11" s="151">
        <v>16569.05295</v>
      </c>
      <c r="DT11" s="151">
        <v>5013.856</v>
      </c>
      <c r="DU11" s="151">
        <v>5272.62</v>
      </c>
      <c r="DV11" s="152">
        <v>4214.389</v>
      </c>
      <c r="DW11" s="151">
        <v>3509.325</v>
      </c>
      <c r="DX11" s="151">
        <v>5881.294</v>
      </c>
      <c r="DY11" s="151">
        <v>3318.68</v>
      </c>
      <c r="DZ11" s="151">
        <v>22102.636</v>
      </c>
      <c r="EA11" s="151">
        <v>4733.438</v>
      </c>
      <c r="EB11" s="166">
        <v>15169.43884</v>
      </c>
      <c r="EC11" s="199">
        <v>7913.259</v>
      </c>
      <c r="ED11" s="280">
        <v>11062.429</v>
      </c>
      <c r="EE11" s="291">
        <v>22730.4724</v>
      </c>
      <c r="EF11" s="171">
        <v>5776.469</v>
      </c>
      <c r="EG11" s="168"/>
      <c r="EH11" s="8" t="s">
        <v>30</v>
      </c>
      <c r="EI11" s="9">
        <f t="shared" si="3"/>
        <v>18.467336683417084</v>
      </c>
      <c r="EJ11" s="9">
        <f t="shared" si="4"/>
        <v>8.246827032336345</v>
      </c>
      <c r="EK11" s="9">
        <f t="shared" si="5"/>
        <v>14.908300126959384</v>
      </c>
      <c r="EL11" s="9">
        <f t="shared" si="6"/>
        <v>16.741572188786982</v>
      </c>
      <c r="EM11" s="9">
        <f t="shared" si="7"/>
        <v>16.26616734514578</v>
      </c>
      <c r="EN11" s="9">
        <f t="shared" si="8"/>
        <v>8.485041715483046</v>
      </c>
      <c r="EO11" s="9">
        <f t="shared" si="8"/>
        <v>6.020083007085752</v>
      </c>
      <c r="EP11" s="9">
        <f t="shared" si="8"/>
        <v>5.492642541308134</v>
      </c>
      <c r="EQ11" s="9">
        <f t="shared" si="8"/>
        <v>16.55556783406537</v>
      </c>
      <c r="ER11" s="9">
        <f t="shared" si="8"/>
        <v>6.085081913149843</v>
      </c>
      <c r="ES11" s="9">
        <f t="shared" si="8"/>
        <v>6.304556338170307</v>
      </c>
      <c r="ET11" s="85">
        <f t="shared" si="8"/>
        <v>4.795643372387971</v>
      </c>
      <c r="EU11" s="85">
        <f t="shared" si="24"/>
        <v>3.9457763145189366</v>
      </c>
      <c r="EV11" s="85">
        <f t="shared" si="9"/>
        <v>7.380575835089359</v>
      </c>
      <c r="EW11" s="85">
        <f t="shared" si="9"/>
        <v>3.7329305863858844</v>
      </c>
      <c r="EX11" s="85">
        <f t="shared" si="13"/>
        <v>21.08537141277577</v>
      </c>
      <c r="EY11" s="117">
        <f>EA11/EA$31*100</f>
        <v>4.260987919419813</v>
      </c>
      <c r="EZ11" s="117">
        <f t="shared" si="25"/>
        <v>12.748466846299467</v>
      </c>
      <c r="FA11" s="117">
        <f t="shared" si="15"/>
        <v>5.756700706158848</v>
      </c>
      <c r="FB11" s="117">
        <f t="shared" si="15"/>
        <v>7.505004059125053</v>
      </c>
      <c r="FC11" s="298">
        <f t="shared" si="16"/>
        <v>15.016028704488797</v>
      </c>
      <c r="FD11" s="298">
        <f t="shared" si="17"/>
        <v>4.204510498225052</v>
      </c>
    </row>
    <row r="12" spans="1:160" ht="15.75" customHeight="1">
      <c r="A12" s="29">
        <v>1980</v>
      </c>
      <c r="B12" s="201">
        <v>2402</v>
      </c>
      <c r="C12" s="201">
        <v>200</v>
      </c>
      <c r="D12" s="201">
        <f t="shared" si="21"/>
        <v>2602</v>
      </c>
      <c r="E12" s="201">
        <v>18263</v>
      </c>
      <c r="F12" s="201">
        <f t="shared" si="11"/>
        <v>-15661</v>
      </c>
      <c r="G12" s="1"/>
      <c r="H12" s="13" t="s">
        <v>59</v>
      </c>
      <c r="I12" s="201"/>
      <c r="J12" s="201"/>
      <c r="K12" s="348"/>
      <c r="L12" s="212">
        <v>5885.636</v>
      </c>
      <c r="M12" s="211">
        <f t="shared" si="19"/>
        <v>5885.636</v>
      </c>
      <c r="N12" s="19"/>
      <c r="O12" s="81" t="s">
        <v>139</v>
      </c>
      <c r="P12" s="243">
        <v>379</v>
      </c>
      <c r="Q12" s="243">
        <v>769</v>
      </c>
      <c r="R12" s="243">
        <v>268</v>
      </c>
      <c r="S12" s="243">
        <v>493</v>
      </c>
      <c r="T12" s="243">
        <v>160</v>
      </c>
      <c r="U12" s="243">
        <v>529</v>
      </c>
      <c r="V12" s="243">
        <v>519</v>
      </c>
      <c r="W12" s="243">
        <v>454</v>
      </c>
      <c r="X12" s="243">
        <v>254</v>
      </c>
      <c r="Y12" s="244" t="s">
        <v>8</v>
      </c>
      <c r="Z12" s="244" t="s">
        <v>8</v>
      </c>
      <c r="AA12" s="244">
        <v>216.137</v>
      </c>
      <c r="AB12" s="244">
        <v>1245.86</v>
      </c>
      <c r="AC12" s="243">
        <v>1528.299</v>
      </c>
      <c r="AD12" s="243">
        <v>1536.282</v>
      </c>
      <c r="AE12" s="243">
        <v>730.672</v>
      </c>
      <c r="AF12" s="243">
        <v>538.849</v>
      </c>
      <c r="AG12" s="243">
        <v>765.415</v>
      </c>
      <c r="AH12" s="243">
        <v>287.217</v>
      </c>
      <c r="AI12" s="243">
        <v>109.57436</v>
      </c>
      <c r="AJ12" s="245"/>
      <c r="AK12" s="245"/>
      <c r="AL12" s="324">
        <v>0</v>
      </c>
      <c r="AM12" s="404">
        <v>0</v>
      </c>
      <c r="AN12" s="121"/>
      <c r="AO12" s="11" t="s">
        <v>30</v>
      </c>
      <c r="AP12" s="11">
        <v>25</v>
      </c>
      <c r="AQ12" s="11">
        <v>38</v>
      </c>
      <c r="AR12" s="11">
        <v>34</v>
      </c>
      <c r="AS12" s="11">
        <v>1133</v>
      </c>
      <c r="AT12" s="11">
        <v>218</v>
      </c>
      <c r="AU12" s="11">
        <v>211</v>
      </c>
      <c r="AV12" s="11">
        <v>0</v>
      </c>
      <c r="AW12" s="11">
        <v>41</v>
      </c>
      <c r="AX12" s="11">
        <v>0</v>
      </c>
      <c r="AY12" s="32">
        <v>0</v>
      </c>
      <c r="AZ12" s="11"/>
      <c r="BA12" s="11"/>
      <c r="BB12" s="27">
        <v>42.5</v>
      </c>
      <c r="BC12" s="27">
        <v>0.79</v>
      </c>
      <c r="BD12" s="27">
        <v>65.575</v>
      </c>
      <c r="BE12" s="27">
        <v>3</v>
      </c>
      <c r="BF12" s="27"/>
      <c r="BG12" s="27"/>
      <c r="BH12" s="27">
        <v>18</v>
      </c>
      <c r="BI12" s="27">
        <v>215.017</v>
      </c>
      <c r="BJ12" s="27">
        <v>575.683</v>
      </c>
      <c r="BK12" s="27">
        <v>1855.129</v>
      </c>
      <c r="BL12" s="27">
        <v>588.9356</v>
      </c>
      <c r="BM12" s="326">
        <v>1619.891</v>
      </c>
      <c r="BN12" s="27">
        <v>4041.274</v>
      </c>
      <c r="BO12" s="19"/>
      <c r="BP12" s="11" t="s">
        <v>68</v>
      </c>
      <c r="BQ12" s="11">
        <v>11768</v>
      </c>
      <c r="BR12" s="11">
        <v>10236</v>
      </c>
      <c r="BS12" s="27">
        <v>14423</v>
      </c>
      <c r="BT12" s="11">
        <v>15924</v>
      </c>
      <c r="BU12" s="27">
        <v>18952.7</v>
      </c>
      <c r="BV12" s="33">
        <v>21809.68416</v>
      </c>
      <c r="BW12" s="27">
        <v>12832.321</v>
      </c>
      <c r="BX12" s="220">
        <v>16617.876</v>
      </c>
      <c r="BY12" s="11">
        <v>21722</v>
      </c>
      <c r="BZ12" s="220">
        <v>10532.49</v>
      </c>
      <c r="CA12" s="36">
        <v>10841.159</v>
      </c>
      <c r="CB12" s="223">
        <v>10542.128</v>
      </c>
      <c r="CC12" s="26">
        <v>18054.373</v>
      </c>
      <c r="CD12" s="26">
        <v>11488.562</v>
      </c>
      <c r="CE12" s="26">
        <v>11629.30057</v>
      </c>
      <c r="CF12" s="26">
        <v>21867.992</v>
      </c>
      <c r="CG12" s="26">
        <v>25969.96129</v>
      </c>
      <c r="CH12" s="43">
        <v>28412.23198</v>
      </c>
      <c r="CI12" s="43">
        <v>38199.257</v>
      </c>
      <c r="CJ12" s="43">
        <v>29462.33571</v>
      </c>
      <c r="CK12" s="338">
        <v>31243.570630000002</v>
      </c>
      <c r="CL12" s="43">
        <v>25455.70382</v>
      </c>
      <c r="CM12" s="126">
        <f t="shared" si="12"/>
        <v>5787.866810000003</v>
      </c>
      <c r="CN12" s="126"/>
      <c r="CO12" s="62" t="s">
        <v>59</v>
      </c>
      <c r="CP12" s="371">
        <v>5812.9</v>
      </c>
      <c r="CQ12" s="371"/>
      <c r="CR12" s="371">
        <v>52.972</v>
      </c>
      <c r="CS12" s="371"/>
      <c r="CT12" s="371"/>
      <c r="CU12" s="371">
        <v>3.681</v>
      </c>
      <c r="CV12" s="371">
        <v>14.953</v>
      </c>
      <c r="CW12" s="371">
        <v>1.13</v>
      </c>
      <c r="CX12" s="371">
        <v>0</v>
      </c>
      <c r="CY12" s="371">
        <v>0</v>
      </c>
      <c r="CZ12" s="104">
        <f t="shared" si="20"/>
        <v>5885.6359999999995</v>
      </c>
      <c r="DA12" s="106"/>
      <c r="DB12" s="386" t="s">
        <v>191</v>
      </c>
      <c r="DC12" s="223">
        <v>0.12</v>
      </c>
      <c r="DD12" s="146">
        <f t="shared" si="0"/>
        <v>8.734423395244681E-05</v>
      </c>
      <c r="DE12" s="223">
        <v>0</v>
      </c>
      <c r="DF12" s="147">
        <f t="shared" si="1"/>
        <v>0</v>
      </c>
      <c r="DG12" s="223">
        <v>0.015</v>
      </c>
      <c r="DH12" s="147">
        <f t="shared" si="2"/>
        <v>0.00015010872814247387</v>
      </c>
      <c r="DI12" s="50"/>
      <c r="DJ12" s="153" t="s">
        <v>29</v>
      </c>
      <c r="DK12" s="153">
        <v>254</v>
      </c>
      <c r="DL12" s="153">
        <v>411</v>
      </c>
      <c r="DM12" s="153">
        <v>447</v>
      </c>
      <c r="DN12" s="152">
        <v>483</v>
      </c>
      <c r="DO12" s="153">
        <v>504</v>
      </c>
      <c r="DP12" s="153">
        <v>455</v>
      </c>
      <c r="DQ12" s="152">
        <v>510.505</v>
      </c>
      <c r="DR12" s="152">
        <v>437.759</v>
      </c>
      <c r="DS12" s="152">
        <v>529.963</v>
      </c>
      <c r="DT12" s="152">
        <v>664.36</v>
      </c>
      <c r="DU12" s="152">
        <v>788.97</v>
      </c>
      <c r="DV12" s="152">
        <v>878.688</v>
      </c>
      <c r="DW12" s="152">
        <v>841.717</v>
      </c>
      <c r="DX12" s="152">
        <v>881.642</v>
      </c>
      <c r="DY12" s="152">
        <v>877.945</v>
      </c>
      <c r="DZ12" s="152">
        <v>1215.202</v>
      </c>
      <c r="EA12" s="152">
        <v>1161.785</v>
      </c>
      <c r="EB12" s="164">
        <v>1576.99015</v>
      </c>
      <c r="EC12" s="171">
        <v>1526.758</v>
      </c>
      <c r="ED12" s="280">
        <v>2650.32424</v>
      </c>
      <c r="EE12" s="171">
        <v>1969.242</v>
      </c>
      <c r="EF12" s="171">
        <v>3454.93009</v>
      </c>
      <c r="EG12" s="169"/>
      <c r="EH12" s="5" t="s">
        <v>29</v>
      </c>
      <c r="EI12" s="10">
        <f t="shared" si="3"/>
        <v>0.4834779960408101</v>
      </c>
      <c r="EJ12" s="10">
        <f t="shared" si="4"/>
        <v>0.79155672823219</v>
      </c>
      <c r="EK12" s="10">
        <f t="shared" si="5"/>
        <v>0.7023619473809912</v>
      </c>
      <c r="EL12" s="10">
        <f t="shared" si="6"/>
        <v>0.7121689022823171</v>
      </c>
      <c r="EM12" s="10">
        <f t="shared" si="7"/>
        <v>0.6719242965292577</v>
      </c>
      <c r="EN12" s="9">
        <f aca="true" t="shared" si="26" ref="EN12:EN26">DP12/DP$31*100</f>
        <v>0.4968078729307407</v>
      </c>
      <c r="EO12" s="9">
        <f aca="true" t="shared" si="27" ref="EO12:EO26">DQ12/DQ$31*100</f>
        <v>0.6421780635027754</v>
      </c>
      <c r="EP12" s="9">
        <f aca="true" t="shared" si="28" ref="EP12:EP26">DR12/DR$31*100</f>
        <v>0.542098423756319</v>
      </c>
      <c r="EQ12" s="9">
        <f aca="true" t="shared" si="29" ref="EQ12:EQ26">DS12/DS$31*100</f>
        <v>0.5295316770681685</v>
      </c>
      <c r="ER12" s="9">
        <f aca="true" t="shared" si="30" ref="ER12:ER26">DT12/DT$31*100</f>
        <v>0.8063025782591741</v>
      </c>
      <c r="ES12" s="9">
        <f aca="true" t="shared" si="31" ref="ES12:ES26">DU12/DU$31*100</f>
        <v>0.943384088769194</v>
      </c>
      <c r="ET12" s="86">
        <f aca="true" t="shared" si="32" ref="ET12:ET21">DV12/DV$31*100</f>
        <v>0.9998778668976314</v>
      </c>
      <c r="EU12" s="85">
        <f t="shared" si="24"/>
        <v>0.9464005192246189</v>
      </c>
      <c r="EV12" s="85">
        <f t="shared" si="9"/>
        <v>1.1063935318315752</v>
      </c>
      <c r="EW12" s="85">
        <f t="shared" si="9"/>
        <v>0.9875335204552882</v>
      </c>
      <c r="EX12" s="86">
        <f t="shared" si="13"/>
        <v>1.1592728356720867</v>
      </c>
      <c r="EY12" s="115">
        <f aca="true" t="shared" si="33" ref="EY12:EY31">EA12/EA$31*100</f>
        <v>1.045825856378207</v>
      </c>
      <c r="EZ12" s="117">
        <f t="shared" si="25"/>
        <v>1.3253098454244354</v>
      </c>
      <c r="FA12" s="115">
        <f t="shared" si="15"/>
        <v>1.110678780605269</v>
      </c>
      <c r="FB12" s="115">
        <f t="shared" si="15"/>
        <v>1.7980403923222938</v>
      </c>
      <c r="FC12" s="296">
        <f t="shared" si="16"/>
        <v>1.3009054047677835</v>
      </c>
      <c r="FD12" s="296">
        <f t="shared" si="17"/>
        <v>2.514735184078478</v>
      </c>
    </row>
    <row r="13" spans="1:160" ht="15.75" customHeight="1">
      <c r="A13" s="29">
        <v>1981</v>
      </c>
      <c r="B13" s="201">
        <v>3377</v>
      </c>
      <c r="C13" s="201">
        <v>200</v>
      </c>
      <c r="D13" s="201">
        <f t="shared" si="21"/>
        <v>3577</v>
      </c>
      <c r="E13" s="201">
        <v>22830</v>
      </c>
      <c r="F13" s="201">
        <f t="shared" si="11"/>
        <v>-19253</v>
      </c>
      <c r="G13" s="1"/>
      <c r="H13" s="13" t="s">
        <v>144</v>
      </c>
      <c r="I13" s="348"/>
      <c r="J13" s="348">
        <v>10.12575</v>
      </c>
      <c r="K13" s="348">
        <f t="shared" si="18"/>
        <v>10.12575</v>
      </c>
      <c r="L13" s="212">
        <v>668.827</v>
      </c>
      <c r="M13" s="211">
        <f t="shared" si="19"/>
        <v>658.70125</v>
      </c>
      <c r="N13" s="20"/>
      <c r="O13" s="132" t="s">
        <v>106</v>
      </c>
      <c r="P13" s="247">
        <v>2</v>
      </c>
      <c r="Q13" s="247">
        <v>1</v>
      </c>
      <c r="R13" s="247">
        <v>12</v>
      </c>
      <c r="S13" s="247">
        <v>3</v>
      </c>
      <c r="T13" s="247">
        <v>0</v>
      </c>
      <c r="U13" s="247">
        <v>0</v>
      </c>
      <c r="V13" s="247">
        <v>34</v>
      </c>
      <c r="W13" s="247">
        <v>0</v>
      </c>
      <c r="X13" s="247">
        <v>0</v>
      </c>
      <c r="Y13" s="248" t="s">
        <v>8</v>
      </c>
      <c r="Z13" s="248" t="s">
        <v>8</v>
      </c>
      <c r="AA13" s="248" t="s">
        <v>8</v>
      </c>
      <c r="AB13" s="248">
        <v>1.06</v>
      </c>
      <c r="AC13" s="248"/>
      <c r="AD13" s="247">
        <v>0.84</v>
      </c>
      <c r="AE13" s="247">
        <v>9.8</v>
      </c>
      <c r="AF13" s="247"/>
      <c r="AG13" s="247"/>
      <c r="AH13" s="247">
        <v>0.15</v>
      </c>
      <c r="AI13" s="247">
        <v>0</v>
      </c>
      <c r="AJ13" s="249">
        <v>0.16625</v>
      </c>
      <c r="AK13" s="245"/>
      <c r="AL13" s="324">
        <v>0</v>
      </c>
      <c r="AM13" s="404">
        <v>0</v>
      </c>
      <c r="AN13" s="121"/>
      <c r="AO13" s="11" t="s">
        <v>96</v>
      </c>
      <c r="AP13" s="11">
        <v>6268</v>
      </c>
      <c r="AQ13" s="11">
        <v>3423</v>
      </c>
      <c r="AR13" s="11">
        <v>4040</v>
      </c>
      <c r="AS13" s="11">
        <v>4533</v>
      </c>
      <c r="AT13" s="11">
        <v>7229</v>
      </c>
      <c r="AU13" s="11">
        <v>8840</v>
      </c>
      <c r="AV13" s="11">
        <v>2433</v>
      </c>
      <c r="AW13" s="11">
        <v>1984</v>
      </c>
      <c r="AX13" s="11">
        <v>1030</v>
      </c>
      <c r="AY13" s="32">
        <v>2114</v>
      </c>
      <c r="AZ13" s="32">
        <v>1579</v>
      </c>
      <c r="BA13" s="32">
        <v>1513</v>
      </c>
      <c r="BB13" s="33"/>
      <c r="BC13" s="32"/>
      <c r="BD13" s="27"/>
      <c r="BE13" s="27"/>
      <c r="BF13" s="27"/>
      <c r="BG13" s="27"/>
      <c r="BH13" s="27"/>
      <c r="BI13" s="27">
        <v>73.477</v>
      </c>
      <c r="BJ13" s="27">
        <v>0</v>
      </c>
      <c r="BK13" s="27"/>
      <c r="BL13" s="27"/>
      <c r="BM13" s="326">
        <v>611.014</v>
      </c>
      <c r="BN13" s="27">
        <v>0</v>
      </c>
      <c r="BO13" s="20"/>
      <c r="BP13" s="11" t="s">
        <v>69</v>
      </c>
      <c r="BQ13" s="11">
        <v>4639</v>
      </c>
      <c r="BR13" s="11">
        <v>3457</v>
      </c>
      <c r="BS13" s="27">
        <v>4633</v>
      </c>
      <c r="BT13" s="11">
        <v>5377</v>
      </c>
      <c r="BU13" s="27">
        <v>5021.9904963</v>
      </c>
      <c r="BV13" s="33">
        <v>6184.01555</v>
      </c>
      <c r="BW13" s="27">
        <v>6259.966</v>
      </c>
      <c r="BX13" s="220">
        <v>6238.584</v>
      </c>
      <c r="BY13" s="11">
        <v>4848</v>
      </c>
      <c r="BZ13" s="220">
        <v>4649</v>
      </c>
      <c r="CA13" s="36">
        <v>4254.005</v>
      </c>
      <c r="CB13" s="223">
        <v>3662.401</v>
      </c>
      <c r="CC13" s="26">
        <v>4982.799</v>
      </c>
      <c r="CD13" s="26">
        <v>3609.218</v>
      </c>
      <c r="CE13" s="26">
        <v>3674.20257</v>
      </c>
      <c r="CF13" s="26">
        <v>5230.294</v>
      </c>
      <c r="CG13" s="26">
        <v>5720.49316</v>
      </c>
      <c r="CH13" s="43">
        <v>7285.989514</v>
      </c>
      <c r="CI13" s="43">
        <v>9573.83</v>
      </c>
      <c r="CJ13" s="43">
        <v>9751.42668</v>
      </c>
      <c r="CK13" s="338">
        <v>8534.23625</v>
      </c>
      <c r="CL13" s="43">
        <v>10311.89553</v>
      </c>
      <c r="CM13" s="126">
        <f t="shared" si="12"/>
        <v>-1777.6592799999999</v>
      </c>
      <c r="CN13" s="126"/>
      <c r="CO13" s="62" t="s">
        <v>86</v>
      </c>
      <c r="CP13" s="371">
        <v>0.45</v>
      </c>
      <c r="CQ13" s="371">
        <v>0.192</v>
      </c>
      <c r="CR13" s="371">
        <v>0</v>
      </c>
      <c r="CS13" s="371">
        <v>0.675</v>
      </c>
      <c r="CT13" s="371">
        <v>0</v>
      </c>
      <c r="CU13" s="371">
        <v>4.857</v>
      </c>
      <c r="CV13" s="371">
        <v>32.755</v>
      </c>
      <c r="CW13" s="371">
        <v>24.465</v>
      </c>
      <c r="CX13" s="371">
        <v>5.115</v>
      </c>
      <c r="CY13" s="381">
        <v>0</v>
      </c>
      <c r="CZ13" s="104">
        <f t="shared" si="20"/>
        <v>68.509</v>
      </c>
      <c r="DA13" s="106"/>
      <c r="DB13" s="386" t="s">
        <v>125</v>
      </c>
      <c r="DC13" s="223">
        <v>3133.42175</v>
      </c>
      <c r="DD13" s="146">
        <f t="shared" si="0"/>
        <v>2.280719353364044</v>
      </c>
      <c r="DE13" s="223">
        <v>128.275</v>
      </c>
      <c r="DF13" s="147">
        <f t="shared" si="1"/>
        <v>2.0105871946099443</v>
      </c>
      <c r="DG13" s="223">
        <v>215.652125</v>
      </c>
      <c r="DH13" s="147">
        <f t="shared" si="2"/>
        <v>2.1580844136647865</v>
      </c>
      <c r="DI13" s="50"/>
      <c r="DJ13" s="153" t="s">
        <v>28</v>
      </c>
      <c r="DK13" s="153">
        <v>2167</v>
      </c>
      <c r="DL13" s="153">
        <v>3419</v>
      </c>
      <c r="DM13" s="153">
        <v>2850</v>
      </c>
      <c r="DN13" s="152">
        <v>3290</v>
      </c>
      <c r="DO13" s="153">
        <v>2691</v>
      </c>
      <c r="DP13" s="153">
        <v>1412</v>
      </c>
      <c r="DQ13" s="152">
        <v>2374.591</v>
      </c>
      <c r="DR13" s="152">
        <v>2929.824</v>
      </c>
      <c r="DS13" s="152">
        <v>2263.09235</v>
      </c>
      <c r="DT13" s="152">
        <v>2328.792</v>
      </c>
      <c r="DU13" s="152">
        <v>3618.601</v>
      </c>
      <c r="DV13" s="152">
        <v>6384.079</v>
      </c>
      <c r="DW13" s="152">
        <v>4199.398</v>
      </c>
      <c r="DX13" s="152">
        <v>4278.42</v>
      </c>
      <c r="DY13" s="152">
        <v>6254.894</v>
      </c>
      <c r="DZ13" s="152">
        <v>5152.233</v>
      </c>
      <c r="EA13" s="152">
        <v>4780.928</v>
      </c>
      <c r="EB13" s="164">
        <v>8171.11879</v>
      </c>
      <c r="EC13" s="171">
        <v>15289.384</v>
      </c>
      <c r="ED13" s="280">
        <v>13322.93046</v>
      </c>
      <c r="EE13" s="171">
        <v>13120.86215</v>
      </c>
      <c r="EF13" s="171">
        <v>13937.48531</v>
      </c>
      <c r="EG13" s="169"/>
      <c r="EH13" s="5" t="s">
        <v>28</v>
      </c>
      <c r="EI13" s="10">
        <f t="shared" si="3"/>
        <v>4.124790619765494</v>
      </c>
      <c r="EJ13" s="10">
        <f t="shared" si="4"/>
        <v>6.584750495926661</v>
      </c>
      <c r="EK13" s="10">
        <f t="shared" si="5"/>
        <v>4.478146644375448</v>
      </c>
      <c r="EL13" s="10">
        <f t="shared" si="6"/>
        <v>4.851005566270856</v>
      </c>
      <c r="EM13" s="10">
        <f t="shared" si="7"/>
        <v>3.587595797540144</v>
      </c>
      <c r="EN13" s="9">
        <f t="shared" si="26"/>
        <v>1.541742234237815</v>
      </c>
      <c r="EO13" s="9">
        <f t="shared" si="27"/>
        <v>2.987062320625888</v>
      </c>
      <c r="EP13" s="9">
        <f t="shared" si="28"/>
        <v>3.628144646445723</v>
      </c>
      <c r="EQ13" s="9">
        <f t="shared" si="29"/>
        <v>2.261250478723312</v>
      </c>
      <c r="ER13" s="9">
        <f t="shared" si="30"/>
        <v>2.826345646681526</v>
      </c>
      <c r="ES13" s="9">
        <f t="shared" si="31"/>
        <v>4.326819279572472</v>
      </c>
      <c r="ET13" s="86">
        <f t="shared" si="32"/>
        <v>7.264580024566129</v>
      </c>
      <c r="EU13" s="85">
        <f t="shared" si="24"/>
        <v>4.721673017927435</v>
      </c>
      <c r="EV13" s="85">
        <f t="shared" si="9"/>
        <v>5.369091098721304</v>
      </c>
      <c r="EW13" s="85">
        <f t="shared" si="9"/>
        <v>7.035654274350511</v>
      </c>
      <c r="EX13" s="86">
        <f t="shared" si="13"/>
        <v>4.9151036288232755</v>
      </c>
      <c r="EY13" s="115">
        <f t="shared" si="33"/>
        <v>4.303737885996591</v>
      </c>
      <c r="EZ13" s="117">
        <f t="shared" si="25"/>
        <v>6.867046176870286</v>
      </c>
      <c r="FA13" s="115">
        <f t="shared" si="15"/>
        <v>11.122649678158366</v>
      </c>
      <c r="FB13" s="115">
        <f t="shared" si="15"/>
        <v>9.038579789460416</v>
      </c>
      <c r="FC13" s="296">
        <f t="shared" si="16"/>
        <v>8.667802375811627</v>
      </c>
      <c r="FD13" s="296">
        <f t="shared" si="17"/>
        <v>10.144658147520994</v>
      </c>
    </row>
    <row r="14" spans="1:160" ht="15.75" customHeight="1" thickBot="1">
      <c r="A14" s="29">
        <v>1982</v>
      </c>
      <c r="B14" s="201">
        <v>2017</v>
      </c>
      <c r="C14" s="201">
        <v>335</v>
      </c>
      <c r="D14" s="201">
        <f t="shared" si="21"/>
        <v>2352</v>
      </c>
      <c r="E14" s="201">
        <v>22772</v>
      </c>
      <c r="F14" s="201">
        <f t="shared" si="11"/>
        <v>-20420</v>
      </c>
      <c r="G14" s="1"/>
      <c r="H14" s="14" t="s">
        <v>86</v>
      </c>
      <c r="I14" s="348"/>
      <c r="J14" s="348">
        <v>9.203</v>
      </c>
      <c r="K14" s="348">
        <f t="shared" si="18"/>
        <v>9.203</v>
      </c>
      <c r="L14" s="201">
        <v>41.492</v>
      </c>
      <c r="M14" s="211">
        <f t="shared" si="19"/>
        <v>32.289</v>
      </c>
      <c r="N14" s="19"/>
      <c r="O14" s="81" t="s">
        <v>107</v>
      </c>
      <c r="P14" s="243">
        <v>70</v>
      </c>
      <c r="Q14" s="243">
        <v>177</v>
      </c>
      <c r="R14" s="243">
        <v>91</v>
      </c>
      <c r="S14" s="243">
        <v>303</v>
      </c>
      <c r="T14" s="243">
        <v>480</v>
      </c>
      <c r="U14" s="243">
        <v>1</v>
      </c>
      <c r="V14" s="243">
        <v>1076</v>
      </c>
      <c r="W14" s="243">
        <v>77</v>
      </c>
      <c r="X14" s="243">
        <v>131</v>
      </c>
      <c r="Y14" s="244" t="s">
        <v>8</v>
      </c>
      <c r="Z14" s="243">
        <v>2009</v>
      </c>
      <c r="AA14" s="243">
        <v>220.004</v>
      </c>
      <c r="AB14" s="244">
        <v>4.78</v>
      </c>
      <c r="AC14" s="243">
        <v>65.575</v>
      </c>
      <c r="AD14" s="243">
        <v>18.794</v>
      </c>
      <c r="AE14" s="243">
        <v>1.945</v>
      </c>
      <c r="AF14" s="243">
        <v>36.475</v>
      </c>
      <c r="AG14" s="243">
        <v>152.473</v>
      </c>
      <c r="AH14" s="243">
        <v>17.063</v>
      </c>
      <c r="AI14" s="243">
        <v>56.8265</v>
      </c>
      <c r="AJ14" s="245">
        <v>5.11148</v>
      </c>
      <c r="AK14" s="245"/>
      <c r="AL14" s="324">
        <v>0.39</v>
      </c>
      <c r="AM14" s="404">
        <v>2.2565</v>
      </c>
      <c r="AN14" s="121"/>
      <c r="AO14" s="11" t="s">
        <v>122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652</v>
      </c>
      <c r="AY14" s="32">
        <v>385</v>
      </c>
      <c r="AZ14" s="32">
        <v>384</v>
      </c>
      <c r="BA14" s="32">
        <v>411</v>
      </c>
      <c r="BB14" s="33">
        <v>114.98</v>
      </c>
      <c r="BC14" s="33">
        <v>30.963</v>
      </c>
      <c r="BD14" s="27">
        <v>1018.981</v>
      </c>
      <c r="BE14" s="27">
        <v>413.245</v>
      </c>
      <c r="BF14" s="27"/>
      <c r="BG14" s="27"/>
      <c r="BH14" s="27"/>
      <c r="BI14" s="27">
        <v>863.7</v>
      </c>
      <c r="BJ14" s="27">
        <v>0</v>
      </c>
      <c r="BK14" s="27"/>
      <c r="BL14" s="27">
        <v>505.772</v>
      </c>
      <c r="BM14" s="326">
        <v>841.212</v>
      </c>
      <c r="BN14" s="27">
        <v>0</v>
      </c>
      <c r="BO14" s="19"/>
      <c r="BP14" s="263" t="s">
        <v>70</v>
      </c>
      <c r="BQ14" s="263">
        <v>362</v>
      </c>
      <c r="BR14" s="263">
        <v>376</v>
      </c>
      <c r="BS14" s="264">
        <v>439</v>
      </c>
      <c r="BT14" s="263">
        <v>446</v>
      </c>
      <c r="BU14" s="264">
        <v>408.40291</v>
      </c>
      <c r="BV14" s="265">
        <v>1053.21384</v>
      </c>
      <c r="BW14" s="264">
        <v>614.29</v>
      </c>
      <c r="BX14" s="266">
        <v>310.353</v>
      </c>
      <c r="BY14" s="264">
        <v>532</v>
      </c>
      <c r="BZ14" s="266">
        <v>280.327</v>
      </c>
      <c r="CA14" s="267">
        <v>321.786</v>
      </c>
      <c r="CB14" s="268">
        <v>132.328</v>
      </c>
      <c r="CC14" s="269">
        <v>134.214</v>
      </c>
      <c r="CD14" s="269">
        <v>194.66</v>
      </c>
      <c r="CE14" s="269">
        <v>3180.978</v>
      </c>
      <c r="CF14" s="269">
        <v>1814.336</v>
      </c>
      <c r="CG14" s="269">
        <v>191.756</v>
      </c>
      <c r="CH14" s="270">
        <v>0.1</v>
      </c>
      <c r="CI14" s="270">
        <v>500.707</v>
      </c>
      <c r="CJ14" s="270">
        <v>0</v>
      </c>
      <c r="CK14" s="339">
        <v>0.003</v>
      </c>
      <c r="CL14" s="43">
        <v>0</v>
      </c>
      <c r="CM14" s="126">
        <f t="shared" si="12"/>
        <v>0.003</v>
      </c>
      <c r="CN14" s="126"/>
      <c r="CO14" s="130" t="s">
        <v>31</v>
      </c>
      <c r="CP14" s="105">
        <f aca="true" t="shared" si="34" ref="CP14:CX14">SUM(CP6:CP13)</f>
        <v>27341.7375</v>
      </c>
      <c r="CQ14" s="105">
        <f t="shared" si="34"/>
        <v>4387.0374</v>
      </c>
      <c r="CR14" s="105">
        <f t="shared" si="34"/>
        <v>3171.846</v>
      </c>
      <c r="CS14" s="105">
        <f t="shared" si="34"/>
        <v>2055.9590000000003</v>
      </c>
      <c r="CT14" s="105">
        <f t="shared" si="34"/>
        <v>331.91519999999997</v>
      </c>
      <c r="CU14" s="105">
        <f t="shared" si="34"/>
        <v>3758.478</v>
      </c>
      <c r="CV14" s="105">
        <f t="shared" si="34"/>
        <v>10970.245279999997</v>
      </c>
      <c r="CW14" s="105">
        <f t="shared" si="34"/>
        <v>8497.4762</v>
      </c>
      <c r="CX14" s="105">
        <f t="shared" si="34"/>
        <v>4752.014</v>
      </c>
      <c r="CY14" s="380">
        <v>0</v>
      </c>
      <c r="CZ14" s="105">
        <f>SUM(CZ6:CZ13)</f>
        <v>65266.70858</v>
      </c>
      <c r="DA14" s="106"/>
      <c r="DB14" s="386" t="s">
        <v>33</v>
      </c>
      <c r="DC14" s="223">
        <v>23402.57968</v>
      </c>
      <c r="DD14" s="146">
        <f t="shared" si="0"/>
        <v>17.03400328883915</v>
      </c>
      <c r="DE14" s="223">
        <v>493.35413</v>
      </c>
      <c r="DF14" s="147">
        <f t="shared" si="1"/>
        <v>7.732851266310113</v>
      </c>
      <c r="DG14" s="223">
        <v>1953.5762915</v>
      </c>
      <c r="DH14" s="147">
        <f t="shared" si="2"/>
        <v>19.54992349642372</v>
      </c>
      <c r="DI14" s="50"/>
      <c r="DJ14" s="153" t="s">
        <v>27</v>
      </c>
      <c r="DK14" s="153">
        <v>172</v>
      </c>
      <c r="DL14" s="153">
        <v>145</v>
      </c>
      <c r="DM14" s="153">
        <v>169</v>
      </c>
      <c r="DN14" s="152">
        <v>81</v>
      </c>
      <c r="DO14" s="153">
        <v>32</v>
      </c>
      <c r="DP14" s="153">
        <v>3030</v>
      </c>
      <c r="DQ14" s="152">
        <v>101.847</v>
      </c>
      <c r="DR14" s="152">
        <v>379.957</v>
      </c>
      <c r="DS14" s="152">
        <v>257.795</v>
      </c>
      <c r="DT14" s="152">
        <v>206.312</v>
      </c>
      <c r="DU14" s="152">
        <v>424.976</v>
      </c>
      <c r="DV14" s="152">
        <v>293.556</v>
      </c>
      <c r="DW14" s="152">
        <v>358.93</v>
      </c>
      <c r="DX14" s="152">
        <v>275.332</v>
      </c>
      <c r="DY14" s="152">
        <v>91.192</v>
      </c>
      <c r="DZ14" s="152">
        <v>162.31</v>
      </c>
      <c r="EA14" s="152">
        <v>439.279</v>
      </c>
      <c r="EB14" s="164">
        <v>348.52755</v>
      </c>
      <c r="EC14" s="171">
        <v>503.84</v>
      </c>
      <c r="ED14" s="280">
        <v>690.0416</v>
      </c>
      <c r="EE14" s="171">
        <v>517.948</v>
      </c>
      <c r="EF14" s="171">
        <v>635.686</v>
      </c>
      <c r="EG14" s="169"/>
      <c r="EH14" s="5" t="s">
        <v>27</v>
      </c>
      <c r="EI14" s="10">
        <f t="shared" si="3"/>
        <v>0.3273945485000761</v>
      </c>
      <c r="EJ14" s="10">
        <f t="shared" si="4"/>
        <v>0.2792596729772933</v>
      </c>
      <c r="EK14" s="10">
        <f t="shared" si="5"/>
        <v>0.2655462396138423</v>
      </c>
      <c r="EL14" s="10">
        <f t="shared" si="6"/>
        <v>0.11943205193554386</v>
      </c>
      <c r="EM14" s="10">
        <f t="shared" si="7"/>
        <v>0.04266186009709573</v>
      </c>
      <c r="EN14" s="9">
        <f t="shared" si="26"/>
        <v>3.3084128680882294</v>
      </c>
      <c r="EO14" s="9">
        <f t="shared" si="27"/>
        <v>0.12811609922247022</v>
      </c>
      <c r="EP14" s="9">
        <f t="shared" si="28"/>
        <v>0.4705193743479396</v>
      </c>
      <c r="EQ14" s="9">
        <f t="shared" si="29"/>
        <v>0.25758518743721454</v>
      </c>
      <c r="ER14" s="9">
        <f t="shared" si="30"/>
        <v>0.250391199840157</v>
      </c>
      <c r="ES14" s="9">
        <f t="shared" si="31"/>
        <v>0.5081506223415047</v>
      </c>
      <c r="ET14" s="86">
        <f t="shared" si="32"/>
        <v>0.33404365041402756</v>
      </c>
      <c r="EU14" s="85">
        <f t="shared" si="24"/>
        <v>0.403569772697109</v>
      </c>
      <c r="EV14" s="85">
        <f t="shared" si="9"/>
        <v>0.3455206806234858</v>
      </c>
      <c r="EW14" s="85">
        <f t="shared" si="9"/>
        <v>0.10257494125185364</v>
      </c>
      <c r="EX14" s="86">
        <f t="shared" si="13"/>
        <v>0.15483975006454595</v>
      </c>
      <c r="EY14" s="115">
        <f t="shared" si="33"/>
        <v>0.3954340401743545</v>
      </c>
      <c r="EZ14" s="117">
        <f t="shared" si="25"/>
        <v>0.29290417154264226</v>
      </c>
      <c r="FA14" s="115">
        <f t="shared" si="15"/>
        <v>0.36653117050649725</v>
      </c>
      <c r="FB14" s="115">
        <f t="shared" si="15"/>
        <v>0.46813995452220714</v>
      </c>
      <c r="FC14" s="296">
        <f t="shared" si="16"/>
        <v>0.3421627979642237</v>
      </c>
      <c r="FD14" s="296">
        <f t="shared" si="17"/>
        <v>0.4626958892317592</v>
      </c>
    </row>
    <row r="15" spans="1:160" ht="15.75" customHeight="1" thickBot="1">
      <c r="A15" s="29">
        <v>1983</v>
      </c>
      <c r="B15" s="201">
        <v>3688</v>
      </c>
      <c r="C15" s="201">
        <v>315</v>
      </c>
      <c r="D15" s="201">
        <f t="shared" si="21"/>
        <v>4003</v>
      </c>
      <c r="E15" s="201">
        <v>19606</v>
      </c>
      <c r="F15" s="201">
        <f t="shared" si="11"/>
        <v>-15603</v>
      </c>
      <c r="G15" s="1"/>
      <c r="H15" s="353" t="s">
        <v>31</v>
      </c>
      <c r="I15" s="354">
        <f>SUM(I6:I14)</f>
        <v>528.0861</v>
      </c>
      <c r="J15" s="354">
        <f>SUM(J6:J14)</f>
        <v>1887.3283900000001</v>
      </c>
      <c r="K15" s="354">
        <f>SUM(K6:K14)</f>
        <v>2415.41449</v>
      </c>
      <c r="L15" s="354">
        <f>SUM(L6:L14)</f>
        <v>65266.037899999996</v>
      </c>
      <c r="M15" s="354">
        <f>L15-K15</f>
        <v>62850.62340999999</v>
      </c>
      <c r="N15" s="19"/>
      <c r="O15" s="95" t="s">
        <v>108</v>
      </c>
      <c r="P15" s="250">
        <f>SUM(P5:P14)</f>
        <v>8735</v>
      </c>
      <c r="Q15" s="250">
        <f>SUM(Q14:R14)</f>
        <v>268</v>
      </c>
      <c r="R15" s="250">
        <f aca="true" t="shared" si="35" ref="R15:Y15">SUM(R5:R14)</f>
        <v>5686</v>
      </c>
      <c r="S15" s="250">
        <f t="shared" si="35"/>
        <v>8077</v>
      </c>
      <c r="T15" s="250">
        <f t="shared" si="35"/>
        <v>13021</v>
      </c>
      <c r="U15" s="250">
        <f t="shared" si="35"/>
        <v>5522</v>
      </c>
      <c r="V15" s="250">
        <f t="shared" si="35"/>
        <v>5978</v>
      </c>
      <c r="W15" s="250">
        <f t="shared" si="35"/>
        <v>5176</v>
      </c>
      <c r="X15" s="250">
        <f t="shared" si="35"/>
        <v>3676</v>
      </c>
      <c r="Y15" s="250">
        <f t="shared" si="35"/>
        <v>3145</v>
      </c>
      <c r="Z15" s="250">
        <f aca="true" t="shared" si="36" ref="Z15:AE15">SUM(Z5:Z14)</f>
        <v>4999</v>
      </c>
      <c r="AA15" s="250">
        <f t="shared" si="36"/>
        <v>2894.016</v>
      </c>
      <c r="AB15" s="250">
        <f t="shared" si="36"/>
        <v>9584.81</v>
      </c>
      <c r="AC15" s="250">
        <f t="shared" si="36"/>
        <v>6635.669</v>
      </c>
      <c r="AD15" s="250">
        <f t="shared" si="36"/>
        <v>5969.607000000001</v>
      </c>
      <c r="AE15" s="250">
        <f t="shared" si="36"/>
        <v>2898.6600000000008</v>
      </c>
      <c r="AF15" s="250">
        <f>SUM(AF5:AF14)</f>
        <v>7144.006</v>
      </c>
      <c r="AG15" s="250">
        <f>SUM(AG5:AG14)</f>
        <v>4875.589</v>
      </c>
      <c r="AH15" s="250">
        <f>SUM(AH5:AH14)</f>
        <v>4182.076999999999</v>
      </c>
      <c r="AI15" s="250">
        <f>SUM(AI5:AI14)</f>
        <v>8590.74709</v>
      </c>
      <c r="AJ15" s="251">
        <v>9561.87773</v>
      </c>
      <c r="AK15" s="251">
        <f>SUM(AK5:AK14)</f>
        <v>9321.25299</v>
      </c>
      <c r="AL15" s="251">
        <f>SUM(AL5:AL14)</f>
        <v>15854.19974</v>
      </c>
      <c r="AM15" s="251">
        <f>SUM(AM5:AM14)</f>
        <v>8812.0901</v>
      </c>
      <c r="AN15" s="119"/>
      <c r="AO15" s="11" t="s">
        <v>26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27">
        <v>2553.917</v>
      </c>
      <c r="BD15" s="27">
        <v>1931.354</v>
      </c>
      <c r="BE15" s="27">
        <v>1696.007</v>
      </c>
      <c r="BF15" s="27">
        <v>1575.148</v>
      </c>
      <c r="BG15" s="27">
        <v>4762.247</v>
      </c>
      <c r="BH15" s="27">
        <v>1145.954</v>
      </c>
      <c r="BI15" s="27">
        <v>246.735</v>
      </c>
      <c r="BJ15" s="27">
        <v>1081.017</v>
      </c>
      <c r="BK15" s="27"/>
      <c r="BL15" s="27"/>
      <c r="BM15" s="326">
        <v>396.576</v>
      </c>
      <c r="BN15" s="27">
        <v>2726.062</v>
      </c>
      <c r="BO15" s="19"/>
      <c r="BP15" s="271" t="s">
        <v>9</v>
      </c>
      <c r="BQ15" s="272">
        <f>SUM(BQ5:BQ14)</f>
        <v>52536</v>
      </c>
      <c r="BR15" s="272">
        <f>SUM(BR5:BR14)</f>
        <v>51923</v>
      </c>
      <c r="BS15" s="273">
        <f>SUM(BS5:BS14)</f>
        <v>63720</v>
      </c>
      <c r="BT15" s="272">
        <f>SUM(BT5:BT14)</f>
        <v>67924</v>
      </c>
      <c r="BU15" s="273">
        <f aca="true" t="shared" si="37" ref="BU15:BZ15">SUM(BU5:BU14)</f>
        <v>75008.2850348</v>
      </c>
      <c r="BV15" s="273">
        <f t="shared" si="37"/>
        <v>91584.57943999999</v>
      </c>
      <c r="BW15" s="273">
        <f t="shared" si="37"/>
        <v>79496.407</v>
      </c>
      <c r="BX15" s="274">
        <f t="shared" si="37"/>
        <v>80753.123</v>
      </c>
      <c r="BY15" s="272">
        <f t="shared" si="37"/>
        <v>100081</v>
      </c>
      <c r="BZ15" s="274">
        <f t="shared" si="37"/>
        <v>82396.44000000002</v>
      </c>
      <c r="CA15" s="273">
        <f aca="true" t="shared" si="38" ref="CA15:CG15">SUM(CA5:CA14)</f>
        <v>83631.89600000001</v>
      </c>
      <c r="CB15" s="274">
        <f t="shared" si="38"/>
        <v>87879.889</v>
      </c>
      <c r="CC15" s="273">
        <f t="shared" si="38"/>
        <v>88938.77100000001</v>
      </c>
      <c r="CD15" s="273">
        <f t="shared" si="38"/>
        <v>79686.455</v>
      </c>
      <c r="CE15" s="273">
        <f t="shared" si="38"/>
        <v>88902.80489</v>
      </c>
      <c r="CF15" s="273">
        <f t="shared" si="38"/>
        <v>104824.50399999999</v>
      </c>
      <c r="CG15" s="273">
        <f t="shared" si="38"/>
        <v>111087.80874</v>
      </c>
      <c r="CH15" s="273">
        <f>SUM(CH5:CH14)</f>
        <v>118990.19912</v>
      </c>
      <c r="CI15" s="273">
        <f>SUM(CI5:CI14)</f>
        <v>137461.70899999997</v>
      </c>
      <c r="CJ15" s="273">
        <f>SUM(CJ5:CJ14)</f>
        <v>147400.70343</v>
      </c>
      <c r="CK15" s="340">
        <f>SUM(CK5:CK14)</f>
        <v>151374.726616</v>
      </c>
      <c r="CL15" s="366">
        <f>SUM(CL5:CL14)</f>
        <v>137387.43197</v>
      </c>
      <c r="CM15" s="127"/>
      <c r="CN15" s="127"/>
      <c r="CO15" s="62" t="s">
        <v>28</v>
      </c>
      <c r="CP15" s="60">
        <v>5241.22367</v>
      </c>
      <c r="CQ15" s="60">
        <v>118.32326</v>
      </c>
      <c r="CR15" s="60">
        <v>23.982</v>
      </c>
      <c r="CS15" s="60">
        <v>15.681</v>
      </c>
      <c r="CT15" s="60">
        <v>99.189</v>
      </c>
      <c r="CU15" s="60">
        <v>437.85888</v>
      </c>
      <c r="CV15" s="60">
        <v>2329.90755</v>
      </c>
      <c r="CW15" s="60">
        <v>3669.26552</v>
      </c>
      <c r="CX15" s="60">
        <v>2002.05353</v>
      </c>
      <c r="CY15" s="136">
        <v>0</v>
      </c>
      <c r="CZ15" s="60">
        <f>SUM(CP15:CY15)</f>
        <v>13937.48441</v>
      </c>
      <c r="DA15" s="102"/>
      <c r="DB15" s="386" t="s">
        <v>150</v>
      </c>
      <c r="DC15" s="223">
        <v>42.609</v>
      </c>
      <c r="DD15" s="146">
        <f t="shared" si="0"/>
        <v>0.031013753870665052</v>
      </c>
      <c r="DE15" s="223">
        <v>0</v>
      </c>
      <c r="DF15" s="147">
        <f t="shared" si="1"/>
        <v>0</v>
      </c>
      <c r="DG15" s="223">
        <v>4.5267</v>
      </c>
      <c r="DH15" s="147">
        <f t="shared" si="2"/>
        <v>0.04529981197883577</v>
      </c>
      <c r="DI15" s="50"/>
      <c r="DJ15" s="153" t="s">
        <v>26</v>
      </c>
      <c r="DK15" s="153">
        <v>248</v>
      </c>
      <c r="DL15" s="153">
        <v>415</v>
      </c>
      <c r="DM15" s="153">
        <v>612</v>
      </c>
      <c r="DN15" s="152">
        <v>639</v>
      </c>
      <c r="DO15" s="153">
        <v>534</v>
      </c>
      <c r="DP15" s="153">
        <v>807</v>
      </c>
      <c r="DQ15" s="152">
        <v>541.599</v>
      </c>
      <c r="DR15" s="152">
        <v>3442.163</v>
      </c>
      <c r="DS15" s="152">
        <v>4795.619</v>
      </c>
      <c r="DT15" s="152">
        <v>911.317</v>
      </c>
      <c r="DU15" s="152">
        <v>1192.024</v>
      </c>
      <c r="DV15" s="152">
        <v>603.618</v>
      </c>
      <c r="DW15" s="152">
        <v>840.861</v>
      </c>
      <c r="DX15" s="152">
        <v>652.849</v>
      </c>
      <c r="DY15" s="152">
        <v>988.427</v>
      </c>
      <c r="DZ15" s="152">
        <v>860.703</v>
      </c>
      <c r="EA15" s="152">
        <v>603.954</v>
      </c>
      <c r="EB15" s="164">
        <v>4980.66981</v>
      </c>
      <c r="EC15" s="171">
        <v>5515.666</v>
      </c>
      <c r="ED15" s="280">
        <v>2367.842</v>
      </c>
      <c r="EE15" s="171">
        <v>5595.213</v>
      </c>
      <c r="EF15" s="171">
        <v>5119.456</v>
      </c>
      <c r="EG15" s="169"/>
      <c r="EH15" s="5" t="s">
        <v>26</v>
      </c>
      <c r="EI15" s="10">
        <f t="shared" si="3"/>
        <v>0.472057255976854</v>
      </c>
      <c r="EJ15" s="10">
        <f t="shared" si="4"/>
        <v>0.799260443348805</v>
      </c>
      <c r="EK15" s="10">
        <f t="shared" si="5"/>
        <v>0.9616230688974646</v>
      </c>
      <c r="EL15" s="10">
        <f t="shared" si="6"/>
        <v>0.9421861874915126</v>
      </c>
      <c r="EM15" s="10">
        <f t="shared" si="7"/>
        <v>0.711919790370285</v>
      </c>
      <c r="EN15" s="9">
        <f t="shared" si="26"/>
        <v>0.881151546055182</v>
      </c>
      <c r="EO15" s="9">
        <f t="shared" si="27"/>
        <v>0.6812920480995087</v>
      </c>
      <c r="EP15" s="9">
        <f t="shared" si="28"/>
        <v>4.262599139280568</v>
      </c>
      <c r="EQ15" s="9">
        <f t="shared" si="29"/>
        <v>4.791715971964031</v>
      </c>
      <c r="ER15" s="9">
        <f t="shared" si="30"/>
        <v>1.1060227086390146</v>
      </c>
      <c r="ES15" s="9">
        <f t="shared" si="31"/>
        <v>1.4253222239514929</v>
      </c>
      <c r="ET15" s="86">
        <f t="shared" si="32"/>
        <v>0.6868698312268001</v>
      </c>
      <c r="EU15" s="85">
        <f t="shared" si="24"/>
        <v>0.9454380593426678</v>
      </c>
      <c r="EV15" s="85">
        <f t="shared" si="9"/>
        <v>0.8192757500921146</v>
      </c>
      <c r="EW15" s="85">
        <f t="shared" si="9"/>
        <v>1.111806314772633</v>
      </c>
      <c r="EX15" s="86">
        <f t="shared" si="13"/>
        <v>0.8210895040342855</v>
      </c>
      <c r="EY15" s="115">
        <f t="shared" si="33"/>
        <v>0.5436726324260028</v>
      </c>
      <c r="EZ15" s="117">
        <f t="shared" si="25"/>
        <v>4.185778037992978</v>
      </c>
      <c r="FA15" s="115">
        <f t="shared" si="15"/>
        <v>4.012510946139429</v>
      </c>
      <c r="FB15" s="115">
        <f t="shared" si="15"/>
        <v>1.606398000056478</v>
      </c>
      <c r="FC15" s="296">
        <f t="shared" si="16"/>
        <v>3.696266295623881</v>
      </c>
      <c r="FD15" s="296">
        <f t="shared" si="17"/>
        <v>3.7262913550131116</v>
      </c>
    </row>
    <row r="16" spans="1:160" ht="15.75" customHeight="1">
      <c r="A16" s="29">
        <v>1984</v>
      </c>
      <c r="B16" s="201">
        <v>8769</v>
      </c>
      <c r="C16" s="201">
        <v>3687</v>
      </c>
      <c r="D16" s="201">
        <f>+B16+C16</f>
        <v>12456</v>
      </c>
      <c r="E16" s="201">
        <v>20877</v>
      </c>
      <c r="F16" s="201">
        <f t="shared" si="11"/>
        <v>-8421</v>
      </c>
      <c r="G16" s="1"/>
      <c r="H16" s="56" t="s">
        <v>28</v>
      </c>
      <c r="I16" s="211"/>
      <c r="J16" s="211"/>
      <c r="K16" s="211"/>
      <c r="L16" s="211">
        <v>13937.48531</v>
      </c>
      <c r="M16" s="211">
        <f aca="true" t="shared" si="39" ref="M16:M51">L16-K16</f>
        <v>13937.48531</v>
      </c>
      <c r="N16" s="19"/>
      <c r="O16" s="132" t="s">
        <v>109</v>
      </c>
      <c r="P16" s="247">
        <v>123</v>
      </c>
      <c r="Q16" s="247">
        <v>56</v>
      </c>
      <c r="R16" s="247">
        <v>387</v>
      </c>
      <c r="S16" s="247">
        <v>240</v>
      </c>
      <c r="T16" s="247">
        <v>449</v>
      </c>
      <c r="U16" s="247">
        <v>347</v>
      </c>
      <c r="V16" s="247">
        <v>154</v>
      </c>
      <c r="W16" s="247">
        <v>296</v>
      </c>
      <c r="X16" s="247">
        <v>157</v>
      </c>
      <c r="Y16" s="247">
        <v>66</v>
      </c>
      <c r="Z16" s="247">
        <v>150</v>
      </c>
      <c r="AA16" s="247">
        <v>1.077</v>
      </c>
      <c r="AB16" s="248">
        <v>349.3</v>
      </c>
      <c r="AC16" s="248">
        <v>63.093</v>
      </c>
      <c r="AD16" s="247">
        <v>115.816</v>
      </c>
      <c r="AE16" s="247">
        <v>148.144</v>
      </c>
      <c r="AF16" s="247">
        <v>301.712</v>
      </c>
      <c r="AG16" s="247">
        <v>74.127</v>
      </c>
      <c r="AH16" s="247">
        <v>55.253</v>
      </c>
      <c r="AI16" s="247">
        <v>0</v>
      </c>
      <c r="AJ16" s="249"/>
      <c r="AK16" s="245">
        <v>3.5</v>
      </c>
      <c r="AL16" s="324">
        <v>0</v>
      </c>
      <c r="AM16" s="310">
        <v>5.015</v>
      </c>
      <c r="AN16" s="121"/>
      <c r="AO16" s="11" t="s">
        <v>136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27">
        <v>310.34</v>
      </c>
      <c r="BD16" s="27">
        <v>28.159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/>
      <c r="BL16" s="27"/>
      <c r="BM16" s="326">
        <v>0</v>
      </c>
      <c r="BN16" s="27">
        <v>0</v>
      </c>
      <c r="BO16" s="19"/>
      <c r="BP16" s="432"/>
      <c r="BQ16" s="432"/>
      <c r="BR16" s="432"/>
      <c r="BS16" s="432"/>
      <c r="BT16" s="432"/>
      <c r="BU16" s="432"/>
      <c r="BV16" s="432"/>
      <c r="BW16" s="432"/>
      <c r="BX16" s="432"/>
      <c r="BY16" s="432"/>
      <c r="BZ16" s="432"/>
      <c r="CA16" s="432"/>
      <c r="CB16" s="432"/>
      <c r="CC16" s="432"/>
      <c r="CD16" s="432"/>
      <c r="CE16" s="432"/>
      <c r="CF16" s="432"/>
      <c r="CG16" s="432"/>
      <c r="CH16" s="98"/>
      <c r="CI16" s="98"/>
      <c r="CJ16" s="275"/>
      <c r="CK16" s="98"/>
      <c r="CL16" s="343"/>
      <c r="CM16" s="98"/>
      <c r="CN16" s="98"/>
      <c r="CO16" s="62" t="s">
        <v>29</v>
      </c>
      <c r="CP16" s="61">
        <v>889.30609</v>
      </c>
      <c r="CQ16" s="61">
        <v>365.466</v>
      </c>
      <c r="CR16" s="61"/>
      <c r="CS16" s="61">
        <v>0.537</v>
      </c>
      <c r="CT16" s="61">
        <v>106.853</v>
      </c>
      <c r="CU16" s="61">
        <v>132.308</v>
      </c>
      <c r="CV16" s="61">
        <v>276.037</v>
      </c>
      <c r="CW16" s="61">
        <v>1437.232</v>
      </c>
      <c r="CX16" s="61">
        <v>247.191</v>
      </c>
      <c r="CY16" s="136">
        <v>0</v>
      </c>
      <c r="CZ16" s="60">
        <f aca="true" t="shared" si="40" ref="CZ16:CZ31">SUM(CP16:CY16)</f>
        <v>3454.93009</v>
      </c>
      <c r="DA16" s="102"/>
      <c r="DB16" s="386" t="s">
        <v>81</v>
      </c>
      <c r="DC16" s="223">
        <v>27.641</v>
      </c>
      <c r="DD16" s="146">
        <f t="shared" si="0"/>
        <v>0.02011901642232985</v>
      </c>
      <c r="DE16" s="223">
        <v>0</v>
      </c>
      <c r="DF16" s="147">
        <f t="shared" si="1"/>
        <v>0</v>
      </c>
      <c r="DG16" s="223">
        <v>1.02</v>
      </c>
      <c r="DH16" s="147">
        <f t="shared" si="2"/>
        <v>0.010207393513688224</v>
      </c>
      <c r="DI16" s="50"/>
      <c r="DJ16" s="153" t="s">
        <v>25</v>
      </c>
      <c r="DK16" s="153">
        <v>306</v>
      </c>
      <c r="DL16" s="153">
        <v>636</v>
      </c>
      <c r="DM16" s="153">
        <v>1251</v>
      </c>
      <c r="DN16" s="152">
        <v>717</v>
      </c>
      <c r="DO16" s="153">
        <v>444</v>
      </c>
      <c r="DP16" s="153">
        <v>592</v>
      </c>
      <c r="DQ16" s="152">
        <v>523</v>
      </c>
      <c r="DR16" s="152">
        <v>2246.707</v>
      </c>
      <c r="DS16" s="152">
        <v>188.735</v>
      </c>
      <c r="DT16" s="152">
        <v>198.352</v>
      </c>
      <c r="DU16" s="152">
        <v>235.835</v>
      </c>
      <c r="DV16" s="152">
        <v>207.053</v>
      </c>
      <c r="DW16" s="152">
        <v>167.516</v>
      </c>
      <c r="DX16" s="152">
        <v>0</v>
      </c>
      <c r="DY16" s="152">
        <v>46.894</v>
      </c>
      <c r="DZ16" s="152">
        <v>590.945</v>
      </c>
      <c r="EA16" s="152">
        <v>2308.086</v>
      </c>
      <c r="EB16" s="164">
        <v>4213.42624</v>
      </c>
      <c r="EC16" s="171">
        <v>1132.662</v>
      </c>
      <c r="ED16" s="280">
        <v>1554.7873</v>
      </c>
      <c r="EE16" s="171">
        <v>1444.7438</v>
      </c>
      <c r="EF16" s="171">
        <v>1232.5928</v>
      </c>
      <c r="EG16" s="169"/>
      <c r="EH16" s="5" t="s">
        <v>25</v>
      </c>
      <c r="EI16" s="10">
        <f t="shared" si="3"/>
        <v>0.5824577432617634</v>
      </c>
      <c r="EJ16" s="10">
        <f t="shared" si="4"/>
        <v>1.224890703541783</v>
      </c>
      <c r="EK16" s="10">
        <f t="shared" si="5"/>
        <v>1.9656706849521703</v>
      </c>
      <c r="EL16" s="10">
        <f t="shared" si="6"/>
        <v>1.0571948300961105</v>
      </c>
      <c r="EM16" s="10">
        <f t="shared" si="7"/>
        <v>0.5919333088472032</v>
      </c>
      <c r="EN16" s="9">
        <f t="shared" si="26"/>
        <v>0.6463961775274693</v>
      </c>
      <c r="EO16" s="9">
        <f t="shared" si="27"/>
        <v>0.6578958623558075</v>
      </c>
      <c r="EP16" s="9">
        <f t="shared" si="28"/>
        <v>2.782207386580945</v>
      </c>
      <c r="EQ16" s="9">
        <f t="shared" si="29"/>
        <v>0.1885813935528722</v>
      </c>
      <c r="ER16" s="9">
        <f t="shared" si="30"/>
        <v>0.2407305211073269</v>
      </c>
      <c r="ES16" s="9">
        <f t="shared" si="31"/>
        <v>0.28199169369542926</v>
      </c>
      <c r="ET16" s="86">
        <f t="shared" si="32"/>
        <v>0.2356100367533815</v>
      </c>
      <c r="EU16" s="85">
        <f t="shared" si="24"/>
        <v>0.1883498009169724</v>
      </c>
      <c r="EV16" s="85">
        <f t="shared" si="9"/>
        <v>0</v>
      </c>
      <c r="EW16" s="85">
        <f t="shared" si="9"/>
        <v>0.05274749205044767</v>
      </c>
      <c r="EX16" s="86">
        <f t="shared" si="13"/>
        <v>0.56374700327702</v>
      </c>
      <c r="EY16" s="115">
        <f t="shared" si="33"/>
        <v>2.0777131892256744</v>
      </c>
      <c r="EZ16" s="117">
        <f t="shared" si="25"/>
        <v>3.540982978772352</v>
      </c>
      <c r="FA16" s="115">
        <f t="shared" si="15"/>
        <v>0.8239836627664143</v>
      </c>
      <c r="FB16" s="115">
        <f t="shared" si="15"/>
        <v>1.0548031537717513</v>
      </c>
      <c r="FC16" s="296">
        <f t="shared" si="16"/>
        <v>0.9544154643892145</v>
      </c>
      <c r="FD16" s="296">
        <f t="shared" si="17"/>
        <v>0.8971656158176581</v>
      </c>
    </row>
    <row r="17" spans="1:160" ht="15.75" customHeight="1">
      <c r="A17" s="29">
        <v>1985</v>
      </c>
      <c r="B17" s="201">
        <v>5792</v>
      </c>
      <c r="C17" s="201">
        <v>266</v>
      </c>
      <c r="D17" s="201">
        <f t="shared" si="21"/>
        <v>6058</v>
      </c>
      <c r="E17" s="201">
        <v>21582</v>
      </c>
      <c r="F17" s="201">
        <f t="shared" si="11"/>
        <v>-15524</v>
      </c>
      <c r="G17" s="1"/>
      <c r="H17" s="14" t="s">
        <v>29</v>
      </c>
      <c r="I17" s="201"/>
      <c r="J17" s="201"/>
      <c r="K17" s="211"/>
      <c r="L17" s="201">
        <v>3454.93</v>
      </c>
      <c r="M17" s="211">
        <f t="shared" si="39"/>
        <v>3454.93</v>
      </c>
      <c r="N17" s="21"/>
      <c r="O17" s="81" t="s">
        <v>110</v>
      </c>
      <c r="P17" s="243">
        <v>6</v>
      </c>
      <c r="Q17" s="243">
        <v>9</v>
      </c>
      <c r="R17" s="243">
        <v>13</v>
      </c>
      <c r="S17" s="243">
        <v>1</v>
      </c>
      <c r="T17" s="243">
        <v>1</v>
      </c>
      <c r="U17" s="243">
        <v>3</v>
      </c>
      <c r="V17" s="246">
        <v>0</v>
      </c>
      <c r="W17" s="243">
        <v>0</v>
      </c>
      <c r="X17" s="243">
        <v>0</v>
      </c>
      <c r="Y17" s="244" t="s">
        <v>8</v>
      </c>
      <c r="Z17" s="244" t="s">
        <v>8</v>
      </c>
      <c r="AA17" s="244"/>
      <c r="AB17" s="244">
        <v>0.05</v>
      </c>
      <c r="AC17" s="244"/>
      <c r="AD17" s="243"/>
      <c r="AE17" s="243"/>
      <c r="AF17" s="243"/>
      <c r="AG17" s="243"/>
      <c r="AH17" s="243"/>
      <c r="AI17" s="243">
        <v>1.6</v>
      </c>
      <c r="AJ17" s="245"/>
      <c r="AK17" s="245">
        <v>1.785</v>
      </c>
      <c r="AL17" s="324">
        <v>0</v>
      </c>
      <c r="AM17" s="310">
        <v>0</v>
      </c>
      <c r="AN17" s="121"/>
      <c r="AO17" s="11" t="s">
        <v>22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27">
        <v>4686.13419</v>
      </c>
      <c r="BM17" s="326">
        <v>8536.627</v>
      </c>
      <c r="BN17" s="27">
        <v>1120.387</v>
      </c>
      <c r="BO17" s="21"/>
      <c r="BP17" s="450" t="s">
        <v>173</v>
      </c>
      <c r="BQ17" s="450"/>
      <c r="BR17" s="450"/>
      <c r="BS17" s="450"/>
      <c r="BT17" s="450"/>
      <c r="BU17" s="450"/>
      <c r="BV17" s="450"/>
      <c r="BW17" s="450"/>
      <c r="BX17" s="450"/>
      <c r="BY17" s="450"/>
      <c r="BZ17" s="450"/>
      <c r="CA17" s="450"/>
      <c r="CB17" s="450"/>
      <c r="CC17" s="450"/>
      <c r="CD17" s="450"/>
      <c r="CE17" s="450"/>
      <c r="CF17" s="450"/>
      <c r="CG17" s="450"/>
      <c r="CH17" s="450"/>
      <c r="CI17" s="450"/>
      <c r="CJ17" s="450"/>
      <c r="CK17" s="451"/>
      <c r="CL17" s="322"/>
      <c r="CM17" s="97"/>
      <c r="CN17" s="97"/>
      <c r="CO17" s="62" t="s">
        <v>27</v>
      </c>
      <c r="CP17" s="61">
        <v>55.051</v>
      </c>
      <c r="CQ17" s="136"/>
      <c r="CR17" s="136">
        <v>12.812</v>
      </c>
      <c r="CS17" s="136"/>
      <c r="CT17" s="136"/>
      <c r="CU17" s="136">
        <v>92.033</v>
      </c>
      <c r="CV17" s="136">
        <v>31.511</v>
      </c>
      <c r="CW17" s="136">
        <v>420.594</v>
      </c>
      <c r="CX17" s="136">
        <v>23.685</v>
      </c>
      <c r="CY17" s="136">
        <v>0</v>
      </c>
      <c r="CZ17" s="60">
        <f t="shared" si="40"/>
        <v>635.6859999999999</v>
      </c>
      <c r="DA17" s="102"/>
      <c r="DB17" s="386" t="s">
        <v>167</v>
      </c>
      <c r="DC17" s="223">
        <v>0.373</v>
      </c>
      <c r="DD17" s="146">
        <f t="shared" si="0"/>
        <v>0.0002714949938688555</v>
      </c>
      <c r="DE17" s="223">
        <v>0</v>
      </c>
      <c r="DF17" s="147">
        <f t="shared" si="1"/>
        <v>0</v>
      </c>
      <c r="DG17" s="223">
        <v>0.0466</v>
      </c>
      <c r="DH17" s="147">
        <f t="shared" si="2"/>
        <v>0.0004663377820959522</v>
      </c>
      <c r="DI17" s="50"/>
      <c r="DJ17" s="153" t="s">
        <v>23</v>
      </c>
      <c r="DK17" s="153">
        <v>250</v>
      </c>
      <c r="DL17" s="153">
        <v>489</v>
      </c>
      <c r="DM17" s="153">
        <v>699</v>
      </c>
      <c r="DN17" s="152">
        <v>540</v>
      </c>
      <c r="DO17" s="153">
        <v>3024</v>
      </c>
      <c r="DP17" s="153">
        <v>2306</v>
      </c>
      <c r="DQ17" s="152">
        <v>491</v>
      </c>
      <c r="DR17" s="152">
        <v>1355.418</v>
      </c>
      <c r="DS17" s="152">
        <v>2559.32332</v>
      </c>
      <c r="DT17" s="152">
        <v>623.378</v>
      </c>
      <c r="DU17" s="152">
        <v>384.694</v>
      </c>
      <c r="DV17" s="152">
        <v>305.217</v>
      </c>
      <c r="DW17" s="152">
        <v>3057.619</v>
      </c>
      <c r="DX17" s="152">
        <v>8496.236</v>
      </c>
      <c r="DY17" s="152">
        <v>15768.597</v>
      </c>
      <c r="DZ17" s="152">
        <v>16146.125</v>
      </c>
      <c r="EA17" s="152">
        <v>22511.806</v>
      </c>
      <c r="EB17" s="164">
        <v>13047.8175</v>
      </c>
      <c r="EC17" s="171">
        <v>10989.827</v>
      </c>
      <c r="ED17" s="280">
        <v>11625.24356</v>
      </c>
      <c r="EE17" s="171">
        <v>9163.83283</v>
      </c>
      <c r="EF17" s="171">
        <v>18510.0574</v>
      </c>
      <c r="EG17" s="169"/>
      <c r="EH17" s="5" t="s">
        <v>23</v>
      </c>
      <c r="EI17" s="10">
        <f t="shared" si="3"/>
        <v>0.475864169331506</v>
      </c>
      <c r="EJ17" s="10">
        <f t="shared" si="4"/>
        <v>0.9417791730061822</v>
      </c>
      <c r="EK17" s="10">
        <f t="shared" si="5"/>
        <v>1.0983243875152415</v>
      </c>
      <c r="EL17" s="10">
        <f t="shared" si="6"/>
        <v>0.7962136795702923</v>
      </c>
      <c r="EM17" s="10">
        <f t="shared" si="7"/>
        <v>4.031545779175547</v>
      </c>
      <c r="EN17" s="9">
        <f t="shared" si="26"/>
        <v>2.5178878131390947</v>
      </c>
      <c r="EO17" s="9">
        <f t="shared" si="27"/>
        <v>0.6176421958254331</v>
      </c>
      <c r="EP17" s="9">
        <f t="shared" si="28"/>
        <v>1.6784805368500528</v>
      </c>
      <c r="EQ17" s="9">
        <f t="shared" si="29"/>
        <v>2.557240354136559</v>
      </c>
      <c r="ER17" s="9">
        <f t="shared" si="30"/>
        <v>0.7565646466223847</v>
      </c>
      <c r="ES17" s="9">
        <f t="shared" si="31"/>
        <v>0.45998478857874986</v>
      </c>
      <c r="ET17" s="86">
        <f t="shared" si="32"/>
        <v>0.347312951697183</v>
      </c>
      <c r="EU17" s="85">
        <f t="shared" si="24"/>
        <v>3.4378920815322256</v>
      </c>
      <c r="EV17" s="85">
        <f t="shared" si="9"/>
        <v>10.662128795264492</v>
      </c>
      <c r="EW17" s="85">
        <f t="shared" si="9"/>
        <v>17.736894803262953</v>
      </c>
      <c r="EX17" s="86">
        <f t="shared" si="13"/>
        <v>15.403006342868073</v>
      </c>
      <c r="EY17" s="115">
        <f t="shared" si="33"/>
        <v>20.264875849292306</v>
      </c>
      <c r="EZ17" s="117">
        <f t="shared" si="25"/>
        <v>10.965446419593198</v>
      </c>
      <c r="FA17" s="115">
        <f t="shared" si="15"/>
        <v>7.994828028687493</v>
      </c>
      <c r="FB17" s="115">
        <f t="shared" si="15"/>
        <v>7.886830288910092</v>
      </c>
      <c r="FC17" s="296">
        <f t="shared" si="16"/>
        <v>6.053740300549882</v>
      </c>
      <c r="FD17" s="296">
        <f t="shared" si="17"/>
        <v>13.472889867676658</v>
      </c>
    </row>
    <row r="18" spans="1:160" ht="15.75" customHeight="1">
      <c r="A18" s="29">
        <v>1986</v>
      </c>
      <c r="B18" s="201">
        <v>2294</v>
      </c>
      <c r="C18" s="201">
        <v>202</v>
      </c>
      <c r="D18" s="201">
        <f t="shared" si="21"/>
        <v>2496</v>
      </c>
      <c r="E18" s="201">
        <v>21452</v>
      </c>
      <c r="F18" s="201">
        <f t="shared" si="11"/>
        <v>-18956</v>
      </c>
      <c r="G18" s="1"/>
      <c r="H18" s="14" t="s">
        <v>27</v>
      </c>
      <c r="I18" s="201"/>
      <c r="J18" s="201"/>
      <c r="K18" s="211"/>
      <c r="L18" s="201">
        <v>635.686</v>
      </c>
      <c r="M18" s="211">
        <f t="shared" si="39"/>
        <v>635.686</v>
      </c>
      <c r="N18" s="19"/>
      <c r="O18" s="81" t="s">
        <v>111</v>
      </c>
      <c r="P18" s="243">
        <v>2</v>
      </c>
      <c r="Q18" s="243">
        <v>0</v>
      </c>
      <c r="R18" s="243">
        <v>22</v>
      </c>
      <c r="S18" s="243">
        <v>1</v>
      </c>
      <c r="T18" s="243">
        <v>9</v>
      </c>
      <c r="U18" s="243">
        <v>10</v>
      </c>
      <c r="V18" s="246">
        <v>0</v>
      </c>
      <c r="W18" s="243">
        <v>0</v>
      </c>
      <c r="X18" s="243">
        <v>0</v>
      </c>
      <c r="Y18" s="244" t="s">
        <v>8</v>
      </c>
      <c r="Z18" s="244" t="s">
        <v>8</v>
      </c>
      <c r="AA18" s="244">
        <v>79.552</v>
      </c>
      <c r="AB18" s="244">
        <v>1007.25</v>
      </c>
      <c r="AC18" s="243">
        <v>303.742</v>
      </c>
      <c r="AD18" s="243">
        <v>40</v>
      </c>
      <c r="AE18" s="243">
        <v>59.056</v>
      </c>
      <c r="AF18" s="243">
        <v>41.5</v>
      </c>
      <c r="AG18" s="243">
        <v>130.958</v>
      </c>
      <c r="AH18" s="243">
        <v>57.5</v>
      </c>
      <c r="AI18" s="243">
        <v>0.896</v>
      </c>
      <c r="AJ18" s="245"/>
      <c r="AK18" s="245"/>
      <c r="AL18" s="324">
        <v>0</v>
      </c>
      <c r="AM18" s="310">
        <v>103.2</v>
      </c>
      <c r="AN18" s="121"/>
      <c r="AO18" s="32" t="s">
        <v>29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27">
        <v>1259.797</v>
      </c>
      <c r="BD18" s="27">
        <v>2024.156</v>
      </c>
      <c r="BE18" s="27">
        <v>1728.64</v>
      </c>
      <c r="BF18" s="27">
        <v>750.333</v>
      </c>
      <c r="BG18" s="27">
        <v>550.362</v>
      </c>
      <c r="BH18" s="27">
        <v>597.975</v>
      </c>
      <c r="BI18" s="27">
        <v>117.449</v>
      </c>
      <c r="BJ18" s="27">
        <v>62.396</v>
      </c>
      <c r="BK18" s="27">
        <v>1.24088</v>
      </c>
      <c r="BL18" s="27"/>
      <c r="BM18" s="326">
        <v>0</v>
      </c>
      <c r="BN18" s="27">
        <v>0</v>
      </c>
      <c r="BO18" s="96"/>
      <c r="BP18" s="450" t="s">
        <v>138</v>
      </c>
      <c r="BQ18" s="450"/>
      <c r="BR18" s="450"/>
      <c r="BS18" s="450"/>
      <c r="BT18" s="450"/>
      <c r="BU18" s="450"/>
      <c r="BV18" s="450"/>
      <c r="BW18" s="450"/>
      <c r="BX18" s="450"/>
      <c r="BY18" s="450"/>
      <c r="BZ18" s="450"/>
      <c r="CA18" s="450"/>
      <c r="CB18" s="450"/>
      <c r="CC18" s="450"/>
      <c r="CD18" s="450"/>
      <c r="CE18" s="450"/>
      <c r="CF18" s="450"/>
      <c r="CG18" s="450"/>
      <c r="CH18" s="450"/>
      <c r="CI18" s="450"/>
      <c r="CJ18" s="450"/>
      <c r="CK18" s="451"/>
      <c r="CL18" s="322"/>
      <c r="CM18" s="97"/>
      <c r="CN18" s="97"/>
      <c r="CO18" s="62" t="s">
        <v>30</v>
      </c>
      <c r="CP18" s="61">
        <v>302.977</v>
      </c>
      <c r="CQ18" s="136"/>
      <c r="CR18" s="136">
        <v>56.966</v>
      </c>
      <c r="CS18" s="136">
        <v>63.86</v>
      </c>
      <c r="CT18" s="136"/>
      <c r="CU18" s="136">
        <v>34.831</v>
      </c>
      <c r="CV18" s="136">
        <v>448.9489</v>
      </c>
      <c r="CW18" s="136">
        <v>4522.7641</v>
      </c>
      <c r="CX18" s="136">
        <v>346.122</v>
      </c>
      <c r="CY18" s="136">
        <v>0</v>
      </c>
      <c r="CZ18" s="60">
        <f t="shared" si="40"/>
        <v>5776.469000000001</v>
      </c>
      <c r="DA18" s="102"/>
      <c r="DB18" s="386" t="s">
        <v>29</v>
      </c>
      <c r="DC18" s="223">
        <v>3454.93009</v>
      </c>
      <c r="DD18" s="146">
        <f t="shared" si="0"/>
        <v>2.5147351839192345</v>
      </c>
      <c r="DE18" s="223">
        <v>372.13259999999997</v>
      </c>
      <c r="DF18" s="147">
        <f t="shared" si="1"/>
        <v>5.83282042687121</v>
      </c>
      <c r="DG18" s="223">
        <v>351.71128120000003</v>
      </c>
      <c r="DH18" s="147">
        <f t="shared" si="2"/>
        <v>3.5196622062861325</v>
      </c>
      <c r="DI18" s="50"/>
      <c r="DJ18" s="153" t="s">
        <v>22</v>
      </c>
      <c r="DK18" s="153">
        <v>292</v>
      </c>
      <c r="DL18" s="153">
        <v>300</v>
      </c>
      <c r="DM18" s="153">
        <v>295</v>
      </c>
      <c r="DN18" s="152">
        <v>873</v>
      </c>
      <c r="DO18" s="153">
        <v>450</v>
      </c>
      <c r="DP18" s="153">
        <v>532</v>
      </c>
      <c r="DQ18" s="152">
        <v>843</v>
      </c>
      <c r="DR18" s="152">
        <v>538.848</v>
      </c>
      <c r="DS18" s="152">
        <v>305.245</v>
      </c>
      <c r="DT18" s="152">
        <v>444.27</v>
      </c>
      <c r="DU18" s="152">
        <v>133.024</v>
      </c>
      <c r="DV18" s="152">
        <v>366.641</v>
      </c>
      <c r="DW18" s="152">
        <v>994.7</v>
      </c>
      <c r="DX18" s="152">
        <v>497.195</v>
      </c>
      <c r="DY18" s="152">
        <v>242.903</v>
      </c>
      <c r="DZ18" s="152">
        <v>517.638</v>
      </c>
      <c r="EA18" s="152">
        <v>355.934</v>
      </c>
      <c r="EB18" s="164">
        <v>733.74248</v>
      </c>
      <c r="EC18" s="171">
        <v>899.574</v>
      </c>
      <c r="ED18" s="280">
        <v>1019.34</v>
      </c>
      <c r="EE18" s="171">
        <v>1372.519</v>
      </c>
      <c r="EF18" s="171">
        <v>1970.5974</v>
      </c>
      <c r="EG18" s="169"/>
      <c r="EH18" s="5" t="s">
        <v>22</v>
      </c>
      <c r="EI18" s="10">
        <f t="shared" si="3"/>
        <v>0.555809349779199</v>
      </c>
      <c r="EJ18" s="10">
        <f t="shared" si="4"/>
        <v>0.577778633746124</v>
      </c>
      <c r="EK18" s="10">
        <f t="shared" si="5"/>
        <v>0.46352745968096737</v>
      </c>
      <c r="EL18" s="10">
        <f t="shared" si="6"/>
        <v>1.2872121153053062</v>
      </c>
      <c r="EM18" s="10">
        <f t="shared" si="7"/>
        <v>0.5999324076154087</v>
      </c>
      <c r="EN18" s="9">
        <f t="shared" si="26"/>
        <v>0.5808830514267121</v>
      </c>
      <c r="EO18" s="9">
        <f t="shared" si="27"/>
        <v>1.060432527659552</v>
      </c>
      <c r="EP18" s="9">
        <f t="shared" si="28"/>
        <v>0.6672818867099133</v>
      </c>
      <c r="EQ18" s="9">
        <f t="shared" si="29"/>
        <v>0.3049965691315679</v>
      </c>
      <c r="ER18" s="9">
        <f t="shared" si="30"/>
        <v>0.5391896659088495</v>
      </c>
      <c r="ES18" s="9">
        <f t="shared" si="31"/>
        <v>0.15905893129578216</v>
      </c>
      <c r="ET18" s="86">
        <f t="shared" si="32"/>
        <v>0.41720863491616417</v>
      </c>
      <c r="EU18" s="85">
        <f t="shared" si="24"/>
        <v>1.1184098651598204</v>
      </c>
      <c r="EV18" s="85">
        <f t="shared" si="9"/>
        <v>0.623941840405743</v>
      </c>
      <c r="EW18" s="85">
        <f t="shared" si="9"/>
        <v>0.27322310021601676</v>
      </c>
      <c r="EX18" s="86">
        <f t="shared" si="13"/>
        <v>0.49381392732371043</v>
      </c>
      <c r="EY18" s="115">
        <f t="shared" si="33"/>
        <v>0.32040780382267015</v>
      </c>
      <c r="EZ18" s="117">
        <f t="shared" si="25"/>
        <v>0.6166405876093404</v>
      </c>
      <c r="FA18" s="115">
        <f t="shared" si="15"/>
        <v>0.6544178929366699</v>
      </c>
      <c r="FB18" s="115">
        <f t="shared" si="15"/>
        <v>0.6915434971495439</v>
      </c>
      <c r="FC18" s="296">
        <f t="shared" si="16"/>
        <v>0.9067028761556342</v>
      </c>
      <c r="FD18" s="296">
        <f t="shared" si="17"/>
        <v>1.4343360028548569</v>
      </c>
    </row>
    <row r="19" spans="1:160" ht="15.75" customHeight="1">
      <c r="A19" s="29">
        <v>1987</v>
      </c>
      <c r="B19" s="201">
        <v>2118</v>
      </c>
      <c r="C19" s="201">
        <v>751</v>
      </c>
      <c r="D19" s="201">
        <f t="shared" si="21"/>
        <v>2869</v>
      </c>
      <c r="E19" s="201">
        <v>25143</v>
      </c>
      <c r="F19" s="201">
        <f t="shared" si="11"/>
        <v>-22274</v>
      </c>
      <c r="G19" s="1"/>
      <c r="H19" s="14" t="s">
        <v>24</v>
      </c>
      <c r="I19" s="203"/>
      <c r="J19" s="201"/>
      <c r="K19" s="211"/>
      <c r="L19" s="213">
        <v>1936.478</v>
      </c>
      <c r="M19" s="211">
        <f t="shared" si="39"/>
        <v>1936.478</v>
      </c>
      <c r="N19" s="19"/>
      <c r="O19" s="81" t="s">
        <v>112</v>
      </c>
      <c r="P19" s="243"/>
      <c r="Q19" s="243"/>
      <c r="R19" s="243"/>
      <c r="S19" s="243"/>
      <c r="T19" s="243"/>
      <c r="U19" s="243"/>
      <c r="V19" s="246"/>
      <c r="W19" s="243"/>
      <c r="X19" s="243"/>
      <c r="Y19" s="252" t="s">
        <v>8</v>
      </c>
      <c r="Z19" s="243">
        <v>107</v>
      </c>
      <c r="AA19" s="243">
        <v>17.5</v>
      </c>
      <c r="AB19" s="243">
        <v>569.521</v>
      </c>
      <c r="AC19" s="243">
        <v>350.934</v>
      </c>
      <c r="AD19" s="243">
        <v>278.986</v>
      </c>
      <c r="AE19" s="243">
        <v>718.061</v>
      </c>
      <c r="AF19" s="243">
        <v>238.888</v>
      </c>
      <c r="AG19" s="243">
        <v>359.772</v>
      </c>
      <c r="AH19" s="243">
        <v>315.607</v>
      </c>
      <c r="AI19" s="243">
        <v>122.805</v>
      </c>
      <c r="AJ19" s="245">
        <v>344.24694</v>
      </c>
      <c r="AK19" s="245">
        <v>30.199</v>
      </c>
      <c r="AL19" s="324">
        <v>1.415</v>
      </c>
      <c r="AM19" s="310">
        <v>113.283</v>
      </c>
      <c r="AN19" s="121"/>
      <c r="AO19" s="11" t="s">
        <v>120</v>
      </c>
      <c r="AP19" s="11">
        <v>895</v>
      </c>
      <c r="AQ19" s="11">
        <v>570</v>
      </c>
      <c r="AR19" s="11">
        <v>110</v>
      </c>
      <c r="AS19" s="11">
        <v>517</v>
      </c>
      <c r="AT19" s="11">
        <v>446</v>
      </c>
      <c r="AU19" s="11">
        <v>534</v>
      </c>
      <c r="AV19" s="11">
        <v>2564</v>
      </c>
      <c r="AW19" s="11">
        <v>1841</v>
      </c>
      <c r="AX19" s="11">
        <v>488</v>
      </c>
      <c r="AY19" s="32">
        <v>723</v>
      </c>
      <c r="AZ19" s="32">
        <v>1098</v>
      </c>
      <c r="BA19" s="32">
        <v>2435</v>
      </c>
      <c r="BB19" s="33">
        <v>1204.205</v>
      </c>
      <c r="BC19" s="33"/>
      <c r="BD19" s="27"/>
      <c r="BE19" s="27">
        <v>551.723</v>
      </c>
      <c r="BF19" s="27">
        <v>153.501</v>
      </c>
      <c r="BG19" s="27">
        <v>488.834</v>
      </c>
      <c r="BH19" s="27">
        <v>245</v>
      </c>
      <c r="BI19" s="27">
        <v>2056.801</v>
      </c>
      <c r="BJ19" s="27">
        <v>4457.666</v>
      </c>
      <c r="BK19" s="27">
        <f>1085.929+3072.498+198.176+113.012</f>
        <v>4469.615</v>
      </c>
      <c r="BL19" s="27">
        <f>186.738</f>
        <v>186.738</v>
      </c>
      <c r="BM19" s="326">
        <v>0</v>
      </c>
      <c r="BN19" s="27">
        <v>31.978</v>
      </c>
      <c r="BO19" s="19"/>
      <c r="BP19" s="134"/>
      <c r="BQ19" s="134">
        <v>1997</v>
      </c>
      <c r="BR19" s="134">
        <v>1998</v>
      </c>
      <c r="BS19" s="135">
        <v>1999</v>
      </c>
      <c r="BT19" s="134">
        <v>2000</v>
      </c>
      <c r="BU19" s="135">
        <v>2001</v>
      </c>
      <c r="BV19" s="135">
        <v>2002</v>
      </c>
      <c r="BW19" s="135">
        <v>2003</v>
      </c>
      <c r="BX19" s="221">
        <v>2004</v>
      </c>
      <c r="BY19" s="69">
        <v>2005</v>
      </c>
      <c r="BZ19" s="221">
        <v>2006</v>
      </c>
      <c r="CA19" s="36">
        <v>2007</v>
      </c>
      <c r="CB19" s="221">
        <v>2008</v>
      </c>
      <c r="CC19" s="25">
        <v>2009</v>
      </c>
      <c r="CD19" s="69">
        <v>2010</v>
      </c>
      <c r="CE19" s="69">
        <v>2011</v>
      </c>
      <c r="CF19" s="69">
        <v>2012</v>
      </c>
      <c r="CG19" s="69">
        <v>2013</v>
      </c>
      <c r="CH19" s="69">
        <v>2014</v>
      </c>
      <c r="CI19" s="69">
        <v>2015</v>
      </c>
      <c r="CJ19" s="69">
        <v>2016</v>
      </c>
      <c r="CK19" s="341">
        <v>2017</v>
      </c>
      <c r="CL19" s="69">
        <v>2018</v>
      </c>
      <c r="CM19" s="128"/>
      <c r="CN19" s="128"/>
      <c r="CO19" s="62" t="s">
        <v>22</v>
      </c>
      <c r="CP19" s="61">
        <v>1111.7374</v>
      </c>
      <c r="CQ19" s="136">
        <v>189.51</v>
      </c>
      <c r="CR19" s="136">
        <v>35.444</v>
      </c>
      <c r="CS19" s="136">
        <v>0</v>
      </c>
      <c r="CT19" s="136">
        <v>38.793</v>
      </c>
      <c r="CU19" s="136">
        <v>80.558</v>
      </c>
      <c r="CV19" s="136">
        <v>191.253</v>
      </c>
      <c r="CW19" s="136">
        <v>141.489</v>
      </c>
      <c r="CX19" s="136">
        <v>181.813</v>
      </c>
      <c r="CY19" s="136">
        <v>0</v>
      </c>
      <c r="CZ19" s="60">
        <f t="shared" si="40"/>
        <v>1970.5973999999997</v>
      </c>
      <c r="DA19" s="102"/>
      <c r="DB19" s="386" t="s">
        <v>27</v>
      </c>
      <c r="DC19" s="223">
        <v>635.686</v>
      </c>
      <c r="DD19" s="146">
        <f t="shared" si="0"/>
        <v>0.4626958892024592</v>
      </c>
      <c r="DE19" s="223">
        <v>0</v>
      </c>
      <c r="DF19" s="147">
        <f t="shared" si="1"/>
        <v>0</v>
      </c>
      <c r="DG19" s="223">
        <v>22.341224999999998</v>
      </c>
      <c r="DH19" s="147">
        <f t="shared" si="2"/>
        <v>0.2235741913263227</v>
      </c>
      <c r="DI19" s="50"/>
      <c r="DJ19" s="153" t="s">
        <v>21</v>
      </c>
      <c r="DK19" s="153">
        <v>117</v>
      </c>
      <c r="DL19" s="153">
        <v>88</v>
      </c>
      <c r="DM19" s="153">
        <v>181</v>
      </c>
      <c r="DN19" s="152">
        <v>328</v>
      </c>
      <c r="DO19" s="153">
        <v>1838</v>
      </c>
      <c r="DP19" s="153">
        <v>316</v>
      </c>
      <c r="DQ19" s="152">
        <v>773</v>
      </c>
      <c r="DR19" s="152">
        <v>942.484</v>
      </c>
      <c r="DS19" s="152">
        <v>470.77</v>
      </c>
      <c r="DT19" s="152">
        <v>543.752</v>
      </c>
      <c r="DU19" s="152">
        <v>489.433</v>
      </c>
      <c r="DV19" s="152">
        <v>1069.679</v>
      </c>
      <c r="DW19" s="152">
        <v>727.791</v>
      </c>
      <c r="DX19" s="152">
        <v>502.841</v>
      </c>
      <c r="DY19" s="152">
        <v>483.428</v>
      </c>
      <c r="DZ19" s="152">
        <v>578.675</v>
      </c>
      <c r="EA19" s="152">
        <v>1578.017</v>
      </c>
      <c r="EB19" s="164">
        <v>3111.18131</v>
      </c>
      <c r="EC19" s="171">
        <v>3236.045</v>
      </c>
      <c r="ED19" s="280">
        <v>4175.83</v>
      </c>
      <c r="EE19" s="171">
        <v>4110.521</v>
      </c>
      <c r="EF19" s="171">
        <v>2346.113</v>
      </c>
      <c r="EG19" s="169"/>
      <c r="EH19" s="5" t="s">
        <v>21</v>
      </c>
      <c r="EI19" s="10">
        <f t="shared" si="3"/>
        <v>0.2227044312471448</v>
      </c>
      <c r="EJ19" s="10">
        <f t="shared" si="4"/>
        <v>0.16948173256552973</v>
      </c>
      <c r="EK19" s="10">
        <f t="shared" si="5"/>
        <v>0.2844015939059495</v>
      </c>
      <c r="EL19" s="10">
        <f t="shared" si="6"/>
        <v>0.4836260868501035</v>
      </c>
      <c r="EM19" s="10">
        <f t="shared" si="7"/>
        <v>2.450390589326936</v>
      </c>
      <c r="EN19" s="9">
        <f t="shared" si="26"/>
        <v>0.34503579746398694</v>
      </c>
      <c r="EO19" s="9">
        <f t="shared" si="27"/>
        <v>0.972377632124358</v>
      </c>
      <c r="EP19" s="9">
        <f t="shared" si="28"/>
        <v>1.1671241272379336</v>
      </c>
      <c r="EQ19" s="9">
        <f t="shared" si="29"/>
        <v>0.4703868526923232</v>
      </c>
      <c r="ER19" s="9">
        <f t="shared" si="30"/>
        <v>0.6599263043132977</v>
      </c>
      <c r="ES19" s="9">
        <f t="shared" si="31"/>
        <v>0.5852228915149789</v>
      </c>
      <c r="ET19" s="86">
        <f t="shared" si="32"/>
        <v>1.2172106103476905</v>
      </c>
      <c r="EU19" s="85">
        <f t="shared" si="24"/>
        <v>0.8183056541414806</v>
      </c>
      <c r="EV19" s="85">
        <f t="shared" si="9"/>
        <v>0.6310271401994474</v>
      </c>
      <c r="EW19" s="85">
        <f t="shared" si="9"/>
        <v>0.5437713691935816</v>
      </c>
      <c r="EX19" s="86">
        <f t="shared" si="13"/>
        <v>0.552041724900506</v>
      </c>
      <c r="EY19" s="115">
        <f t="shared" si="33"/>
        <v>1.4205132450534044</v>
      </c>
      <c r="EZ19" s="117">
        <f t="shared" si="25"/>
        <v>2.614651220899187</v>
      </c>
      <c r="FA19" s="115">
        <f t="shared" si="15"/>
        <v>2.3541429058067997</v>
      </c>
      <c r="FB19" s="115">
        <f t="shared" si="15"/>
        <v>2.8329782817332583</v>
      </c>
      <c r="FC19" s="296">
        <f t="shared" si="16"/>
        <v>2.715460560617473</v>
      </c>
      <c r="FD19" s="296">
        <f t="shared" si="17"/>
        <v>1.7076620230321102</v>
      </c>
    </row>
    <row r="20" spans="1:160" ht="15.75" customHeight="1">
      <c r="A20" s="29">
        <v>1988</v>
      </c>
      <c r="B20" s="201">
        <v>5848</v>
      </c>
      <c r="C20" s="201">
        <v>822</v>
      </c>
      <c r="D20" s="201">
        <f t="shared" si="21"/>
        <v>6670</v>
      </c>
      <c r="E20" s="201">
        <v>28185</v>
      </c>
      <c r="F20" s="201">
        <f t="shared" si="11"/>
        <v>-21515</v>
      </c>
      <c r="G20" s="1"/>
      <c r="H20" s="14" t="s">
        <v>30</v>
      </c>
      <c r="I20" s="348">
        <v>4041.274</v>
      </c>
      <c r="J20" s="348">
        <v>8.823</v>
      </c>
      <c r="K20" s="211">
        <f aca="true" t="shared" si="41" ref="K20:K26">I20+J20</f>
        <v>4050.0969999999998</v>
      </c>
      <c r="L20" s="201">
        <v>5776.469</v>
      </c>
      <c r="M20" s="211">
        <f t="shared" si="39"/>
        <v>1726.3720000000003</v>
      </c>
      <c r="N20" s="19"/>
      <c r="O20" s="81" t="s">
        <v>162</v>
      </c>
      <c r="P20" s="243"/>
      <c r="Q20" s="243"/>
      <c r="R20" s="243"/>
      <c r="S20" s="243"/>
      <c r="T20" s="243"/>
      <c r="U20" s="243"/>
      <c r="V20" s="246"/>
      <c r="W20" s="243"/>
      <c r="X20" s="243"/>
      <c r="Y20" s="252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5">
        <v>1284.9354</v>
      </c>
      <c r="AK20" s="245">
        <v>1739.02985</v>
      </c>
      <c r="AL20" s="324">
        <v>1438.8023999999998</v>
      </c>
      <c r="AM20" s="310">
        <v>1661.35319</v>
      </c>
      <c r="AN20" s="121"/>
      <c r="AO20" s="31" t="s">
        <v>123</v>
      </c>
      <c r="AP20" s="31">
        <v>7188</v>
      </c>
      <c r="AQ20" s="31">
        <v>4031</v>
      </c>
      <c r="AR20" s="31">
        <v>4184</v>
      </c>
      <c r="AS20" s="31">
        <v>6183</v>
      </c>
      <c r="AT20" s="31">
        <v>7893</v>
      </c>
      <c r="AU20" s="31">
        <v>9585</v>
      </c>
      <c r="AV20" s="31">
        <v>4997</v>
      </c>
      <c r="AW20" s="31">
        <v>3866</v>
      </c>
      <c r="AX20" s="31">
        <v>2170</v>
      </c>
      <c r="AY20" s="31">
        <v>3222</v>
      </c>
      <c r="AZ20" s="66">
        <v>3061</v>
      </c>
      <c r="BA20" s="66">
        <v>4359</v>
      </c>
      <c r="BB20" s="51">
        <v>1361.685</v>
      </c>
      <c r="BC20" s="51">
        <v>4155.807000000001</v>
      </c>
      <c r="BD20" s="51">
        <v>5068.225</v>
      </c>
      <c r="BE20" s="51">
        <v>4392.615</v>
      </c>
      <c r="BF20" s="51">
        <v>2478.982</v>
      </c>
      <c r="BG20" s="51">
        <v>5801.443</v>
      </c>
      <c r="BH20" s="51">
        <v>2006.929</v>
      </c>
      <c r="BI20" s="51">
        <v>3573.179</v>
      </c>
      <c r="BJ20" s="51">
        <v>6176.762</v>
      </c>
      <c r="BK20" s="51">
        <f>SUM(BK12:BK19)</f>
        <v>6325.98488</v>
      </c>
      <c r="BL20" s="51">
        <f>SUM(BL12:BL19)</f>
        <v>5967.57979</v>
      </c>
      <c r="BM20" s="328">
        <f>SUM(BM12:BM19)</f>
        <v>12005.32</v>
      </c>
      <c r="BN20" s="328">
        <f>SUM(BN12:BN19)</f>
        <v>7919.700999999999</v>
      </c>
      <c r="BO20" s="19"/>
      <c r="BP20" s="11" t="s">
        <v>13</v>
      </c>
      <c r="BQ20" s="11">
        <v>3280</v>
      </c>
      <c r="BR20" s="11">
        <v>4428</v>
      </c>
      <c r="BS20" s="27">
        <v>4576</v>
      </c>
      <c r="BT20" s="11">
        <v>4754</v>
      </c>
      <c r="BU20" s="27">
        <v>4643.32</v>
      </c>
      <c r="BV20" s="33">
        <v>5124.47897</v>
      </c>
      <c r="BW20" s="27">
        <v>5833.86</v>
      </c>
      <c r="BX20" s="220">
        <v>5505.698</v>
      </c>
      <c r="BY20" s="27">
        <v>5956.029</v>
      </c>
      <c r="BZ20" s="220">
        <v>5595.724</v>
      </c>
      <c r="CA20" s="27">
        <v>5889.429</v>
      </c>
      <c r="CB20" s="223">
        <v>5407.493</v>
      </c>
      <c r="CC20" s="26">
        <v>5880.421</v>
      </c>
      <c r="CD20" s="26">
        <v>5228.06</v>
      </c>
      <c r="CE20" s="26">
        <v>7386.79681</v>
      </c>
      <c r="CF20" s="26">
        <v>5613.602</v>
      </c>
      <c r="CG20" s="26">
        <v>6472.22782</v>
      </c>
      <c r="CH20" s="26">
        <v>4153.163763</v>
      </c>
      <c r="CI20" s="26">
        <v>3364.423</v>
      </c>
      <c r="CJ20" s="26">
        <v>5386.98616</v>
      </c>
      <c r="CK20" s="282">
        <v>7167.149942449866</v>
      </c>
      <c r="CL20" s="364">
        <v>5812.00567</v>
      </c>
      <c r="CM20" s="37"/>
      <c r="CN20" s="37"/>
      <c r="CO20" s="62" t="s">
        <v>89</v>
      </c>
      <c r="CP20" s="136">
        <v>578.232</v>
      </c>
      <c r="CQ20" s="136">
        <v>0.126</v>
      </c>
      <c r="CR20" s="136"/>
      <c r="CS20" s="136">
        <v>1.906</v>
      </c>
      <c r="CT20" s="136">
        <v>0.007</v>
      </c>
      <c r="CU20" s="136">
        <v>6.324</v>
      </c>
      <c r="CV20" s="136">
        <v>39.999</v>
      </c>
      <c r="CW20" s="136">
        <v>252.037</v>
      </c>
      <c r="CX20" s="136">
        <v>7.474</v>
      </c>
      <c r="CY20" s="136">
        <v>0</v>
      </c>
      <c r="CZ20" s="60">
        <f t="shared" si="40"/>
        <v>886.1049999999999</v>
      </c>
      <c r="DA20" s="102"/>
      <c r="DB20" s="386" t="s">
        <v>24</v>
      </c>
      <c r="DC20" s="223">
        <v>1936.4784399999999</v>
      </c>
      <c r="DD20" s="146">
        <f t="shared" si="0"/>
        <v>1.4095018825602434</v>
      </c>
      <c r="DE20" s="223">
        <v>46.3624</v>
      </c>
      <c r="DF20" s="147">
        <f t="shared" si="1"/>
        <v>0.7266860085861163</v>
      </c>
      <c r="DG20" s="223">
        <v>247.85035</v>
      </c>
      <c r="DH20" s="147">
        <f t="shared" si="2"/>
        <v>2.4803000538778</v>
      </c>
      <c r="DI20" s="50"/>
      <c r="DJ20" s="153" t="s">
        <v>85</v>
      </c>
      <c r="DK20" s="153">
        <v>406</v>
      </c>
      <c r="DL20" s="153">
        <v>322</v>
      </c>
      <c r="DM20" s="153">
        <v>1072</v>
      </c>
      <c r="DN20" s="152">
        <v>1348</v>
      </c>
      <c r="DO20" s="153">
        <v>1582</v>
      </c>
      <c r="DP20" s="152">
        <v>1128.4</v>
      </c>
      <c r="DQ20" s="152">
        <v>975</v>
      </c>
      <c r="DR20" s="152">
        <v>887</v>
      </c>
      <c r="DS20" s="152">
        <v>873.819</v>
      </c>
      <c r="DT20" s="152">
        <v>1084.561</v>
      </c>
      <c r="DU20" s="152">
        <v>1290.948</v>
      </c>
      <c r="DV20" s="152">
        <v>1622.975</v>
      </c>
      <c r="DW20" s="152">
        <v>2968.135</v>
      </c>
      <c r="DX20" s="152">
        <v>1290.412</v>
      </c>
      <c r="DY20" s="152">
        <v>1273.209</v>
      </c>
      <c r="DZ20" s="152">
        <v>2931.349</v>
      </c>
      <c r="EA20" s="152">
        <v>1871.808</v>
      </c>
      <c r="EB20" s="164">
        <v>2833.72622</v>
      </c>
      <c r="EC20" s="171">
        <v>4236.643</v>
      </c>
      <c r="ED20" s="280">
        <v>7655.1161</v>
      </c>
      <c r="EE20" s="171">
        <v>11987.92014</v>
      </c>
      <c r="EF20" s="171">
        <v>9276.04494</v>
      </c>
      <c r="EG20" s="169"/>
      <c r="EH20" s="5" t="s">
        <v>85</v>
      </c>
      <c r="EI20" s="10">
        <f t="shared" si="3"/>
        <v>0.7728034109943658</v>
      </c>
      <c r="EJ20" s="10">
        <f t="shared" si="4"/>
        <v>0.6201490668875065</v>
      </c>
      <c r="EK20" s="10">
        <f t="shared" si="5"/>
        <v>1.6844116500949053</v>
      </c>
      <c r="EL20" s="10">
        <f t="shared" si="6"/>
        <v>1.987585259371767</v>
      </c>
      <c r="EM20" s="10">
        <f t="shared" si="7"/>
        <v>2.10909570855017</v>
      </c>
      <c r="EN20" s="9">
        <f t="shared" si="26"/>
        <v>1.2320835248682371</v>
      </c>
      <c r="EO20" s="9">
        <f t="shared" si="27"/>
        <v>1.2264789020973468</v>
      </c>
      <c r="EP20" s="9">
        <f t="shared" si="28"/>
        <v>1.0984155708320216</v>
      </c>
      <c r="EQ20" s="9">
        <f t="shared" si="29"/>
        <v>0.87310782172346</v>
      </c>
      <c r="ER20" s="9">
        <f t="shared" si="30"/>
        <v>1.3162808275322837</v>
      </c>
      <c r="ES20" s="9">
        <f t="shared" si="31"/>
        <v>1.5436072380805526</v>
      </c>
      <c r="ET20" s="86">
        <f t="shared" si="32"/>
        <v>1.8468179615838423</v>
      </c>
      <c r="EU20" s="85">
        <f t="shared" si="24"/>
        <v>3.33727904405966</v>
      </c>
      <c r="EV20" s="85">
        <f t="shared" si="9"/>
        <v>1.6193687349262476</v>
      </c>
      <c r="EW20" s="85">
        <f t="shared" si="9"/>
        <v>1.4321359151716304</v>
      </c>
      <c r="EX20" s="86">
        <f t="shared" si="13"/>
        <v>2.7964348870184015</v>
      </c>
      <c r="EY20" s="115">
        <f t="shared" si="33"/>
        <v>1.6849806156694906</v>
      </c>
      <c r="EZ20" s="117">
        <f t="shared" si="25"/>
        <v>2.381476674793035</v>
      </c>
      <c r="FA20" s="115">
        <f t="shared" si="15"/>
        <v>3.0820532665293707</v>
      </c>
      <c r="FB20" s="115">
        <f t="shared" si="15"/>
        <v>5.1934053003706095</v>
      </c>
      <c r="FC20" s="296">
        <f t="shared" si="16"/>
        <v>7.919366996057652</v>
      </c>
      <c r="FD20" s="296">
        <f t="shared" si="17"/>
        <v>6.751741995367304</v>
      </c>
    </row>
    <row r="21" spans="1:160" ht="15.75" customHeight="1" thickBot="1">
      <c r="A21" s="29">
        <v>1989</v>
      </c>
      <c r="B21" s="201">
        <v>5973</v>
      </c>
      <c r="C21" s="201">
        <v>462</v>
      </c>
      <c r="D21" s="201">
        <f t="shared" si="21"/>
        <v>6435</v>
      </c>
      <c r="E21" s="201">
        <v>28596</v>
      </c>
      <c r="F21" s="201">
        <f t="shared" si="11"/>
        <v>-22161</v>
      </c>
      <c r="G21" s="1"/>
      <c r="H21" s="14" t="s">
        <v>25</v>
      </c>
      <c r="I21" s="201"/>
      <c r="J21" s="201">
        <v>5</v>
      </c>
      <c r="K21" s="211">
        <f t="shared" si="41"/>
        <v>5</v>
      </c>
      <c r="L21" s="206">
        <v>1232.593</v>
      </c>
      <c r="M21" s="211">
        <f t="shared" si="39"/>
        <v>1227.593</v>
      </c>
      <c r="N21" s="19"/>
      <c r="O21" s="81" t="s">
        <v>135</v>
      </c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>
        <v>82.19</v>
      </c>
      <c r="AC21" s="244"/>
      <c r="AD21" s="243">
        <v>96.011</v>
      </c>
      <c r="AE21" s="243"/>
      <c r="AF21" s="243"/>
      <c r="AG21" s="243"/>
      <c r="AH21" s="243"/>
      <c r="AI21" s="243">
        <v>11.951</v>
      </c>
      <c r="AJ21" s="245">
        <v>18.43</v>
      </c>
      <c r="AK21" s="245">
        <v>57.546</v>
      </c>
      <c r="AL21" s="324">
        <v>50.6</v>
      </c>
      <c r="AM21" s="310">
        <v>0</v>
      </c>
      <c r="AN21" s="121"/>
      <c r="AO21" s="11" t="s">
        <v>19</v>
      </c>
      <c r="AP21" s="11">
        <v>855</v>
      </c>
      <c r="AQ21" s="11">
        <v>773</v>
      </c>
      <c r="AR21" s="11">
        <v>788</v>
      </c>
      <c r="AS21" s="11">
        <v>969</v>
      </c>
      <c r="AT21" s="11">
        <v>2016</v>
      </c>
      <c r="AU21" s="11">
        <v>1875</v>
      </c>
      <c r="AV21" s="11">
        <v>144</v>
      </c>
      <c r="AW21" s="11">
        <v>2146</v>
      </c>
      <c r="AX21" s="11">
        <v>2625</v>
      </c>
      <c r="AY21" s="32">
        <v>319</v>
      </c>
      <c r="AZ21" s="11">
        <v>0</v>
      </c>
      <c r="BA21" s="11">
        <v>0</v>
      </c>
      <c r="BB21" s="27">
        <v>0</v>
      </c>
      <c r="BC21" s="27">
        <v>243.47</v>
      </c>
      <c r="BD21" s="27">
        <v>0</v>
      </c>
      <c r="BE21" s="27">
        <v>811.32</v>
      </c>
      <c r="BF21" s="27">
        <v>0</v>
      </c>
      <c r="BG21" s="27">
        <v>23.2</v>
      </c>
      <c r="BH21" s="27">
        <v>18.411</v>
      </c>
      <c r="BI21" s="27">
        <v>80.842</v>
      </c>
      <c r="BJ21" s="27">
        <v>233.788</v>
      </c>
      <c r="BK21" s="27">
        <v>2214.8805</v>
      </c>
      <c r="BL21" s="27">
        <v>2875.145</v>
      </c>
      <c r="BM21" s="326">
        <v>2406.694</v>
      </c>
      <c r="BN21" s="27">
        <v>364.303</v>
      </c>
      <c r="BO21" s="19"/>
      <c r="BP21" s="11" t="s">
        <v>66</v>
      </c>
      <c r="BQ21" s="32">
        <v>3002</v>
      </c>
      <c r="BR21" s="32">
        <v>4204</v>
      </c>
      <c r="BS21" s="33">
        <v>4100</v>
      </c>
      <c r="BT21" s="32">
        <v>4299</v>
      </c>
      <c r="BU21" s="27">
        <v>4473.369233</v>
      </c>
      <c r="BV21" s="33">
        <v>5411.49772</v>
      </c>
      <c r="BW21" s="27">
        <v>8201.608</v>
      </c>
      <c r="BX21" s="220">
        <v>5605.622</v>
      </c>
      <c r="BY21" s="27">
        <v>5383.471</v>
      </c>
      <c r="BZ21" s="220">
        <v>6822.911</v>
      </c>
      <c r="CA21" s="27">
        <v>5727.985</v>
      </c>
      <c r="CB21" s="223">
        <v>4784.695</v>
      </c>
      <c r="CC21" s="26">
        <v>5291.688</v>
      </c>
      <c r="CD21" s="26">
        <v>3320.504</v>
      </c>
      <c r="CE21" s="26">
        <v>2862.85385</v>
      </c>
      <c r="CF21" s="26">
        <v>3068.653</v>
      </c>
      <c r="CG21" s="26">
        <v>3149.70095</v>
      </c>
      <c r="CH21" s="26">
        <v>1438.899304</v>
      </c>
      <c r="CI21" s="26">
        <v>1144.73</v>
      </c>
      <c r="CJ21" s="26">
        <v>2120.16211</v>
      </c>
      <c r="CK21" s="282">
        <v>9709.691980250012</v>
      </c>
      <c r="CL21" s="26">
        <v>4040.29384</v>
      </c>
      <c r="CM21" s="37"/>
      <c r="CN21" s="37"/>
      <c r="CO21" s="62" t="s">
        <v>23</v>
      </c>
      <c r="CP21" s="62">
        <v>623.54</v>
      </c>
      <c r="CQ21" s="372">
        <v>736.272</v>
      </c>
      <c r="CR21" s="372">
        <v>0.287</v>
      </c>
      <c r="CS21" s="136">
        <v>16046.15</v>
      </c>
      <c r="CT21" s="136">
        <v>134.36</v>
      </c>
      <c r="CU21" s="136">
        <v>29.767</v>
      </c>
      <c r="CV21" s="136">
        <v>338.052</v>
      </c>
      <c r="CW21" s="136">
        <v>502.405</v>
      </c>
      <c r="CX21" s="136">
        <v>99.224</v>
      </c>
      <c r="CY21" s="136">
        <v>0</v>
      </c>
      <c r="CZ21" s="60">
        <f t="shared" si="40"/>
        <v>18510.056999999997</v>
      </c>
      <c r="DA21" s="102"/>
      <c r="DB21" s="386" t="s">
        <v>95</v>
      </c>
      <c r="DC21" s="223">
        <v>4.4</v>
      </c>
      <c r="DD21" s="146">
        <f t="shared" si="0"/>
        <v>0.0032026219115897166</v>
      </c>
      <c r="DE21" s="223">
        <v>0</v>
      </c>
      <c r="DF21" s="147">
        <f t="shared" si="1"/>
        <v>0</v>
      </c>
      <c r="DG21" s="223">
        <v>0.5498999999999999</v>
      </c>
      <c r="DH21" s="147">
        <f t="shared" si="2"/>
        <v>0.005502985973703092</v>
      </c>
      <c r="DI21" s="73"/>
      <c r="DJ21" s="154" t="s">
        <v>20</v>
      </c>
      <c r="DK21" s="154">
        <f aca="true" t="shared" si="42" ref="DK21:DV21">SUM(DK11:DK20)</f>
        <v>13914</v>
      </c>
      <c r="DL21" s="154">
        <f t="shared" si="42"/>
        <v>10507</v>
      </c>
      <c r="DM21" s="154">
        <f t="shared" si="42"/>
        <v>17064</v>
      </c>
      <c r="DN21" s="155">
        <f t="shared" si="42"/>
        <v>19653.3</v>
      </c>
      <c r="DO21" s="154">
        <f t="shared" si="42"/>
        <v>23300</v>
      </c>
      <c r="DP21" s="155">
        <f t="shared" si="42"/>
        <v>18349.4</v>
      </c>
      <c r="DQ21" s="155">
        <f t="shared" si="42"/>
        <v>11919.259</v>
      </c>
      <c r="DR21" s="155">
        <f t="shared" si="42"/>
        <v>17595.616</v>
      </c>
      <c r="DS21" s="155">
        <f t="shared" si="42"/>
        <v>28813.414619999996</v>
      </c>
      <c r="DT21" s="155">
        <f t="shared" si="42"/>
        <v>12018.95</v>
      </c>
      <c r="DU21" s="155">
        <f t="shared" si="42"/>
        <v>13831.125</v>
      </c>
      <c r="DV21" s="155">
        <f t="shared" si="42"/>
        <v>15945.895</v>
      </c>
      <c r="DW21" s="155">
        <f aca="true" t="shared" si="43" ref="DW21:ED21">SUM(DW11:DW20)</f>
        <v>17665.992</v>
      </c>
      <c r="DX21" s="155">
        <f t="shared" si="43"/>
        <v>22756.221</v>
      </c>
      <c r="DY21" s="155">
        <f t="shared" si="43"/>
        <v>29346.168999999998</v>
      </c>
      <c r="DZ21" s="155">
        <f t="shared" si="43"/>
        <v>50257.816000000006</v>
      </c>
      <c r="EA21" s="155">
        <f t="shared" si="43"/>
        <v>40345.034999999996</v>
      </c>
      <c r="EB21" s="165">
        <f t="shared" si="43"/>
        <v>54186.638889999995</v>
      </c>
      <c r="EC21" s="155">
        <f t="shared" si="43"/>
        <v>51243.657999999996</v>
      </c>
      <c r="ED21" s="165">
        <f t="shared" si="43"/>
        <v>56123.88426</v>
      </c>
      <c r="EE21" s="155">
        <v>72013.27431999998</v>
      </c>
      <c r="EF21" s="155">
        <f>SUM(EF11:EF20)</f>
        <v>62259.43194</v>
      </c>
      <c r="EG21" s="169"/>
      <c r="EH21" s="23" t="s">
        <v>20</v>
      </c>
      <c r="EI21" s="24">
        <f t="shared" si="3"/>
        <v>26.4846962083143</v>
      </c>
      <c r="EJ21" s="24">
        <f t="shared" si="4"/>
        <v>20.23573368256842</v>
      </c>
      <c r="EK21" s="24">
        <f t="shared" si="5"/>
        <v>26.812313803376362</v>
      </c>
      <c r="EL21" s="24">
        <f t="shared" si="6"/>
        <v>28.978196867960794</v>
      </c>
      <c r="EM21" s="24">
        <f t="shared" si="7"/>
        <v>31.06316688319783</v>
      </c>
      <c r="EN21" s="24">
        <f t="shared" si="26"/>
        <v>20.035442601220517</v>
      </c>
      <c r="EO21" s="24">
        <f t="shared" si="27"/>
        <v>14.993558658598893</v>
      </c>
      <c r="EP21" s="24">
        <f t="shared" si="28"/>
        <v>21.789513633349554</v>
      </c>
      <c r="EQ21" s="24">
        <f t="shared" si="29"/>
        <v>28.789964140494877</v>
      </c>
      <c r="ER21" s="24">
        <f t="shared" si="30"/>
        <v>14.586836012053858</v>
      </c>
      <c r="ES21" s="24">
        <f t="shared" si="31"/>
        <v>16.53809809597046</v>
      </c>
      <c r="ET21" s="87">
        <f t="shared" si="32"/>
        <v>18.145174940790824</v>
      </c>
      <c r="EU21" s="87">
        <f t="shared" si="24"/>
        <v>19.863094129520924</v>
      </c>
      <c r="EV21" s="87">
        <f t="shared" si="24"/>
        <v>28.557323407153767</v>
      </c>
      <c r="EW21" s="87">
        <f t="shared" si="24"/>
        <v>33.0092723171108</v>
      </c>
      <c r="EX21" s="87">
        <f t="shared" si="13"/>
        <v>47.94472101675768</v>
      </c>
      <c r="EY21" s="116">
        <f t="shared" si="33"/>
        <v>36.31814903745851</v>
      </c>
      <c r="EZ21" s="116">
        <f t="shared" si="25"/>
        <v>45.538702959796915</v>
      </c>
      <c r="FA21" s="116">
        <f t="shared" si="15"/>
        <v>37.27849703829516</v>
      </c>
      <c r="FB21" s="116">
        <f t="shared" si="15"/>
        <v>38.0757227174217</v>
      </c>
      <c r="FC21" s="299">
        <f t="shared" si="16"/>
        <v>47.572851776426155</v>
      </c>
      <c r="FD21" s="397">
        <f t="shared" si="16"/>
        <v>45.316686578817986</v>
      </c>
    </row>
    <row r="22" spans="1:160" ht="15.75" customHeight="1">
      <c r="A22" s="29">
        <v>1990</v>
      </c>
      <c r="B22" s="201">
        <v>3009</v>
      </c>
      <c r="C22" s="201">
        <v>672</v>
      </c>
      <c r="D22" s="201">
        <f t="shared" si="21"/>
        <v>3681</v>
      </c>
      <c r="E22" s="201">
        <v>34446</v>
      </c>
      <c r="F22" s="201">
        <f t="shared" si="11"/>
        <v>-30765</v>
      </c>
      <c r="G22" s="1"/>
      <c r="H22" s="14" t="s">
        <v>22</v>
      </c>
      <c r="I22" s="348">
        <v>1120.387</v>
      </c>
      <c r="J22" s="348"/>
      <c r="K22" s="211">
        <f t="shared" si="41"/>
        <v>1120.387</v>
      </c>
      <c r="L22" s="201">
        <v>1970.597</v>
      </c>
      <c r="M22" s="211">
        <f t="shared" si="39"/>
        <v>850.21</v>
      </c>
      <c r="N22" s="19"/>
      <c r="O22" s="81" t="s">
        <v>170</v>
      </c>
      <c r="P22" s="243">
        <v>1164</v>
      </c>
      <c r="Q22" s="243">
        <v>774</v>
      </c>
      <c r="R22" s="243">
        <v>2324</v>
      </c>
      <c r="S22" s="243">
        <v>981</v>
      </c>
      <c r="T22" s="243">
        <v>585</v>
      </c>
      <c r="U22" s="243">
        <v>297</v>
      </c>
      <c r="V22" s="243">
        <v>334</v>
      </c>
      <c r="W22" s="243">
        <v>850</v>
      </c>
      <c r="X22" s="243">
        <v>637</v>
      </c>
      <c r="Y22" s="243">
        <v>147</v>
      </c>
      <c r="Z22" s="243">
        <v>387</v>
      </c>
      <c r="AA22" s="243">
        <v>355.934</v>
      </c>
      <c r="AB22" s="243">
        <v>503.196</v>
      </c>
      <c r="AC22" s="243">
        <v>1436.591</v>
      </c>
      <c r="AD22" s="243">
        <v>1546.358</v>
      </c>
      <c r="AE22" s="243">
        <v>421.277</v>
      </c>
      <c r="AF22" s="243">
        <v>605</v>
      </c>
      <c r="AG22" s="243">
        <v>1342.359</v>
      </c>
      <c r="AH22" s="243">
        <v>2308.618</v>
      </c>
      <c r="AI22" s="243">
        <v>2524.41301</v>
      </c>
      <c r="AJ22" s="245">
        <v>2089.8914198</v>
      </c>
      <c r="AK22" s="245">
        <v>2969.8075</v>
      </c>
      <c r="AL22" s="324">
        <v>2539.03135</v>
      </c>
      <c r="AM22" s="310">
        <v>261.6394</v>
      </c>
      <c r="AN22" s="121"/>
      <c r="AO22" s="11" t="s">
        <v>120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32">
        <v>0</v>
      </c>
      <c r="AZ22" s="11">
        <v>0</v>
      </c>
      <c r="BA22" s="11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/>
      <c r="BJ22" s="27">
        <v>0</v>
      </c>
      <c r="BK22" s="27">
        <v>0</v>
      </c>
      <c r="BL22" s="27"/>
      <c r="BM22" s="326">
        <v>0</v>
      </c>
      <c r="BN22" s="27">
        <v>0</v>
      </c>
      <c r="BO22" s="19"/>
      <c r="BP22" s="11" t="s">
        <v>12</v>
      </c>
      <c r="BQ22" s="32">
        <v>195</v>
      </c>
      <c r="BR22" s="32">
        <v>185</v>
      </c>
      <c r="BS22" s="33">
        <v>194</v>
      </c>
      <c r="BT22" s="32">
        <v>184</v>
      </c>
      <c r="BU22" s="27">
        <v>174.1376</v>
      </c>
      <c r="BV22" s="33">
        <v>155.04844</v>
      </c>
      <c r="BW22" s="27">
        <v>169.28</v>
      </c>
      <c r="BX22" s="220">
        <v>175.728</v>
      </c>
      <c r="BY22" s="27">
        <v>174.292</v>
      </c>
      <c r="BZ22" s="220">
        <v>179.511</v>
      </c>
      <c r="CA22" s="27">
        <v>190.144</v>
      </c>
      <c r="CB22" s="223">
        <v>148.047</v>
      </c>
      <c r="CC22" s="26">
        <v>144.656</v>
      </c>
      <c r="CD22" s="26">
        <v>228.064</v>
      </c>
      <c r="CE22" s="26">
        <v>198.91118</v>
      </c>
      <c r="CF22" s="26">
        <v>230.574</v>
      </c>
      <c r="CG22" s="26">
        <v>256.68153</v>
      </c>
      <c r="CH22" s="26">
        <v>175.30208</v>
      </c>
      <c r="CI22" s="26">
        <v>184.347</v>
      </c>
      <c r="CJ22" s="26">
        <v>240.21015</v>
      </c>
      <c r="CK22" s="282">
        <v>188.2015499999999</v>
      </c>
      <c r="CL22" s="26">
        <v>237.88178</v>
      </c>
      <c r="CM22" s="37"/>
      <c r="CN22" s="37"/>
      <c r="CO22" s="62" t="s">
        <v>25</v>
      </c>
      <c r="CP22" s="372">
        <v>363.648</v>
      </c>
      <c r="CQ22" s="372">
        <v>75.9688</v>
      </c>
      <c r="CR22" s="372"/>
      <c r="CS22" s="136"/>
      <c r="CT22" s="136"/>
      <c r="CU22" s="136">
        <v>0.611</v>
      </c>
      <c r="CV22" s="136">
        <v>237.193</v>
      </c>
      <c r="CW22" s="136">
        <v>519.157</v>
      </c>
      <c r="CX22" s="136">
        <v>36.015</v>
      </c>
      <c r="CY22" s="136">
        <v>0</v>
      </c>
      <c r="CZ22" s="60">
        <f t="shared" si="40"/>
        <v>1232.5928000000001</v>
      </c>
      <c r="DA22" s="102"/>
      <c r="DB22" s="386" t="s">
        <v>30</v>
      </c>
      <c r="DC22" s="223">
        <v>5776.469004</v>
      </c>
      <c r="DD22" s="146">
        <f t="shared" si="0"/>
        <v>4.204510500870278</v>
      </c>
      <c r="DE22" s="223">
        <v>334.9033136</v>
      </c>
      <c r="DF22" s="147">
        <f t="shared" si="1"/>
        <v>5.249287185785214</v>
      </c>
      <c r="DG22" s="223">
        <v>379.1666247</v>
      </c>
      <c r="DH22" s="147">
        <f t="shared" si="2"/>
        <v>3.7944146525194484</v>
      </c>
      <c r="DI22" s="73"/>
      <c r="DJ22" s="150" t="s">
        <v>19</v>
      </c>
      <c r="DK22" s="150">
        <v>4191</v>
      </c>
      <c r="DL22" s="150">
        <v>3003</v>
      </c>
      <c r="DM22" s="150">
        <v>2927</v>
      </c>
      <c r="DN22" s="151">
        <v>2316</v>
      </c>
      <c r="DO22" s="150">
        <v>2408</v>
      </c>
      <c r="DP22" s="150">
        <v>2117</v>
      </c>
      <c r="DQ22" s="151">
        <v>333.336</v>
      </c>
      <c r="DR22" s="151">
        <v>278</v>
      </c>
      <c r="DS22" s="151">
        <v>2749.85005</v>
      </c>
      <c r="DT22" s="151">
        <v>3201.111</v>
      </c>
      <c r="DU22" s="151">
        <v>3351.172</v>
      </c>
      <c r="DV22" s="152">
        <v>1985.652</v>
      </c>
      <c r="DW22" s="151">
        <v>5775.834</v>
      </c>
      <c r="DX22" s="151">
        <v>6953.608</v>
      </c>
      <c r="DY22" s="151">
        <v>6258.83</v>
      </c>
      <c r="DZ22" s="151">
        <v>4147.246</v>
      </c>
      <c r="EA22" s="151">
        <v>5689.89937</v>
      </c>
      <c r="EB22" s="166">
        <v>4311.24306</v>
      </c>
      <c r="EC22" s="172">
        <v>2611.021</v>
      </c>
      <c r="ED22" s="281">
        <v>1906.224</v>
      </c>
      <c r="EE22" s="233">
        <v>3241.636</v>
      </c>
      <c r="EF22" s="233">
        <v>3034.11</v>
      </c>
      <c r="EG22" s="170"/>
      <c r="EH22" s="8" t="s">
        <v>19</v>
      </c>
      <c r="EI22" s="9">
        <f t="shared" si="3"/>
        <v>7.977386934673366</v>
      </c>
      <c r="EJ22" s="9">
        <f t="shared" si="4"/>
        <v>5.783564123798702</v>
      </c>
      <c r="EK22" s="9">
        <f t="shared" si="5"/>
        <v>4.599135167749802</v>
      </c>
      <c r="EL22" s="9">
        <f t="shared" si="6"/>
        <v>3.414872003490365</v>
      </c>
      <c r="EM22" s="9">
        <f t="shared" si="7"/>
        <v>3.2103049723064534</v>
      </c>
      <c r="EN22" s="9">
        <f t="shared" si="26"/>
        <v>2.31152146592171</v>
      </c>
      <c r="EO22" s="9">
        <f t="shared" si="27"/>
        <v>0.41931238083027816</v>
      </c>
      <c r="EP22" s="9">
        <f t="shared" si="28"/>
        <v>0.34426102445468093</v>
      </c>
      <c r="EQ22" s="9">
        <f t="shared" si="29"/>
        <v>2.74761201944756</v>
      </c>
      <c r="ER22" s="9">
        <f t="shared" si="30"/>
        <v>3.8850383114483154</v>
      </c>
      <c r="ES22" s="9">
        <f t="shared" si="31"/>
        <v>4.007050133121458</v>
      </c>
      <c r="ET22" s="85">
        <f aca="true" t="shared" si="44" ref="ET22:ET31">DV22/DV$31*100</f>
        <v>2.2595158761255596</v>
      </c>
      <c r="EU22" s="85">
        <f t="shared" si="24"/>
        <v>6.494168819870821</v>
      </c>
      <c r="EV22" s="85">
        <f t="shared" si="24"/>
        <v>8.726248198352955</v>
      </c>
      <c r="EW22" s="85">
        <f t="shared" si="24"/>
        <v>7.040081581227948</v>
      </c>
      <c r="EX22" s="85">
        <f t="shared" si="13"/>
        <v>3.9563707356058653</v>
      </c>
      <c r="EY22" s="117">
        <f t="shared" si="33"/>
        <v>5.121983741687206</v>
      </c>
      <c r="EZ22" s="117">
        <f t="shared" si="25"/>
        <v>3.6231886885506346</v>
      </c>
      <c r="FA22" s="117">
        <f t="shared" si="15"/>
        <v>1.8994533648520266</v>
      </c>
      <c r="FB22" s="117">
        <f t="shared" si="15"/>
        <v>1.2932258238766183</v>
      </c>
      <c r="FC22" s="298">
        <f t="shared" si="16"/>
        <v>2.141464478560694</v>
      </c>
      <c r="FD22" s="298">
        <f t="shared" si="16"/>
        <v>2.208433447452001</v>
      </c>
    </row>
    <row r="23" spans="1:160" ht="15.75" customHeight="1">
      <c r="A23" s="29">
        <v>1991</v>
      </c>
      <c r="B23" s="201">
        <v>2949</v>
      </c>
      <c r="C23" s="201">
        <v>4748</v>
      </c>
      <c r="D23" s="201">
        <f t="shared" si="21"/>
        <v>7697</v>
      </c>
      <c r="E23" s="201">
        <v>33226</v>
      </c>
      <c r="F23" s="201">
        <f t="shared" si="11"/>
        <v>-25529</v>
      </c>
      <c r="G23" s="1"/>
      <c r="H23" s="14" t="s">
        <v>89</v>
      </c>
      <c r="I23" s="348"/>
      <c r="J23" s="348"/>
      <c r="K23" s="211"/>
      <c r="L23" s="201">
        <v>886.105</v>
      </c>
      <c r="M23" s="211">
        <f t="shared" si="39"/>
        <v>886.105</v>
      </c>
      <c r="N23" s="19"/>
      <c r="O23" s="306" t="s">
        <v>113</v>
      </c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8"/>
      <c r="AK23" s="309"/>
      <c r="AL23" s="324"/>
      <c r="AM23" s="310"/>
      <c r="AN23" s="121"/>
      <c r="AO23" s="31" t="s">
        <v>124</v>
      </c>
      <c r="AP23" s="31">
        <v>855</v>
      </c>
      <c r="AQ23" s="31">
        <v>773</v>
      </c>
      <c r="AR23" s="31">
        <v>788</v>
      </c>
      <c r="AS23" s="31">
        <v>969</v>
      </c>
      <c r="AT23" s="31">
        <v>2016</v>
      </c>
      <c r="AU23" s="31">
        <v>1875</v>
      </c>
      <c r="AV23" s="31">
        <v>144</v>
      </c>
      <c r="AW23" s="31">
        <v>2146</v>
      </c>
      <c r="AX23" s="31">
        <v>2625</v>
      </c>
      <c r="AY23" s="31">
        <v>319</v>
      </c>
      <c r="AZ23" s="31">
        <v>0</v>
      </c>
      <c r="BA23" s="31">
        <v>0</v>
      </c>
      <c r="BB23" s="34">
        <v>0</v>
      </c>
      <c r="BC23" s="34">
        <v>243.47</v>
      </c>
      <c r="BD23" s="34">
        <v>0</v>
      </c>
      <c r="BE23" s="34">
        <v>811.32</v>
      </c>
      <c r="BF23" s="34">
        <v>0</v>
      </c>
      <c r="BG23" s="34">
        <v>23.2</v>
      </c>
      <c r="BH23" s="34">
        <v>18.411</v>
      </c>
      <c r="BI23" s="34">
        <v>80.842</v>
      </c>
      <c r="BJ23" s="34">
        <v>233.788</v>
      </c>
      <c r="BK23" s="34">
        <f>SUM(BK21:BK22)</f>
        <v>2214.8805</v>
      </c>
      <c r="BL23" s="34">
        <f>SUM(BL21:BL22)</f>
        <v>2875.145</v>
      </c>
      <c r="BM23" s="34">
        <f>SUM(BM21:BM22)</f>
        <v>2406.694</v>
      </c>
      <c r="BN23" s="34">
        <f>SUM(BN21:BN22)</f>
        <v>364.303</v>
      </c>
      <c r="BO23" s="19"/>
      <c r="BP23" s="11" t="s">
        <v>65</v>
      </c>
      <c r="BQ23" s="32">
        <v>711</v>
      </c>
      <c r="BR23" s="32">
        <v>746</v>
      </c>
      <c r="BS23" s="33">
        <v>843</v>
      </c>
      <c r="BT23" s="32">
        <v>774</v>
      </c>
      <c r="BU23" s="27">
        <v>538.684</v>
      </c>
      <c r="BV23" s="33">
        <v>883.3855</v>
      </c>
      <c r="BW23" s="27">
        <v>1013.568</v>
      </c>
      <c r="BX23" s="220">
        <v>1017.219</v>
      </c>
      <c r="BY23" s="27">
        <v>937.605</v>
      </c>
      <c r="BZ23" s="220">
        <v>1060.375</v>
      </c>
      <c r="CA23" s="27">
        <v>1002.133</v>
      </c>
      <c r="CB23" s="223">
        <v>931.282</v>
      </c>
      <c r="CC23" s="26">
        <v>943.506</v>
      </c>
      <c r="CD23" s="26">
        <v>831.195</v>
      </c>
      <c r="CE23" s="26">
        <v>917.7096</v>
      </c>
      <c r="CF23" s="26">
        <v>1020.659</v>
      </c>
      <c r="CG23" s="26">
        <v>1048.2918</v>
      </c>
      <c r="CH23" s="26">
        <v>625.0899</v>
      </c>
      <c r="CI23" s="26">
        <v>285.332</v>
      </c>
      <c r="CJ23" s="26">
        <v>436.46609</v>
      </c>
      <c r="CK23" s="282">
        <v>1265.2443449999998</v>
      </c>
      <c r="CL23" s="26">
        <v>1179.653</v>
      </c>
      <c r="CM23" s="37"/>
      <c r="CN23" s="37"/>
      <c r="CO23" s="62" t="s">
        <v>26</v>
      </c>
      <c r="CP23" s="372">
        <v>172.303</v>
      </c>
      <c r="CQ23" s="373">
        <v>0.06</v>
      </c>
      <c r="CR23" s="372">
        <v>39.521</v>
      </c>
      <c r="CS23" s="136">
        <v>1275.253</v>
      </c>
      <c r="CT23" s="136">
        <v>0.391</v>
      </c>
      <c r="CU23" s="136">
        <v>18.124</v>
      </c>
      <c r="CV23" s="136">
        <v>201.516</v>
      </c>
      <c r="CW23" s="136">
        <v>2938.449</v>
      </c>
      <c r="CX23" s="136">
        <v>473.839</v>
      </c>
      <c r="CY23" s="136">
        <v>0</v>
      </c>
      <c r="CZ23" s="60">
        <f t="shared" si="40"/>
        <v>5119.456</v>
      </c>
      <c r="DA23" s="102"/>
      <c r="DB23" s="386" t="s">
        <v>25</v>
      </c>
      <c r="DC23" s="223">
        <v>1232.5928000000001</v>
      </c>
      <c r="DD23" s="146">
        <f t="shared" si="0"/>
        <v>0.8971656157608457</v>
      </c>
      <c r="DE23" s="223">
        <v>331.74940000000004</v>
      </c>
      <c r="DF23" s="147">
        <f t="shared" si="1"/>
        <v>5.199852624903779</v>
      </c>
      <c r="DG23" s="223">
        <v>179.88242499999998</v>
      </c>
      <c r="DH23" s="147">
        <f t="shared" si="2"/>
        <v>1.8001281354622631</v>
      </c>
      <c r="DI23" s="73"/>
      <c r="DJ23" s="153" t="s">
        <v>84</v>
      </c>
      <c r="DK23" s="153">
        <v>7</v>
      </c>
      <c r="DL23" s="153">
        <v>31</v>
      </c>
      <c r="DM23" s="153">
        <v>298</v>
      </c>
      <c r="DN23" s="152">
        <v>488</v>
      </c>
      <c r="DO23" s="153">
        <v>492</v>
      </c>
      <c r="DP23" s="153">
        <v>386</v>
      </c>
      <c r="DQ23" s="152">
        <v>567</v>
      </c>
      <c r="DR23" s="152">
        <v>551</v>
      </c>
      <c r="DS23" s="152">
        <v>31.018</v>
      </c>
      <c r="DT23" s="152">
        <v>247.077</v>
      </c>
      <c r="DU23" s="152">
        <v>206.514</v>
      </c>
      <c r="DV23" s="152">
        <v>138.029</v>
      </c>
      <c r="DW23" s="152">
        <v>930.758</v>
      </c>
      <c r="DX23" s="152">
        <v>23.055</v>
      </c>
      <c r="DY23" s="152">
        <v>51.09</v>
      </c>
      <c r="DZ23" s="152">
        <v>11.709</v>
      </c>
      <c r="EA23" s="152">
        <v>164.121</v>
      </c>
      <c r="EB23" s="164">
        <v>72.1546</v>
      </c>
      <c r="EC23" s="172">
        <v>568.617</v>
      </c>
      <c r="ED23" s="281">
        <v>124.74683</v>
      </c>
      <c r="EE23" s="172">
        <v>517.1934</v>
      </c>
      <c r="EF23" s="172">
        <v>241.2932</v>
      </c>
      <c r="EG23" s="170"/>
      <c r="EH23" s="5" t="s">
        <v>84</v>
      </c>
      <c r="EI23" s="10">
        <f t="shared" si="3"/>
        <v>0.013324196741282168</v>
      </c>
      <c r="EJ23" s="10">
        <f t="shared" si="4"/>
        <v>0.05970379215376615</v>
      </c>
      <c r="EK23" s="10">
        <f t="shared" si="5"/>
        <v>0.4682412982539942</v>
      </c>
      <c r="EL23" s="10">
        <f t="shared" si="6"/>
        <v>0.7195412511672272</v>
      </c>
      <c r="EM23" s="10">
        <f t="shared" si="7"/>
        <v>0.6559260989928468</v>
      </c>
      <c r="EN23" s="9">
        <f t="shared" si="26"/>
        <v>0.4214677779148701</v>
      </c>
      <c r="EO23" s="9">
        <f t="shared" si="27"/>
        <v>0.7132446538350725</v>
      </c>
      <c r="EP23" s="9">
        <f t="shared" si="28"/>
        <v>0.682330303865213</v>
      </c>
      <c r="EQ23" s="9">
        <f t="shared" si="29"/>
        <v>0.030992755266500593</v>
      </c>
      <c r="ER23" s="9">
        <f t="shared" si="30"/>
        <v>0.29986576875269727</v>
      </c>
      <c r="ES23" s="9">
        <f t="shared" si="31"/>
        <v>0.24693210351227718</v>
      </c>
      <c r="ET23" s="86">
        <f t="shared" si="44"/>
        <v>0.15706615100014246</v>
      </c>
      <c r="EU23" s="85">
        <f t="shared" si="24"/>
        <v>1.0465154612208947</v>
      </c>
      <c r="EV23" s="85">
        <f t="shared" si="24"/>
        <v>0.02893226828619436</v>
      </c>
      <c r="EW23" s="85">
        <f t="shared" si="24"/>
        <v>0.05746725314235023</v>
      </c>
      <c r="EX23" s="86">
        <f t="shared" si="13"/>
        <v>0.011170098167123211</v>
      </c>
      <c r="EY23" s="115">
        <f t="shared" si="33"/>
        <v>0.14773988765102644</v>
      </c>
      <c r="EZ23" s="117">
        <f t="shared" si="25"/>
        <v>0.06063906091782625</v>
      </c>
      <c r="FA23" s="115">
        <f t="shared" si="15"/>
        <v>0.4136548399886729</v>
      </c>
      <c r="FB23" s="115">
        <f t="shared" si="15"/>
        <v>0.08463109372389942</v>
      </c>
      <c r="FC23" s="296">
        <f t="shared" si="16"/>
        <v>0.3416642999541073</v>
      </c>
      <c r="FD23" s="296">
        <f t="shared" si="16"/>
        <v>0.17562974761057615</v>
      </c>
    </row>
    <row r="24" spans="1:160" ht="15.75" customHeight="1" thickBot="1">
      <c r="A24" s="29">
        <v>1992</v>
      </c>
      <c r="B24" s="201">
        <v>5645</v>
      </c>
      <c r="C24" s="201">
        <v>686</v>
      </c>
      <c r="D24" s="201">
        <f t="shared" si="21"/>
        <v>6331</v>
      </c>
      <c r="E24" s="201">
        <v>50530</v>
      </c>
      <c r="F24" s="201">
        <f t="shared" si="11"/>
        <v>-44199</v>
      </c>
      <c r="G24" s="1"/>
      <c r="H24" s="14" t="s">
        <v>23</v>
      </c>
      <c r="I24" s="348"/>
      <c r="J24" s="348">
        <v>32.2</v>
      </c>
      <c r="K24" s="211">
        <f t="shared" si="41"/>
        <v>32.2</v>
      </c>
      <c r="L24" s="201">
        <v>18510.057</v>
      </c>
      <c r="M24" s="211">
        <f t="shared" si="39"/>
        <v>18477.857</v>
      </c>
      <c r="N24" s="19"/>
      <c r="O24" s="95" t="s">
        <v>114</v>
      </c>
      <c r="P24" s="250">
        <f aca="true" t="shared" si="45" ref="P24:AI24">SUM(P16:P22)</f>
        <v>1295</v>
      </c>
      <c r="Q24" s="250">
        <f t="shared" si="45"/>
        <v>839</v>
      </c>
      <c r="R24" s="250">
        <f t="shared" si="45"/>
        <v>2746</v>
      </c>
      <c r="S24" s="250">
        <f t="shared" si="45"/>
        <v>1223</v>
      </c>
      <c r="T24" s="250">
        <f t="shared" si="45"/>
        <v>1044</v>
      </c>
      <c r="U24" s="250">
        <f t="shared" si="45"/>
        <v>657</v>
      </c>
      <c r="V24" s="250">
        <f t="shared" si="45"/>
        <v>488</v>
      </c>
      <c r="W24" s="250">
        <f t="shared" si="45"/>
        <v>1146</v>
      </c>
      <c r="X24" s="250">
        <f t="shared" si="45"/>
        <v>794</v>
      </c>
      <c r="Y24" s="250">
        <f t="shared" si="45"/>
        <v>213</v>
      </c>
      <c r="Z24" s="250">
        <f t="shared" si="45"/>
        <v>644</v>
      </c>
      <c r="AA24" s="250">
        <f t="shared" si="45"/>
        <v>454.06300000000005</v>
      </c>
      <c r="AB24" s="250">
        <f t="shared" si="45"/>
        <v>2511.507</v>
      </c>
      <c r="AC24" s="250">
        <f t="shared" si="45"/>
        <v>2154.3599999999997</v>
      </c>
      <c r="AD24" s="250">
        <f t="shared" si="45"/>
        <v>2077.171</v>
      </c>
      <c r="AE24" s="250">
        <f t="shared" si="45"/>
        <v>1346.538</v>
      </c>
      <c r="AF24" s="250">
        <f t="shared" si="45"/>
        <v>1187.1</v>
      </c>
      <c r="AG24" s="250">
        <f t="shared" si="45"/>
        <v>1907.216</v>
      </c>
      <c r="AH24" s="250">
        <f t="shared" si="45"/>
        <v>2736.978</v>
      </c>
      <c r="AI24" s="250">
        <f t="shared" si="45"/>
        <v>2661.66501</v>
      </c>
      <c r="AJ24" s="251">
        <v>3737.5037598</v>
      </c>
      <c r="AK24" s="251">
        <f>SUM(AK16:AK22)</f>
        <v>4801.8673499999995</v>
      </c>
      <c r="AL24" s="251">
        <f>SUM(AL16:AL22)</f>
        <v>4029.84875</v>
      </c>
      <c r="AM24" s="251">
        <f>SUM(AM16:AM22)</f>
        <v>2144.4905900000003</v>
      </c>
      <c r="AN24" s="83"/>
      <c r="AO24" s="11" t="s">
        <v>125</v>
      </c>
      <c r="AP24" s="11">
        <v>150</v>
      </c>
      <c r="AQ24" s="11">
        <v>382</v>
      </c>
      <c r="AR24" s="11">
        <v>373</v>
      </c>
      <c r="AS24" s="11">
        <v>626</v>
      </c>
      <c r="AT24" s="11">
        <v>1021</v>
      </c>
      <c r="AU24" s="11">
        <v>740</v>
      </c>
      <c r="AV24" s="11">
        <v>0</v>
      </c>
      <c r="AW24" s="11">
        <v>0</v>
      </c>
      <c r="AX24" s="11">
        <v>0</v>
      </c>
      <c r="AY24" s="32">
        <v>0</v>
      </c>
      <c r="AZ24" s="11">
        <v>0</v>
      </c>
      <c r="BA24" s="11">
        <v>0</v>
      </c>
      <c r="BB24" s="27">
        <v>0</v>
      </c>
      <c r="BC24" s="11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/>
      <c r="BJ24" s="27">
        <v>0</v>
      </c>
      <c r="BK24" s="27"/>
      <c r="BL24" s="27"/>
      <c r="BM24" s="329">
        <v>0</v>
      </c>
      <c r="BN24" s="319">
        <v>0</v>
      </c>
      <c r="BO24" s="19"/>
      <c r="BP24" s="11" t="s">
        <v>11</v>
      </c>
      <c r="BQ24" s="32">
        <v>81</v>
      </c>
      <c r="BR24" s="32">
        <v>101</v>
      </c>
      <c r="BS24" s="33">
        <v>124</v>
      </c>
      <c r="BT24" s="32">
        <v>110</v>
      </c>
      <c r="BU24" s="27">
        <v>119.747</v>
      </c>
      <c r="BV24" s="33">
        <v>114.87636</v>
      </c>
      <c r="BW24" s="27">
        <v>187.775</v>
      </c>
      <c r="BX24" s="220">
        <v>174.699</v>
      </c>
      <c r="BY24" s="27">
        <v>164.29</v>
      </c>
      <c r="BZ24" s="220">
        <v>84.4</v>
      </c>
      <c r="CA24" s="27">
        <v>123.824</v>
      </c>
      <c r="CB24" s="223">
        <v>188.123</v>
      </c>
      <c r="CC24" s="26">
        <v>132.646</v>
      </c>
      <c r="CD24" s="26">
        <v>174.473</v>
      </c>
      <c r="CE24" s="26">
        <v>117.7307</v>
      </c>
      <c r="CF24" s="26">
        <v>188.347</v>
      </c>
      <c r="CG24" s="26">
        <v>205.8015</v>
      </c>
      <c r="CH24" s="26">
        <v>147.73418</v>
      </c>
      <c r="CI24" s="26">
        <v>144.496</v>
      </c>
      <c r="CJ24" s="26">
        <v>142.3416</v>
      </c>
      <c r="CK24" s="282">
        <v>208.33028774999977</v>
      </c>
      <c r="CL24" s="26">
        <v>192.03672</v>
      </c>
      <c r="CM24" s="37"/>
      <c r="CN24" s="37"/>
      <c r="CO24" s="62" t="s">
        <v>21</v>
      </c>
      <c r="CP24" s="372">
        <v>1698.07</v>
      </c>
      <c r="CQ24" s="372">
        <v>0</v>
      </c>
      <c r="CR24" s="372">
        <v>6.495</v>
      </c>
      <c r="CS24" s="136"/>
      <c r="CT24" s="136">
        <v>2.697</v>
      </c>
      <c r="CU24" s="136">
        <v>58.317</v>
      </c>
      <c r="CV24" s="136">
        <v>259.901</v>
      </c>
      <c r="CW24" s="136">
        <v>44.077</v>
      </c>
      <c r="CX24" s="136">
        <v>276.556</v>
      </c>
      <c r="CY24" s="136">
        <v>0</v>
      </c>
      <c r="CZ24" s="60">
        <f t="shared" si="40"/>
        <v>2346.113</v>
      </c>
      <c r="DA24" s="102"/>
      <c r="DB24" s="386" t="s">
        <v>188</v>
      </c>
      <c r="DC24" s="223">
        <v>12.048</v>
      </c>
      <c r="DD24" s="146">
        <f t="shared" si="0"/>
        <v>0.00876936108882566</v>
      </c>
      <c r="DE24" s="223">
        <v>0</v>
      </c>
      <c r="DF24" s="147">
        <f t="shared" si="1"/>
        <v>0</v>
      </c>
      <c r="DG24" s="223">
        <v>0</v>
      </c>
      <c r="DH24" s="147">
        <f t="shared" si="2"/>
        <v>0</v>
      </c>
      <c r="DI24" s="73"/>
      <c r="DJ24" s="154" t="s">
        <v>60</v>
      </c>
      <c r="DK24" s="154">
        <f aca="true" t="shared" si="46" ref="DK24:DV24">SUM(DK22:DK23)</f>
        <v>4198</v>
      </c>
      <c r="DL24" s="154">
        <f t="shared" si="46"/>
        <v>3034</v>
      </c>
      <c r="DM24" s="154">
        <f t="shared" si="46"/>
        <v>3225</v>
      </c>
      <c r="DN24" s="154">
        <f t="shared" si="46"/>
        <v>2804</v>
      </c>
      <c r="DO24" s="154">
        <f t="shared" si="46"/>
        <v>2900</v>
      </c>
      <c r="DP24" s="154">
        <f t="shared" si="46"/>
        <v>2503</v>
      </c>
      <c r="DQ24" s="155">
        <f t="shared" si="46"/>
        <v>900.336</v>
      </c>
      <c r="DR24" s="155">
        <f t="shared" si="46"/>
        <v>829</v>
      </c>
      <c r="DS24" s="155">
        <f t="shared" si="46"/>
        <v>2780.86805</v>
      </c>
      <c r="DT24" s="155">
        <f t="shared" si="46"/>
        <v>3448.188</v>
      </c>
      <c r="DU24" s="155">
        <f t="shared" si="46"/>
        <v>3557.686</v>
      </c>
      <c r="DV24" s="155">
        <f t="shared" si="46"/>
        <v>2123.681</v>
      </c>
      <c r="DW24" s="155">
        <f aca="true" t="shared" si="47" ref="DW24:ED24">SUM(DW22:DW23)</f>
        <v>6706.592</v>
      </c>
      <c r="DX24" s="155">
        <f t="shared" si="47"/>
        <v>6976.6630000000005</v>
      </c>
      <c r="DY24" s="155">
        <f t="shared" si="47"/>
        <v>6309.92</v>
      </c>
      <c r="DZ24" s="155">
        <f t="shared" si="47"/>
        <v>4158.955</v>
      </c>
      <c r="EA24" s="155">
        <f t="shared" si="47"/>
        <v>5854.02037</v>
      </c>
      <c r="EB24" s="165">
        <f t="shared" si="47"/>
        <v>4383.39766</v>
      </c>
      <c r="EC24" s="155">
        <f t="shared" si="47"/>
        <v>3179.638</v>
      </c>
      <c r="ED24" s="165">
        <f t="shared" si="47"/>
        <v>2030.97083</v>
      </c>
      <c r="EE24" s="155">
        <v>3758.8294</v>
      </c>
      <c r="EF24" s="155">
        <f>EF22+EF23</f>
        <v>3275.4032</v>
      </c>
      <c r="EG24" s="170"/>
      <c r="EH24" s="23" t="s">
        <v>60</v>
      </c>
      <c r="EI24" s="24">
        <f t="shared" si="3"/>
        <v>7.990711131414649</v>
      </c>
      <c r="EJ24" s="24">
        <f t="shared" si="4"/>
        <v>5.843267915952468</v>
      </c>
      <c r="EK24" s="24">
        <f t="shared" si="5"/>
        <v>5.067376466003796</v>
      </c>
      <c r="EL24" s="24">
        <f t="shared" si="6"/>
        <v>4.134413254657593</v>
      </c>
      <c r="EM24" s="24">
        <f t="shared" si="7"/>
        <v>3.8662310712993</v>
      </c>
      <c r="EN24" s="24">
        <f t="shared" si="26"/>
        <v>2.73298924383658</v>
      </c>
      <c r="EO24" s="24">
        <f t="shared" si="27"/>
        <v>1.1325570346653506</v>
      </c>
      <c r="EP24" s="24">
        <f t="shared" si="28"/>
        <v>1.0265913283198937</v>
      </c>
      <c r="EQ24" s="24">
        <f t="shared" si="29"/>
        <v>2.7786047747140605</v>
      </c>
      <c r="ER24" s="24">
        <f t="shared" si="30"/>
        <v>4.184904080201013</v>
      </c>
      <c r="ES24" s="24">
        <f t="shared" si="31"/>
        <v>4.253982236633736</v>
      </c>
      <c r="ET24" s="87">
        <f t="shared" si="44"/>
        <v>2.4165820271257017</v>
      </c>
      <c r="EU24" s="87">
        <f t="shared" si="24"/>
        <v>7.540684281091716</v>
      </c>
      <c r="EV24" s="87">
        <f t="shared" si="24"/>
        <v>8.755180466639152</v>
      </c>
      <c r="EW24" s="87">
        <f t="shared" si="24"/>
        <v>7.097548834370299</v>
      </c>
      <c r="EX24" s="87">
        <f t="shared" si="13"/>
        <v>3.967540833772988</v>
      </c>
      <c r="EY24" s="116">
        <f t="shared" si="33"/>
        <v>5.269723629338233</v>
      </c>
      <c r="EZ24" s="116">
        <f>EB24/EB$31*100</f>
        <v>3.683827749468461</v>
      </c>
      <c r="FA24" s="116">
        <f t="shared" si="15"/>
        <v>2.3131082048406992</v>
      </c>
      <c r="FB24" s="116">
        <f t="shared" si="15"/>
        <v>1.3778569176005178</v>
      </c>
      <c r="FC24" s="299">
        <f t="shared" si="16"/>
        <v>2.4831287785148013</v>
      </c>
      <c r="FD24" s="397">
        <f t="shared" si="16"/>
        <v>2.3840631950625775</v>
      </c>
    </row>
    <row r="25" spans="1:160" ht="15.75" customHeight="1">
      <c r="A25" s="29">
        <v>1993</v>
      </c>
      <c r="B25" s="201">
        <v>4462</v>
      </c>
      <c r="C25" s="201">
        <v>607</v>
      </c>
      <c r="D25" s="201">
        <f t="shared" si="21"/>
        <v>5069</v>
      </c>
      <c r="E25" s="201">
        <v>40873</v>
      </c>
      <c r="F25" s="201">
        <f t="shared" si="11"/>
        <v>-35804</v>
      </c>
      <c r="G25" s="1"/>
      <c r="H25" s="14" t="s">
        <v>26</v>
      </c>
      <c r="I25" s="348">
        <v>2726.062</v>
      </c>
      <c r="J25" s="348">
        <v>50.2</v>
      </c>
      <c r="K25" s="211">
        <f t="shared" si="41"/>
        <v>2776.2619999999997</v>
      </c>
      <c r="L25" s="201">
        <v>5119.456</v>
      </c>
      <c r="M25" s="211">
        <f t="shared" si="39"/>
        <v>2343.1940000000004</v>
      </c>
      <c r="N25" s="19"/>
      <c r="O25" s="95" t="s">
        <v>115</v>
      </c>
      <c r="P25" s="250">
        <f aca="true" t="shared" si="48" ref="P25:Z25">SUM(P24,P15)</f>
        <v>10030</v>
      </c>
      <c r="Q25" s="250">
        <f t="shared" si="48"/>
        <v>1107</v>
      </c>
      <c r="R25" s="250">
        <f t="shared" si="48"/>
        <v>8432</v>
      </c>
      <c r="S25" s="250">
        <f t="shared" si="48"/>
        <v>9300</v>
      </c>
      <c r="T25" s="250">
        <f t="shared" si="48"/>
        <v>14065</v>
      </c>
      <c r="U25" s="250">
        <f t="shared" si="48"/>
        <v>6179</v>
      </c>
      <c r="V25" s="250">
        <f t="shared" si="48"/>
        <v>6466</v>
      </c>
      <c r="W25" s="250">
        <f t="shared" si="48"/>
        <v>6322</v>
      </c>
      <c r="X25" s="250">
        <f t="shared" si="48"/>
        <v>4470</v>
      </c>
      <c r="Y25" s="250">
        <f t="shared" si="48"/>
        <v>3358</v>
      </c>
      <c r="Z25" s="250">
        <f t="shared" si="48"/>
        <v>5643</v>
      </c>
      <c r="AA25" s="250">
        <f aca="true" t="shared" si="49" ref="AA25:AI25">AA15+AA24</f>
        <v>3348.079</v>
      </c>
      <c r="AB25" s="250">
        <f t="shared" si="49"/>
        <v>12096.317</v>
      </c>
      <c r="AC25" s="250">
        <f t="shared" si="49"/>
        <v>8790.028999999999</v>
      </c>
      <c r="AD25" s="250">
        <f t="shared" si="49"/>
        <v>8046.778</v>
      </c>
      <c r="AE25" s="250">
        <f t="shared" si="49"/>
        <v>4245.198</v>
      </c>
      <c r="AF25" s="250">
        <f t="shared" si="49"/>
        <v>8331.106</v>
      </c>
      <c r="AG25" s="250">
        <f t="shared" si="49"/>
        <v>6782.805</v>
      </c>
      <c r="AH25" s="250">
        <f t="shared" si="49"/>
        <v>6919.054999999999</v>
      </c>
      <c r="AI25" s="250">
        <f t="shared" si="49"/>
        <v>11252.412100000001</v>
      </c>
      <c r="AJ25" s="251">
        <v>13299.3814898</v>
      </c>
      <c r="AK25" s="251">
        <f>SUM(AK24,AK15)</f>
        <v>14123.120340000001</v>
      </c>
      <c r="AL25" s="251">
        <f>SUM(AL24,AL15)</f>
        <v>19884.04849</v>
      </c>
      <c r="AM25" s="250">
        <f>AM15+AM24</f>
        <v>10956.580689999999</v>
      </c>
      <c r="AN25" s="118"/>
      <c r="AO25" s="11" t="s">
        <v>81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/>
      <c r="AV25" s="11">
        <v>2</v>
      </c>
      <c r="AW25" s="11">
        <v>0</v>
      </c>
      <c r="AX25" s="11">
        <v>0</v>
      </c>
      <c r="AY25" s="32">
        <v>16</v>
      </c>
      <c r="AZ25" s="11">
        <v>0</v>
      </c>
      <c r="BA25" s="11">
        <v>0</v>
      </c>
      <c r="BB25" s="27">
        <v>0</v>
      </c>
      <c r="BC25" s="11">
        <v>0</v>
      </c>
      <c r="BD25" s="27">
        <v>0</v>
      </c>
      <c r="BE25" s="27">
        <v>19.294</v>
      </c>
      <c r="BF25" s="27"/>
      <c r="BG25" s="27">
        <v>13.275</v>
      </c>
      <c r="BH25" s="27">
        <v>0</v>
      </c>
      <c r="BI25" s="27"/>
      <c r="BJ25" s="27">
        <v>0</v>
      </c>
      <c r="BK25" s="27"/>
      <c r="BL25" s="27"/>
      <c r="BM25" s="329">
        <v>0</v>
      </c>
      <c r="BN25" s="319">
        <v>0</v>
      </c>
      <c r="BO25" s="19"/>
      <c r="BP25" s="11" t="s">
        <v>10</v>
      </c>
      <c r="BQ25" s="32">
        <v>377</v>
      </c>
      <c r="BR25" s="32">
        <v>499</v>
      </c>
      <c r="BS25" s="33">
        <v>611</v>
      </c>
      <c r="BT25" s="32">
        <v>545</v>
      </c>
      <c r="BU25" s="27">
        <v>593.05607</v>
      </c>
      <c r="BV25" s="33">
        <v>611.65662</v>
      </c>
      <c r="BW25" s="27">
        <v>557.007</v>
      </c>
      <c r="BX25" s="220">
        <v>580.392</v>
      </c>
      <c r="BY25" s="27">
        <v>642.626</v>
      </c>
      <c r="BZ25" s="220">
        <v>549.357</v>
      </c>
      <c r="CA25" s="27">
        <v>542.722</v>
      </c>
      <c r="CB25" s="223">
        <v>594.837</v>
      </c>
      <c r="CC25" s="26">
        <v>772.215</v>
      </c>
      <c r="CD25" s="26">
        <v>652.762</v>
      </c>
      <c r="CE25" s="26">
        <v>524.74076</v>
      </c>
      <c r="CF25" s="26">
        <v>705.207</v>
      </c>
      <c r="CG25" s="26">
        <v>711.29875</v>
      </c>
      <c r="CH25" s="26">
        <v>370.52662</v>
      </c>
      <c r="CI25" s="26">
        <v>408.457</v>
      </c>
      <c r="CJ25" s="26">
        <v>495.09393</v>
      </c>
      <c r="CK25" s="282">
        <v>508.5361099999926</v>
      </c>
      <c r="CL25" s="26">
        <v>468.77174</v>
      </c>
      <c r="CM25" s="37"/>
      <c r="CN25" s="37"/>
      <c r="CO25" s="62" t="s">
        <v>24</v>
      </c>
      <c r="CP25" s="136">
        <v>380.925</v>
      </c>
      <c r="CQ25" s="136">
        <v>26.195</v>
      </c>
      <c r="CR25" s="136">
        <v>1.883</v>
      </c>
      <c r="CS25" s="136">
        <v>0</v>
      </c>
      <c r="CT25" s="136">
        <v>185.526</v>
      </c>
      <c r="CU25" s="136">
        <v>911.707</v>
      </c>
      <c r="CV25" s="136">
        <v>154.46244</v>
      </c>
      <c r="CW25" s="136">
        <v>100.213</v>
      </c>
      <c r="CX25" s="136">
        <v>175.567</v>
      </c>
      <c r="CY25" s="136">
        <v>0</v>
      </c>
      <c r="CZ25" s="60">
        <f t="shared" si="40"/>
        <v>1936.4784399999999</v>
      </c>
      <c r="DA25" s="102"/>
      <c r="DB25" s="386" t="s">
        <v>174</v>
      </c>
      <c r="DC25" s="223">
        <v>48.15</v>
      </c>
      <c r="DD25" s="146">
        <f t="shared" si="0"/>
        <v>0.03504687387341929</v>
      </c>
      <c r="DE25" s="223">
        <v>0</v>
      </c>
      <c r="DF25" s="147">
        <f t="shared" si="1"/>
        <v>0</v>
      </c>
      <c r="DG25" s="223">
        <v>0</v>
      </c>
      <c r="DH25" s="147">
        <f t="shared" si="2"/>
        <v>0</v>
      </c>
      <c r="DI25" s="73"/>
      <c r="DJ25" s="150" t="s">
        <v>90</v>
      </c>
      <c r="DK25" s="150">
        <v>0</v>
      </c>
      <c r="DL25" s="150">
        <v>0</v>
      </c>
      <c r="DM25" s="150">
        <v>78</v>
      </c>
      <c r="DN25" s="151">
        <v>101</v>
      </c>
      <c r="DO25" s="150">
        <v>0</v>
      </c>
      <c r="DP25" s="150">
        <v>4</v>
      </c>
      <c r="DQ25" s="151">
        <v>0</v>
      </c>
      <c r="DR25" s="151">
        <v>0</v>
      </c>
      <c r="DS25" s="151">
        <v>23.159</v>
      </c>
      <c r="DT25" s="151">
        <v>34.772</v>
      </c>
      <c r="DU25" s="151">
        <v>0</v>
      </c>
      <c r="DV25" s="153">
        <v>0</v>
      </c>
      <c r="DW25" s="151">
        <v>12.622</v>
      </c>
      <c r="DX25" s="151">
        <v>0</v>
      </c>
      <c r="DY25" s="151"/>
      <c r="DZ25" s="151">
        <v>29.139</v>
      </c>
      <c r="EA25" s="151"/>
      <c r="EB25" s="166">
        <v>12.947</v>
      </c>
      <c r="EC25" s="26">
        <v>66.916</v>
      </c>
      <c r="ED25" s="282">
        <v>0</v>
      </c>
      <c r="EE25" s="292">
        <v>0</v>
      </c>
      <c r="EF25" s="292">
        <v>0</v>
      </c>
      <c r="EH25" s="8" t="s">
        <v>18</v>
      </c>
      <c r="EI25" s="9">
        <f t="shared" si="3"/>
        <v>0</v>
      </c>
      <c r="EJ25" s="9">
        <f t="shared" si="4"/>
        <v>0</v>
      </c>
      <c r="EK25" s="9">
        <f t="shared" si="5"/>
        <v>0.12255980289869646</v>
      </c>
      <c r="EL25" s="9">
        <f t="shared" si="6"/>
        <v>0.14892144747518432</v>
      </c>
      <c r="EM25" s="9">
        <f t="shared" si="7"/>
        <v>0</v>
      </c>
      <c r="EN25" s="9">
        <f t="shared" si="26"/>
        <v>0.004367541740050468</v>
      </c>
      <c r="EO25" s="9">
        <f t="shared" si="27"/>
        <v>0</v>
      </c>
      <c r="EP25" s="9">
        <f t="shared" si="28"/>
        <v>0</v>
      </c>
      <c r="EQ25" s="9">
        <f t="shared" si="29"/>
        <v>0.02314015149967397</v>
      </c>
      <c r="ER25" s="9">
        <f t="shared" si="30"/>
        <v>0.04220114584145343</v>
      </c>
      <c r="ES25" s="9">
        <f t="shared" si="31"/>
        <v>0</v>
      </c>
      <c r="ET25" s="85">
        <f t="shared" si="44"/>
        <v>0</v>
      </c>
      <c r="EU25" s="85">
        <f t="shared" si="24"/>
        <v>0.014191785782695539</v>
      </c>
      <c r="EV25" s="85">
        <f t="shared" si="24"/>
        <v>0</v>
      </c>
      <c r="EW25" s="85">
        <f t="shared" si="24"/>
        <v>0</v>
      </c>
      <c r="EX25" s="85">
        <f t="shared" si="13"/>
        <v>0.027797889699530558</v>
      </c>
      <c r="EY25" s="117">
        <f t="shared" si="33"/>
        <v>0</v>
      </c>
      <c r="EZ25" s="117">
        <f t="shared" si="25"/>
        <v>0.010880718924408096</v>
      </c>
      <c r="FA25" s="117">
        <f t="shared" si="15"/>
        <v>0.048679739214061546</v>
      </c>
      <c r="FB25" s="117">
        <f t="shared" si="15"/>
        <v>0</v>
      </c>
      <c r="FC25" s="298">
        <f t="shared" si="16"/>
        <v>0</v>
      </c>
      <c r="FD25" s="298">
        <f t="shared" si="16"/>
        <v>0</v>
      </c>
    </row>
    <row r="26" spans="1:160" ht="15.75" customHeight="1">
      <c r="A26" s="29">
        <v>1994</v>
      </c>
      <c r="B26" s="201">
        <v>6798</v>
      </c>
      <c r="C26" s="201">
        <v>312</v>
      </c>
      <c r="D26" s="201">
        <f t="shared" si="21"/>
        <v>7110</v>
      </c>
      <c r="E26" s="201">
        <v>36115</v>
      </c>
      <c r="F26" s="201">
        <f t="shared" si="11"/>
        <v>-29005</v>
      </c>
      <c r="G26" s="1"/>
      <c r="H26" s="14" t="s">
        <v>21</v>
      </c>
      <c r="I26" s="348">
        <v>31.978</v>
      </c>
      <c r="J26" s="348"/>
      <c r="K26" s="211">
        <f t="shared" si="41"/>
        <v>31.978</v>
      </c>
      <c r="L26" s="201">
        <v>2346.113</v>
      </c>
      <c r="M26" s="211">
        <f t="shared" si="39"/>
        <v>2314.1349999999998</v>
      </c>
      <c r="N26" s="19"/>
      <c r="O26" s="83"/>
      <c r="P26" s="253"/>
      <c r="Q26" s="253"/>
      <c r="R26" s="253"/>
      <c r="S26" s="253"/>
      <c r="T26" s="253"/>
      <c r="U26" s="253"/>
      <c r="V26" s="253"/>
      <c r="W26" s="253"/>
      <c r="X26" s="253"/>
      <c r="Y26" s="254"/>
      <c r="Z26" s="254"/>
      <c r="AA26" s="253"/>
      <c r="AB26" s="253"/>
      <c r="AC26" s="253"/>
      <c r="AD26" s="253"/>
      <c r="AE26" s="253"/>
      <c r="AF26" s="253"/>
      <c r="AG26" s="253"/>
      <c r="AH26" s="253"/>
      <c r="AI26" s="304"/>
      <c r="AJ26" s="305"/>
      <c r="AK26" s="304"/>
      <c r="AL26" s="304"/>
      <c r="AM26" s="256"/>
      <c r="AN26" s="118"/>
      <c r="AO26" s="11" t="s">
        <v>18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/>
      <c r="AV26" s="11">
        <v>0</v>
      </c>
      <c r="AW26" s="11">
        <v>0</v>
      </c>
      <c r="AX26" s="11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0</v>
      </c>
      <c r="BD26" s="32">
        <v>0</v>
      </c>
      <c r="BE26" s="32">
        <v>0</v>
      </c>
      <c r="BF26" s="32">
        <v>0</v>
      </c>
      <c r="BG26" s="32">
        <v>0</v>
      </c>
      <c r="BH26" s="27">
        <v>0</v>
      </c>
      <c r="BI26" s="27"/>
      <c r="BJ26" s="27">
        <v>0</v>
      </c>
      <c r="BK26" s="27"/>
      <c r="BL26" s="27"/>
      <c r="BM26" s="329">
        <v>0</v>
      </c>
      <c r="BN26" s="319">
        <v>0</v>
      </c>
      <c r="BO26" s="19"/>
      <c r="BP26" s="11" t="s">
        <v>67</v>
      </c>
      <c r="BQ26" s="32">
        <v>555</v>
      </c>
      <c r="BR26" s="32">
        <v>665</v>
      </c>
      <c r="BS26" s="33">
        <v>810</v>
      </c>
      <c r="BT26" s="32">
        <v>882</v>
      </c>
      <c r="BU26" s="27">
        <v>835.14229</v>
      </c>
      <c r="BV26" s="33">
        <v>906.83548</v>
      </c>
      <c r="BW26" s="27">
        <v>888.476</v>
      </c>
      <c r="BX26" s="220">
        <v>946.962</v>
      </c>
      <c r="BY26" s="27">
        <v>920.946</v>
      </c>
      <c r="BZ26" s="220">
        <v>897.544</v>
      </c>
      <c r="CA26" s="27">
        <v>859.986</v>
      </c>
      <c r="CB26" s="223">
        <v>846.142</v>
      </c>
      <c r="CC26" s="43">
        <v>865.39</v>
      </c>
      <c r="CD26" s="43">
        <v>905.791</v>
      </c>
      <c r="CE26" s="43">
        <v>934.493</v>
      </c>
      <c r="CF26" s="43">
        <v>1087.452</v>
      </c>
      <c r="CG26" s="43">
        <v>1237.79672</v>
      </c>
      <c r="CH26" s="43">
        <v>1016.78074</v>
      </c>
      <c r="CI26" s="43">
        <v>1051.757</v>
      </c>
      <c r="CJ26" s="43">
        <v>1306.8477</v>
      </c>
      <c r="CK26" s="338">
        <v>1345.9015900000504</v>
      </c>
      <c r="CL26" s="26">
        <v>1228.1352</v>
      </c>
      <c r="CM26" s="126"/>
      <c r="CN26" s="126"/>
      <c r="CO26" s="62" t="s">
        <v>94</v>
      </c>
      <c r="CP26" s="136">
        <v>6000.64</v>
      </c>
      <c r="CQ26" s="136">
        <v>69.4885</v>
      </c>
      <c r="CR26" s="136">
        <v>39.435</v>
      </c>
      <c r="CS26" s="136"/>
      <c r="CT26" s="136"/>
      <c r="CU26" s="136">
        <v>27.073</v>
      </c>
      <c r="CV26" s="136">
        <v>50.584</v>
      </c>
      <c r="CW26" s="136">
        <v>2.246</v>
      </c>
      <c r="CX26" s="136">
        <v>4.888</v>
      </c>
      <c r="CY26" s="136">
        <v>0</v>
      </c>
      <c r="CZ26" s="60">
        <f t="shared" si="40"/>
        <v>6194.354500000001</v>
      </c>
      <c r="DA26" s="102"/>
      <c r="DB26" s="386" t="s">
        <v>22</v>
      </c>
      <c r="DC26" s="223">
        <v>1970.5973999999999</v>
      </c>
      <c r="DD26" s="146">
        <f t="shared" si="0"/>
        <v>1.4343360027640284</v>
      </c>
      <c r="DE26" s="223">
        <v>114.8094</v>
      </c>
      <c r="DF26" s="147">
        <f t="shared" si="1"/>
        <v>1.7995268716495882</v>
      </c>
      <c r="DG26" s="223">
        <v>249.46548</v>
      </c>
      <c r="DH26" s="147">
        <f t="shared" si="2"/>
        <v>2.496463061216784</v>
      </c>
      <c r="DI26" s="73"/>
      <c r="DJ26" s="153" t="s">
        <v>17</v>
      </c>
      <c r="DK26" s="153">
        <v>71</v>
      </c>
      <c r="DL26" s="153">
        <v>41</v>
      </c>
      <c r="DM26" s="153">
        <v>23</v>
      </c>
      <c r="DN26" s="152">
        <v>23</v>
      </c>
      <c r="DO26" s="153">
        <v>52</v>
      </c>
      <c r="DP26" s="153">
        <v>209</v>
      </c>
      <c r="DQ26" s="152">
        <v>734.269</v>
      </c>
      <c r="DR26" s="152">
        <v>2.611</v>
      </c>
      <c r="DS26" s="152">
        <v>5.214</v>
      </c>
      <c r="DT26" s="152">
        <v>73</v>
      </c>
      <c r="DU26" s="152">
        <v>0</v>
      </c>
      <c r="DV26" s="152">
        <v>2.009</v>
      </c>
      <c r="DW26" s="152">
        <v>529.316</v>
      </c>
      <c r="DX26" s="152">
        <v>11.351</v>
      </c>
      <c r="DY26" s="152">
        <v>235.288</v>
      </c>
      <c r="DZ26" s="152">
        <v>36.336</v>
      </c>
      <c r="EA26" s="152">
        <v>110.262</v>
      </c>
      <c r="EB26" s="164">
        <v>30.08704</v>
      </c>
      <c r="EC26" s="172">
        <v>3.932</v>
      </c>
      <c r="ED26" s="281">
        <v>88.625</v>
      </c>
      <c r="EE26" s="172">
        <v>1.575</v>
      </c>
      <c r="EF26" s="172">
        <v>40.496</v>
      </c>
      <c r="EG26" s="170"/>
      <c r="EH26" s="5" t="s">
        <v>17</v>
      </c>
      <c r="EI26" s="10">
        <f t="shared" si="3"/>
        <v>0.1351454240901477</v>
      </c>
      <c r="EJ26" s="10">
        <f t="shared" si="4"/>
        <v>0.07896307994530363</v>
      </c>
      <c r="EK26" s="10">
        <f t="shared" si="5"/>
        <v>0.03613942905987203</v>
      </c>
      <c r="EL26" s="10">
        <f t="shared" si="6"/>
        <v>0.03391280487058653</v>
      </c>
      <c r="EM26" s="10">
        <f t="shared" si="7"/>
        <v>0.06932552265778057</v>
      </c>
      <c r="EN26" s="9">
        <f t="shared" si="26"/>
        <v>0.22820405591763693</v>
      </c>
      <c r="EO26" s="9">
        <f t="shared" si="27"/>
        <v>0.9236568584247351</v>
      </c>
      <c r="EP26" s="9">
        <f t="shared" si="28"/>
        <v>0.003233329262054575</v>
      </c>
      <c r="EQ26" s="9">
        <f t="shared" si="29"/>
        <v>0.005209756462684057</v>
      </c>
      <c r="ER26" s="9">
        <f t="shared" si="30"/>
        <v>0.08859667682118084</v>
      </c>
      <c r="ES26" s="9">
        <f t="shared" si="31"/>
        <v>0</v>
      </c>
      <c r="ET26" s="86">
        <f t="shared" si="44"/>
        <v>0.0022860840646479084</v>
      </c>
      <c r="EU26" s="85">
        <f t="shared" si="24"/>
        <v>0.5951465127042681</v>
      </c>
      <c r="EV26" s="85">
        <f t="shared" si="24"/>
        <v>0.014244640091806211</v>
      </c>
      <c r="EW26" s="85">
        <f t="shared" si="24"/>
        <v>0.264657566203901</v>
      </c>
      <c r="EX26" s="86">
        <f t="shared" si="13"/>
        <v>0.03466365078150047</v>
      </c>
      <c r="EY26" s="115">
        <f t="shared" si="33"/>
        <v>0.09925661854471686</v>
      </c>
      <c r="EZ26" s="117">
        <f t="shared" si="25"/>
        <v>0.025285288136821144</v>
      </c>
      <c r="FA26" s="117">
        <f>EC26/EC$31*100</f>
        <v>0.0028604329994274913</v>
      </c>
      <c r="FB26" s="115">
        <f t="shared" si="15"/>
        <v>0.060125220667175155</v>
      </c>
      <c r="FC26" s="296">
        <f t="shared" si="16"/>
        <v>0.0010404643068293582</v>
      </c>
      <c r="FD26" s="296">
        <f t="shared" si="16"/>
        <v>0.029475767486352254</v>
      </c>
    </row>
    <row r="27" spans="1:160" ht="15.75" customHeight="1">
      <c r="A27" s="29">
        <v>1995</v>
      </c>
      <c r="B27" s="201">
        <v>8735</v>
      </c>
      <c r="C27" s="201">
        <v>1295</v>
      </c>
      <c r="D27" s="201">
        <f t="shared" si="21"/>
        <v>10030</v>
      </c>
      <c r="E27" s="201">
        <v>47547</v>
      </c>
      <c r="F27" s="201">
        <f t="shared" si="11"/>
        <v>-37517</v>
      </c>
      <c r="G27" s="1"/>
      <c r="H27" s="53" t="s">
        <v>145</v>
      </c>
      <c r="I27" s="201"/>
      <c r="J27" s="201"/>
      <c r="K27" s="211"/>
      <c r="L27" s="201">
        <v>6194.355</v>
      </c>
      <c r="M27" s="211">
        <f t="shared" si="39"/>
        <v>6194.355</v>
      </c>
      <c r="N27" s="20"/>
      <c r="O27" s="448" t="s">
        <v>181</v>
      </c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49"/>
      <c r="AL27" s="449"/>
      <c r="AM27" s="321"/>
      <c r="AN27" s="122"/>
      <c r="AO27" s="11" t="s">
        <v>120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/>
      <c r="AW27" s="11">
        <v>0</v>
      </c>
      <c r="AX27" s="11">
        <v>5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0</v>
      </c>
      <c r="BG27" s="32">
        <v>0</v>
      </c>
      <c r="BH27" s="27">
        <v>8.5</v>
      </c>
      <c r="BI27" s="27">
        <v>9.263</v>
      </c>
      <c r="BJ27" s="27">
        <v>8</v>
      </c>
      <c r="BK27" s="27"/>
      <c r="BL27" s="27"/>
      <c r="BM27" s="329">
        <v>0</v>
      </c>
      <c r="BN27" s="319">
        <v>0</v>
      </c>
      <c r="BO27" s="20"/>
      <c r="BP27" s="11" t="s">
        <v>68</v>
      </c>
      <c r="BQ27" s="32">
        <v>754</v>
      </c>
      <c r="BR27" s="32">
        <v>809</v>
      </c>
      <c r="BS27" s="33">
        <v>952</v>
      </c>
      <c r="BT27" s="32">
        <v>1287</v>
      </c>
      <c r="BU27" s="27">
        <v>1041.189</v>
      </c>
      <c r="BV27" s="33">
        <v>1342.59888</v>
      </c>
      <c r="BW27" s="27">
        <v>1592.547</v>
      </c>
      <c r="BX27" s="220">
        <v>1973.109</v>
      </c>
      <c r="BY27" s="27">
        <v>1763.113</v>
      </c>
      <c r="BZ27" s="220">
        <v>1428.321</v>
      </c>
      <c r="CA27" s="27">
        <v>1422.623</v>
      </c>
      <c r="CB27" s="223">
        <v>1824.08</v>
      </c>
      <c r="CC27" s="26">
        <v>1266.253</v>
      </c>
      <c r="CD27" s="26">
        <v>1384.174</v>
      </c>
      <c r="CE27" s="26">
        <v>1671.98375</v>
      </c>
      <c r="CF27" s="26">
        <v>1820.197</v>
      </c>
      <c r="CG27" s="26">
        <v>2640.97017</v>
      </c>
      <c r="CH27" s="26">
        <v>1990.57621</v>
      </c>
      <c r="CI27" s="26">
        <v>2479.255</v>
      </c>
      <c r="CJ27" s="26">
        <v>2378.32999</v>
      </c>
      <c r="CK27" s="282">
        <v>2304.7275475000347</v>
      </c>
      <c r="CL27" s="43">
        <v>2613.0201</v>
      </c>
      <c r="CM27" s="37"/>
      <c r="CN27" s="37"/>
      <c r="CO27" s="62" t="s">
        <v>85</v>
      </c>
      <c r="CP27" s="136">
        <v>164.803</v>
      </c>
      <c r="CQ27" s="136">
        <v>0</v>
      </c>
      <c r="CR27" s="136">
        <v>62.305</v>
      </c>
      <c r="CS27" s="136" t="s">
        <v>163</v>
      </c>
      <c r="CT27" s="136">
        <v>0</v>
      </c>
      <c r="CU27" s="136">
        <v>31.999</v>
      </c>
      <c r="CV27" s="136">
        <v>0</v>
      </c>
      <c r="CW27" s="136">
        <v>0</v>
      </c>
      <c r="CX27" s="136">
        <v>0</v>
      </c>
      <c r="CY27" s="136">
        <v>0</v>
      </c>
      <c r="CZ27" s="60">
        <f t="shared" si="40"/>
        <v>259.107</v>
      </c>
      <c r="DA27" s="102"/>
      <c r="DB27" s="386" t="s">
        <v>93</v>
      </c>
      <c r="DC27" s="223">
        <v>17.495</v>
      </c>
      <c r="DD27" s="146">
        <f t="shared" si="0"/>
        <v>0.012734061441650475</v>
      </c>
      <c r="DE27" s="223">
        <v>0</v>
      </c>
      <c r="DF27" s="147">
        <f t="shared" si="1"/>
        <v>0</v>
      </c>
      <c r="DG27" s="223">
        <v>2.187</v>
      </c>
      <c r="DH27" s="147">
        <f t="shared" si="2"/>
        <v>0.021885852563172693</v>
      </c>
      <c r="DJ27" s="156" t="s">
        <v>83</v>
      </c>
      <c r="DK27" s="157">
        <v>0</v>
      </c>
      <c r="DL27" s="157">
        <v>0</v>
      </c>
      <c r="DM27" s="157">
        <v>0</v>
      </c>
      <c r="DN27" s="157">
        <v>0</v>
      </c>
      <c r="DO27" s="157">
        <v>0</v>
      </c>
      <c r="DP27" s="157">
        <v>0</v>
      </c>
      <c r="DQ27" s="157">
        <v>0</v>
      </c>
      <c r="DR27" s="157">
        <v>0</v>
      </c>
      <c r="DS27" s="157">
        <v>0</v>
      </c>
      <c r="DT27" s="157">
        <v>0</v>
      </c>
      <c r="DU27" s="157">
        <v>0</v>
      </c>
      <c r="DV27" s="152">
        <v>3501.934</v>
      </c>
      <c r="DW27" s="152">
        <v>3594.986</v>
      </c>
      <c r="DX27" s="152">
        <v>1812.953</v>
      </c>
      <c r="DY27" s="152">
        <v>1675.443</v>
      </c>
      <c r="DZ27" s="152">
        <v>912.366</v>
      </c>
      <c r="EA27" s="152">
        <v>777.887</v>
      </c>
      <c r="EB27" s="164">
        <v>143.893</v>
      </c>
      <c r="EC27" s="172">
        <v>1493.389</v>
      </c>
      <c r="ED27" s="281">
        <v>2.903</v>
      </c>
      <c r="EE27" s="172">
        <v>466.319</v>
      </c>
      <c r="EF27" s="172">
        <v>1569.831</v>
      </c>
      <c r="EG27" s="170"/>
      <c r="EH27" s="38" t="s">
        <v>147</v>
      </c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88"/>
      <c r="ET27" s="86">
        <f t="shared" si="44"/>
        <v>3.9849255912636683</v>
      </c>
      <c r="EU27" s="85">
        <f t="shared" si="24"/>
        <v>4.042090889224331</v>
      </c>
      <c r="EV27" s="85">
        <f t="shared" si="24"/>
        <v>2.2751178740516558</v>
      </c>
      <c r="EW27" s="85">
        <f t="shared" si="24"/>
        <v>1.8845783324834349</v>
      </c>
      <c r="EX27" s="86">
        <f t="shared" si="13"/>
        <v>0.8703747360445414</v>
      </c>
      <c r="EY27" s="115">
        <f t="shared" si="33"/>
        <v>0.7002451726786577</v>
      </c>
      <c r="EZ27" s="117">
        <f t="shared" si="25"/>
        <v>0.12092834542286662</v>
      </c>
      <c r="FA27" s="117">
        <f>EC27/EC$31*100</f>
        <v>1.0864036563026505</v>
      </c>
      <c r="FB27" s="115">
        <f t="shared" si="15"/>
        <v>0.001969461388962589</v>
      </c>
      <c r="FC27" s="296">
        <f t="shared" si="16"/>
        <v>0.30805604768022826</v>
      </c>
      <c r="FD27" s="296">
        <f t="shared" si="16"/>
        <v>1.1426307178207191</v>
      </c>
    </row>
    <row r="28" spans="1:160" ht="15.75" customHeight="1" thickBot="1">
      <c r="A28" s="29">
        <v>1996</v>
      </c>
      <c r="B28" s="201">
        <v>5978</v>
      </c>
      <c r="C28" s="201">
        <v>839</v>
      </c>
      <c r="D28" s="201">
        <f t="shared" si="21"/>
        <v>6817</v>
      </c>
      <c r="E28" s="201">
        <v>48583</v>
      </c>
      <c r="F28" s="201">
        <f t="shared" si="11"/>
        <v>-41766</v>
      </c>
      <c r="G28" s="1"/>
      <c r="H28" s="14" t="s">
        <v>85</v>
      </c>
      <c r="I28" s="201"/>
      <c r="J28" s="201"/>
      <c r="K28" s="211"/>
      <c r="L28" s="203">
        <v>259.107</v>
      </c>
      <c r="M28" s="211">
        <f t="shared" si="39"/>
        <v>259.107</v>
      </c>
      <c r="N28" s="19"/>
      <c r="O28" s="448" t="s">
        <v>116</v>
      </c>
      <c r="P28" s="449"/>
      <c r="Q28" s="449"/>
      <c r="R28" s="449"/>
      <c r="S28" s="449"/>
      <c r="T28" s="449"/>
      <c r="U28" s="449"/>
      <c r="V28" s="449"/>
      <c r="W28" s="449"/>
      <c r="X28" s="449"/>
      <c r="Y28" s="449"/>
      <c r="Z28" s="449"/>
      <c r="AA28" s="449"/>
      <c r="AB28" s="449"/>
      <c r="AC28" s="449"/>
      <c r="AD28" s="449"/>
      <c r="AE28" s="449"/>
      <c r="AF28" s="449"/>
      <c r="AG28" s="449"/>
      <c r="AH28" s="449"/>
      <c r="AI28" s="449"/>
      <c r="AJ28" s="449"/>
      <c r="AK28" s="449"/>
      <c r="AL28" s="449"/>
      <c r="AM28" s="321"/>
      <c r="AN28" s="123"/>
      <c r="AO28" s="31" t="s">
        <v>126</v>
      </c>
      <c r="AP28" s="31">
        <v>150</v>
      </c>
      <c r="AQ28" s="31">
        <v>382</v>
      </c>
      <c r="AR28" s="31">
        <v>373</v>
      </c>
      <c r="AS28" s="31">
        <v>626</v>
      </c>
      <c r="AT28" s="31">
        <v>1021</v>
      </c>
      <c r="AU28" s="31">
        <v>740</v>
      </c>
      <c r="AV28" s="31">
        <v>2</v>
      </c>
      <c r="AW28" s="31">
        <v>0</v>
      </c>
      <c r="AX28" s="31">
        <v>5</v>
      </c>
      <c r="AY28" s="31">
        <v>16</v>
      </c>
      <c r="AZ28" s="31">
        <v>0</v>
      </c>
      <c r="BA28" s="31">
        <v>0</v>
      </c>
      <c r="BB28" s="34">
        <v>0</v>
      </c>
      <c r="BC28" s="34">
        <v>0</v>
      </c>
      <c r="BD28" s="34">
        <v>0</v>
      </c>
      <c r="BE28" s="34">
        <v>19.294</v>
      </c>
      <c r="BF28" s="34">
        <v>0</v>
      </c>
      <c r="BG28" s="34">
        <v>13.275</v>
      </c>
      <c r="BH28" s="34">
        <v>8.5</v>
      </c>
      <c r="BI28" s="34">
        <v>9.263</v>
      </c>
      <c r="BJ28" s="34">
        <v>8</v>
      </c>
      <c r="BK28" s="34"/>
      <c r="BL28" s="34">
        <f>SUM(BL24:BL27)</f>
        <v>0</v>
      </c>
      <c r="BM28" s="329">
        <v>0</v>
      </c>
      <c r="BN28" s="319">
        <v>0</v>
      </c>
      <c r="BO28" s="19"/>
      <c r="BP28" s="11" t="s">
        <v>69</v>
      </c>
      <c r="BQ28" s="32">
        <v>781</v>
      </c>
      <c r="BR28" s="32">
        <v>721</v>
      </c>
      <c r="BS28" s="33">
        <v>832</v>
      </c>
      <c r="BT28" s="32">
        <v>972</v>
      </c>
      <c r="BU28" s="27">
        <v>901.83899</v>
      </c>
      <c r="BV28" s="33">
        <v>983.43667</v>
      </c>
      <c r="BW28" s="27">
        <v>1153.039</v>
      </c>
      <c r="BX28" s="220">
        <v>1042.05</v>
      </c>
      <c r="BY28" s="27">
        <v>969.26</v>
      </c>
      <c r="BZ28" s="220">
        <v>910.692</v>
      </c>
      <c r="CA28" s="27">
        <v>873.992</v>
      </c>
      <c r="CB28" s="223">
        <v>848.664</v>
      </c>
      <c r="CC28" s="26">
        <v>922.981</v>
      </c>
      <c r="CD28" s="26">
        <v>846.185</v>
      </c>
      <c r="CE28" s="26">
        <v>701.33041</v>
      </c>
      <c r="CF28" s="26">
        <v>849.703</v>
      </c>
      <c r="CG28" s="26">
        <v>992.41311</v>
      </c>
      <c r="CH28" s="26">
        <v>546.04095</v>
      </c>
      <c r="CI28" s="26">
        <v>602.461</v>
      </c>
      <c r="CJ28" s="26">
        <v>696.97678</v>
      </c>
      <c r="CK28" s="282">
        <v>610.0004499999988</v>
      </c>
      <c r="CL28" s="26">
        <v>600.93564</v>
      </c>
      <c r="CM28" s="37"/>
      <c r="CN28" s="37"/>
      <c r="CO28" s="130" t="s">
        <v>20</v>
      </c>
      <c r="CP28" s="63">
        <f>SUM(CP15:CP27)</f>
        <v>17582.456159999998</v>
      </c>
      <c r="CQ28" s="63">
        <f aca="true" t="shared" si="50" ref="CQ28:CY28">SUM(CQ15:CQ27)</f>
        <v>1581.4095599999998</v>
      </c>
      <c r="CR28" s="63">
        <f t="shared" si="50"/>
        <v>279.13</v>
      </c>
      <c r="CS28" s="63">
        <f t="shared" si="50"/>
        <v>17403.387</v>
      </c>
      <c r="CT28" s="63">
        <f t="shared" si="50"/>
        <v>567.816</v>
      </c>
      <c r="CU28" s="63">
        <f t="shared" si="50"/>
        <v>1861.5108800000003</v>
      </c>
      <c r="CV28" s="63">
        <f t="shared" si="50"/>
        <v>4559.36489</v>
      </c>
      <c r="CW28" s="63">
        <f t="shared" si="50"/>
        <v>14549.928619999999</v>
      </c>
      <c r="CX28" s="63">
        <f t="shared" si="50"/>
        <v>3874.42753</v>
      </c>
      <c r="CY28" s="63">
        <f t="shared" si="50"/>
        <v>0</v>
      </c>
      <c r="CZ28" s="140">
        <f t="shared" si="40"/>
        <v>62259.43063999999</v>
      </c>
      <c r="DA28" s="102"/>
      <c r="DB28" s="386" t="s">
        <v>175</v>
      </c>
      <c r="DC28" s="223">
        <v>4.272</v>
      </c>
      <c r="DD28" s="146">
        <f t="shared" si="0"/>
        <v>0.0031094547287071066</v>
      </c>
      <c r="DE28" s="223">
        <v>0</v>
      </c>
      <c r="DF28" s="147">
        <f t="shared" si="1"/>
        <v>0</v>
      </c>
      <c r="DG28" s="223">
        <v>0</v>
      </c>
      <c r="DH28" s="147">
        <f t="shared" si="2"/>
        <v>0</v>
      </c>
      <c r="DJ28" s="153" t="s">
        <v>87</v>
      </c>
      <c r="DK28" s="153">
        <v>183</v>
      </c>
      <c r="DL28" s="153">
        <v>189</v>
      </c>
      <c r="DM28" s="153">
        <v>273</v>
      </c>
      <c r="DN28" s="152">
        <v>202</v>
      </c>
      <c r="DO28" s="153">
        <v>208</v>
      </c>
      <c r="DP28" s="152">
        <v>2270.4</v>
      </c>
      <c r="DQ28" s="152">
        <v>499</v>
      </c>
      <c r="DR28" s="152">
        <v>1308.45</v>
      </c>
      <c r="DS28" s="152">
        <v>1281.407</v>
      </c>
      <c r="DT28" s="152">
        <v>1456.062</v>
      </c>
      <c r="DU28" s="152">
        <v>1626.453</v>
      </c>
      <c r="DV28" s="152">
        <v>83.103</v>
      </c>
      <c r="DW28" s="152">
        <v>6265.02</v>
      </c>
      <c r="DX28" s="152">
        <v>122.854</v>
      </c>
      <c r="DY28" s="152">
        <v>558.267</v>
      </c>
      <c r="DZ28" s="152">
        <v>778.765</v>
      </c>
      <c r="EA28" s="152">
        <v>1562.454</v>
      </c>
      <c r="EB28" s="164">
        <v>1551.39571</v>
      </c>
      <c r="EC28" s="172">
        <v>6071.849</v>
      </c>
      <c r="ED28" s="281">
        <v>4404.16</v>
      </c>
      <c r="EE28" s="172">
        <v>3969.7471499999992</v>
      </c>
      <c r="EF28" s="172">
        <v>4971.66875</v>
      </c>
      <c r="EG28" s="170"/>
      <c r="EH28" s="8" t="s">
        <v>87</v>
      </c>
      <c r="EI28" s="9">
        <f>DK28/$DK$31*100</f>
        <v>0.3483325719506624</v>
      </c>
      <c r="EJ28" s="9">
        <f>DL28/$DL$31*100</f>
        <v>0.36400053926005815</v>
      </c>
      <c r="EK28" s="9">
        <f>DM28/$DM$31*100</f>
        <v>0.42895931014543764</v>
      </c>
      <c r="EL28" s="9">
        <f>DN28/$DN$31*100</f>
        <v>0.29784289495036864</v>
      </c>
      <c r="EM28" s="9">
        <f>DO28/$DO$31*100</f>
        <v>0.27730209063112227</v>
      </c>
      <c r="EN28" s="9">
        <f aca="true" t="shared" si="51" ref="EN28:ES31">DP28/DP$31*100</f>
        <v>2.479016691652646</v>
      </c>
      <c r="EO28" s="9">
        <f t="shared" si="51"/>
        <v>0.6277056124580268</v>
      </c>
      <c r="EP28" s="9">
        <f t="shared" si="51"/>
        <v>1.6203177606033354</v>
      </c>
      <c r="EQ28" s="9">
        <f t="shared" si="51"/>
        <v>1.280364096582008</v>
      </c>
      <c r="ER28" s="9">
        <f t="shared" si="51"/>
        <v>1.7671541704877016</v>
      </c>
      <c r="ES28" s="9">
        <f t="shared" si="51"/>
        <v>1.9447759500753157</v>
      </c>
      <c r="ET28" s="86">
        <f t="shared" si="44"/>
        <v>0.09456468094795178</v>
      </c>
      <c r="EU28" s="85">
        <f t="shared" si="24"/>
        <v>7.044194403763525</v>
      </c>
      <c r="EV28" s="85">
        <f t="shared" si="24"/>
        <v>0.15417240893654832</v>
      </c>
      <c r="EW28" s="85">
        <f t="shared" si="24"/>
        <v>0.6279520651794958</v>
      </c>
      <c r="EX28" s="86">
        <f t="shared" si="13"/>
        <v>0.7429226662498684</v>
      </c>
      <c r="EY28" s="115">
        <f t="shared" si="33"/>
        <v>1.4065036066066916</v>
      </c>
      <c r="EZ28" s="117">
        <f t="shared" si="25"/>
        <v>1.303800159190742</v>
      </c>
      <c r="FA28" s="117">
        <f>EC28/EC$31*100</f>
        <v>4.417120357868976</v>
      </c>
      <c r="FB28" s="115">
        <f t="shared" si="15"/>
        <v>2.9878825597015077</v>
      </c>
      <c r="FC28" s="296">
        <f t="shared" si="16"/>
        <v>2.6224636296587738</v>
      </c>
      <c r="FD28" s="296">
        <f t="shared" si="16"/>
        <v>3.6187216538463933</v>
      </c>
    </row>
    <row r="29" spans="1:160" ht="15.75" customHeight="1" thickBot="1">
      <c r="A29" s="29">
        <v>1997</v>
      </c>
      <c r="B29" s="201">
        <v>5686</v>
      </c>
      <c r="C29" s="201">
        <v>2746</v>
      </c>
      <c r="D29" s="201">
        <f t="shared" si="21"/>
        <v>8432</v>
      </c>
      <c r="E29" s="201">
        <v>52536</v>
      </c>
      <c r="F29" s="201">
        <f t="shared" si="11"/>
        <v>-44104</v>
      </c>
      <c r="G29" s="1"/>
      <c r="H29" s="353" t="s">
        <v>20</v>
      </c>
      <c r="I29" s="354">
        <f>SUM(I16:I28)</f>
        <v>7919.701</v>
      </c>
      <c r="J29" s="354">
        <f>SUM(J16:J28)</f>
        <v>96.22300000000001</v>
      </c>
      <c r="K29" s="354">
        <f>SUM(K16:K28)</f>
        <v>8015.923999999999</v>
      </c>
      <c r="L29" s="354">
        <f>SUM(L16:L28)</f>
        <v>62259.43131</v>
      </c>
      <c r="M29" s="354">
        <f t="shared" si="39"/>
        <v>54243.50731</v>
      </c>
      <c r="N29" s="19"/>
      <c r="O29" s="95" t="s">
        <v>98</v>
      </c>
      <c r="P29" s="242">
        <v>1995</v>
      </c>
      <c r="Q29" s="242">
        <v>1996</v>
      </c>
      <c r="R29" s="242">
        <v>1997</v>
      </c>
      <c r="S29" s="242">
        <v>1998</v>
      </c>
      <c r="T29" s="242">
        <v>1999</v>
      </c>
      <c r="U29" s="242">
        <v>2000</v>
      </c>
      <c r="V29" s="242">
        <v>2001</v>
      </c>
      <c r="W29" s="242">
        <v>2002</v>
      </c>
      <c r="X29" s="257">
        <v>2003</v>
      </c>
      <c r="Y29" s="257">
        <v>2004</v>
      </c>
      <c r="Z29" s="257">
        <v>2005</v>
      </c>
      <c r="AA29" s="257">
        <v>2006</v>
      </c>
      <c r="AB29" s="257">
        <v>2007</v>
      </c>
      <c r="AC29" s="257">
        <v>2008</v>
      </c>
      <c r="AD29" s="242">
        <v>2009</v>
      </c>
      <c r="AE29" s="257">
        <v>2010</v>
      </c>
      <c r="AF29" s="257">
        <v>2011</v>
      </c>
      <c r="AG29" s="257">
        <v>2012</v>
      </c>
      <c r="AH29" s="257">
        <v>2013</v>
      </c>
      <c r="AI29" s="257">
        <v>2014</v>
      </c>
      <c r="AJ29" s="258">
        <v>2015</v>
      </c>
      <c r="AK29" s="303">
        <v>2016</v>
      </c>
      <c r="AL29" s="303">
        <v>2017</v>
      </c>
      <c r="AM29" s="257">
        <v>2018</v>
      </c>
      <c r="AN29" s="123"/>
      <c r="AO29" s="11" t="s">
        <v>127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/>
      <c r="AZ29" s="11"/>
      <c r="BA29" s="11"/>
      <c r="BB29" s="27"/>
      <c r="BC29" s="27"/>
      <c r="BD29" s="27"/>
      <c r="BE29" s="27"/>
      <c r="BF29" s="27"/>
      <c r="BG29" s="27">
        <v>1175.765</v>
      </c>
      <c r="BH29" s="27">
        <v>2643.446</v>
      </c>
      <c r="BI29" s="27"/>
      <c r="BJ29" s="27">
        <v>0</v>
      </c>
      <c r="BK29" s="27">
        <v>88.283</v>
      </c>
      <c r="BL29" s="27"/>
      <c r="BM29" s="329">
        <v>0</v>
      </c>
      <c r="BN29" s="319">
        <v>0</v>
      </c>
      <c r="BO29" s="19"/>
      <c r="BP29" s="263" t="s">
        <v>70</v>
      </c>
      <c r="BQ29" s="276">
        <v>5</v>
      </c>
      <c r="BR29" s="276">
        <v>0.5</v>
      </c>
      <c r="BS29" s="265">
        <v>0.5</v>
      </c>
      <c r="BT29" s="276">
        <v>1</v>
      </c>
      <c r="BU29" s="264">
        <v>30.7515</v>
      </c>
      <c r="BV29" s="265">
        <v>31.6554</v>
      </c>
      <c r="BW29" s="264">
        <v>0</v>
      </c>
      <c r="BX29" s="266">
        <v>0</v>
      </c>
      <c r="BY29" s="264">
        <v>0</v>
      </c>
      <c r="BZ29" s="266">
        <v>0</v>
      </c>
      <c r="CA29" s="264">
        <v>0.001</v>
      </c>
      <c r="CB29" s="268">
        <v>0</v>
      </c>
      <c r="CC29" s="269">
        <v>0.306</v>
      </c>
      <c r="CD29" s="269">
        <v>0</v>
      </c>
      <c r="CE29" s="269">
        <v>0.2222</v>
      </c>
      <c r="CF29" s="269">
        <v>0.01</v>
      </c>
      <c r="CG29" s="269">
        <v>0.74475</v>
      </c>
      <c r="CH29" s="269">
        <v>0.00125</v>
      </c>
      <c r="CI29" s="269">
        <v>0</v>
      </c>
      <c r="CJ29" s="269">
        <v>0</v>
      </c>
      <c r="CK29" s="342">
        <v>0.0004</v>
      </c>
      <c r="CL29" s="269">
        <v>0</v>
      </c>
      <c r="CM29" s="37"/>
      <c r="CN29" s="37"/>
      <c r="CO29" s="62" t="s">
        <v>19</v>
      </c>
      <c r="CP29" s="60">
        <v>207.812</v>
      </c>
      <c r="CQ29" s="60">
        <v>98.482</v>
      </c>
      <c r="CR29" s="60">
        <v>21.864</v>
      </c>
      <c r="CS29" s="136">
        <v>12.219</v>
      </c>
      <c r="CT29" s="60">
        <v>6.338</v>
      </c>
      <c r="CU29" s="60">
        <v>134.532</v>
      </c>
      <c r="CV29" s="60">
        <v>179.861</v>
      </c>
      <c r="CW29" s="60">
        <v>1088.254</v>
      </c>
      <c r="CX29" s="60">
        <v>1284.748</v>
      </c>
      <c r="CY29" s="136">
        <v>0</v>
      </c>
      <c r="CZ29" s="60">
        <f t="shared" si="40"/>
        <v>3034.1099999999997</v>
      </c>
      <c r="DA29" s="101"/>
      <c r="DB29" s="386" t="s">
        <v>58</v>
      </c>
      <c r="DC29" s="223">
        <v>26.345</v>
      </c>
      <c r="DD29" s="146">
        <f t="shared" si="0"/>
        <v>0.019175698695643426</v>
      </c>
      <c r="DE29" s="223">
        <v>0</v>
      </c>
      <c r="DF29" s="147">
        <f t="shared" si="1"/>
        <v>0</v>
      </c>
      <c r="DG29" s="223">
        <v>0</v>
      </c>
      <c r="DH29" s="147">
        <f t="shared" si="2"/>
        <v>0</v>
      </c>
      <c r="DJ29" s="154" t="s">
        <v>16</v>
      </c>
      <c r="DK29" s="154">
        <f>SUM(DK26:DK28)</f>
        <v>254</v>
      </c>
      <c r="DL29" s="154">
        <f>SUM(DL26:DL28)</f>
        <v>230</v>
      </c>
      <c r="DM29" s="154">
        <f>SUM(DM26:DM28)</f>
        <v>296</v>
      </c>
      <c r="DN29" s="155">
        <f>SUM(DN26:DN28)</f>
        <v>225</v>
      </c>
      <c r="DO29" s="154">
        <f>SUM(DO26:DO28)</f>
        <v>260</v>
      </c>
      <c r="DP29" s="155">
        <f aca="true" t="shared" si="52" ref="DP29:DV29">SUM(DP25:DP28)</f>
        <v>2483.4</v>
      </c>
      <c r="DQ29" s="155">
        <f t="shared" si="52"/>
        <v>1233.269</v>
      </c>
      <c r="DR29" s="155">
        <f t="shared" si="52"/>
        <v>1311.0610000000001</v>
      </c>
      <c r="DS29" s="155">
        <f t="shared" si="52"/>
        <v>1309.78</v>
      </c>
      <c r="DT29" s="155">
        <f t="shared" si="52"/>
        <v>1563.8339999999998</v>
      </c>
      <c r="DU29" s="155">
        <f t="shared" si="52"/>
        <v>1626.453</v>
      </c>
      <c r="DV29" s="155">
        <f t="shared" si="52"/>
        <v>3587.0460000000003</v>
      </c>
      <c r="DW29" s="155">
        <f aca="true" t="shared" si="53" ref="DW29:EB29">SUM(DW25:DW28)</f>
        <v>10401.944</v>
      </c>
      <c r="DX29" s="155">
        <f t="shared" si="53"/>
        <v>1947.1580000000001</v>
      </c>
      <c r="DY29" s="155">
        <f t="shared" si="53"/>
        <v>2468.998</v>
      </c>
      <c r="DZ29" s="155">
        <f t="shared" si="53"/>
        <v>1756.606</v>
      </c>
      <c r="EA29" s="155">
        <f t="shared" si="53"/>
        <v>2450.603</v>
      </c>
      <c r="EB29" s="165">
        <f t="shared" si="53"/>
        <v>1738.32275</v>
      </c>
      <c r="EC29" s="234">
        <f>SUM(EC25:EC28)</f>
        <v>7636.086</v>
      </c>
      <c r="ED29" s="283">
        <f>SUM(ED25:ED28)</f>
        <v>4495.688</v>
      </c>
      <c r="EE29" s="234">
        <v>4437.6411499999995</v>
      </c>
      <c r="EF29" s="234">
        <f>SUM(EF25:EF28)</f>
        <v>6581.99575</v>
      </c>
      <c r="EG29" s="170"/>
      <c r="EH29" s="184" t="s">
        <v>16</v>
      </c>
      <c r="EI29" s="185">
        <f>DK29/$DK$31*100</f>
        <v>0.4834779960408101</v>
      </c>
      <c r="EJ29" s="185">
        <f>DL29/$DL$31*100</f>
        <v>0.44296361920536176</v>
      </c>
      <c r="EK29" s="185">
        <f>DM29/$DM$31*100</f>
        <v>0.46509873920530964</v>
      </c>
      <c r="EL29" s="185">
        <f>DN29/$DN$31*100</f>
        <v>0.33175569982095515</v>
      </c>
      <c r="EM29" s="185">
        <f>DO29/$DO$31*100</f>
        <v>0.3466276132889028</v>
      </c>
      <c r="EN29" s="185">
        <f t="shared" si="51"/>
        <v>2.7115882893103334</v>
      </c>
      <c r="EO29" s="185">
        <f t="shared" si="51"/>
        <v>1.5513624708827618</v>
      </c>
      <c r="EP29" s="185">
        <f t="shared" si="51"/>
        <v>1.6235510898653902</v>
      </c>
      <c r="EQ29" s="185">
        <f t="shared" si="51"/>
        <v>1.308714004544366</v>
      </c>
      <c r="ER29" s="185">
        <f t="shared" si="51"/>
        <v>1.8979519931503357</v>
      </c>
      <c r="ES29" s="185">
        <f t="shared" si="51"/>
        <v>1.9447759500753157</v>
      </c>
      <c r="ET29" s="89">
        <f t="shared" si="44"/>
        <v>4.081776356276268</v>
      </c>
      <c r="EU29" s="89">
        <f t="shared" si="24"/>
        <v>11.695623591474819</v>
      </c>
      <c r="EV29" s="89">
        <f t="shared" si="24"/>
        <v>2.4435349230800103</v>
      </c>
      <c r="EW29" s="89">
        <f t="shared" si="24"/>
        <v>2.7771879638668318</v>
      </c>
      <c r="EX29" s="89">
        <f t="shared" si="13"/>
        <v>1.675758942775441</v>
      </c>
      <c r="EY29" s="197">
        <f t="shared" si="33"/>
        <v>2.2060053978300664</v>
      </c>
      <c r="EZ29" s="198">
        <f t="shared" si="25"/>
        <v>1.4608945116748377</v>
      </c>
      <c r="FA29" s="297">
        <f>EC29/EC$31*100</f>
        <v>5.555064186385115</v>
      </c>
      <c r="FB29" s="116">
        <f t="shared" si="15"/>
        <v>3.0499772417576456</v>
      </c>
      <c r="FC29" s="299">
        <f t="shared" si="16"/>
        <v>2.931560141645832</v>
      </c>
      <c r="FD29" s="397">
        <f t="shared" si="16"/>
        <v>4.790828139153465</v>
      </c>
    </row>
    <row r="30" spans="1:160" ht="15.75" customHeight="1" thickBot="1">
      <c r="A30" s="29">
        <v>1998</v>
      </c>
      <c r="B30" s="201">
        <v>8077</v>
      </c>
      <c r="C30" s="201">
        <v>1223</v>
      </c>
      <c r="D30" s="201">
        <f t="shared" si="21"/>
        <v>9300</v>
      </c>
      <c r="E30" s="201">
        <v>51923</v>
      </c>
      <c r="F30" s="201">
        <f t="shared" si="11"/>
        <v>-42623</v>
      </c>
      <c r="G30" s="1"/>
      <c r="H30" s="53" t="s">
        <v>19</v>
      </c>
      <c r="I30" s="351">
        <v>364.303</v>
      </c>
      <c r="J30" s="351">
        <v>25.2564</v>
      </c>
      <c r="K30" s="351">
        <f>I30+J30</f>
        <v>389.5594</v>
      </c>
      <c r="L30" s="352">
        <v>3034.11</v>
      </c>
      <c r="M30" s="211">
        <f t="shared" si="39"/>
        <v>2644.5506</v>
      </c>
      <c r="N30" s="19"/>
      <c r="O30" s="81" t="s">
        <v>99</v>
      </c>
      <c r="P30" s="256">
        <v>13159</v>
      </c>
      <c r="Q30" s="256">
        <v>5989</v>
      </c>
      <c r="R30" s="256">
        <v>7722</v>
      </c>
      <c r="S30" s="256">
        <v>7577</v>
      </c>
      <c r="T30" s="256">
        <v>12548</v>
      </c>
      <c r="U30" s="256">
        <v>6888</v>
      </c>
      <c r="V30" s="256">
        <v>6649</v>
      </c>
      <c r="W30" s="256">
        <v>3274</v>
      </c>
      <c r="X30" s="256">
        <v>7134</v>
      </c>
      <c r="Y30" s="243">
        <v>5353</v>
      </c>
      <c r="Z30" s="243">
        <v>5539</v>
      </c>
      <c r="AA30" s="244" t="s">
        <v>8</v>
      </c>
      <c r="AB30" s="244">
        <v>2130</v>
      </c>
      <c r="AC30" s="243">
        <v>3296</v>
      </c>
      <c r="AD30" s="243">
        <v>688.741</v>
      </c>
      <c r="AE30" s="243"/>
      <c r="AF30" s="243"/>
      <c r="AG30" s="243"/>
      <c r="AH30" s="243">
        <v>417.649</v>
      </c>
      <c r="AI30" s="243">
        <v>1550.556</v>
      </c>
      <c r="AJ30" s="259">
        <v>87.299</v>
      </c>
      <c r="AK30" s="245">
        <v>273.532259</v>
      </c>
      <c r="AL30" s="245">
        <v>39.96410099999999</v>
      </c>
      <c r="AM30" s="243">
        <v>1317.626</v>
      </c>
      <c r="AN30" s="123"/>
      <c r="AO30" s="31" t="s">
        <v>108</v>
      </c>
      <c r="AP30" s="31">
        <v>8716</v>
      </c>
      <c r="AQ30" s="31">
        <v>5978</v>
      </c>
      <c r="AR30" s="31">
        <v>5686</v>
      </c>
      <c r="AS30" s="34">
        <v>8077.4</v>
      </c>
      <c r="AT30" s="31">
        <v>13021</v>
      </c>
      <c r="AU30" s="31">
        <v>12675</v>
      </c>
      <c r="AV30" s="31">
        <v>5512</v>
      </c>
      <c r="AW30" s="31">
        <v>6502</v>
      </c>
      <c r="AX30" s="31">
        <v>5176</v>
      </c>
      <c r="AY30" s="31">
        <v>3676</v>
      </c>
      <c r="AZ30" s="31">
        <v>3061</v>
      </c>
      <c r="BA30" s="31">
        <v>4999</v>
      </c>
      <c r="BB30" s="34">
        <v>2894.0159999999996</v>
      </c>
      <c r="BC30" s="34">
        <v>9584.81</v>
      </c>
      <c r="BD30" s="34">
        <v>6635.599</v>
      </c>
      <c r="BE30" s="34">
        <v>5969.606999999999</v>
      </c>
      <c r="BF30" s="34">
        <v>2898.661</v>
      </c>
      <c r="BG30" s="34">
        <v>7144.006</v>
      </c>
      <c r="BH30" s="34">
        <v>4875.589</v>
      </c>
      <c r="BI30" s="34">
        <v>4182.077</v>
      </c>
      <c r="BJ30" s="34">
        <v>8522.667</v>
      </c>
      <c r="BK30" s="34">
        <f>SUM(BK29,BK28,BK23,BK20,BK11)</f>
        <v>9561.1204098</v>
      </c>
      <c r="BL30" s="34">
        <f>SUM(BL28,BL23,BL20,BL11)</f>
        <v>9321.25299</v>
      </c>
      <c r="BM30" s="327">
        <f>BM11+BM20+BM23</f>
        <v>15854.19974</v>
      </c>
      <c r="BN30" s="34">
        <f>BN11+BN20+BN23</f>
        <v>8812.0893</v>
      </c>
      <c r="BO30" s="19"/>
      <c r="BP30" s="271" t="s">
        <v>9</v>
      </c>
      <c r="BQ30" s="272">
        <f aca="true" t="shared" si="54" ref="BQ30:CB30">SUM(BQ20:BQ29)</f>
        <v>9741</v>
      </c>
      <c r="BR30" s="272">
        <f t="shared" si="54"/>
        <v>12358.5</v>
      </c>
      <c r="BS30" s="273">
        <f t="shared" si="54"/>
        <v>13042.5</v>
      </c>
      <c r="BT30" s="272">
        <f t="shared" si="54"/>
        <v>13808</v>
      </c>
      <c r="BU30" s="273">
        <f t="shared" si="54"/>
        <v>13351.235683</v>
      </c>
      <c r="BV30" s="273">
        <f t="shared" si="54"/>
        <v>15565.47004</v>
      </c>
      <c r="BW30" s="273">
        <f t="shared" si="54"/>
        <v>19597.16</v>
      </c>
      <c r="BX30" s="274">
        <f t="shared" si="54"/>
        <v>17021.479</v>
      </c>
      <c r="BY30" s="273">
        <f t="shared" si="54"/>
        <v>16911.631999999998</v>
      </c>
      <c r="BZ30" s="274">
        <f t="shared" si="54"/>
        <v>17528.835</v>
      </c>
      <c r="CA30" s="273">
        <f t="shared" si="54"/>
        <v>16632.839</v>
      </c>
      <c r="CB30" s="274">
        <f t="shared" si="54"/>
        <v>15573.363</v>
      </c>
      <c r="CC30" s="273">
        <f aca="true" t="shared" si="55" ref="CC30:CL30">SUM(CC20:CC29)</f>
        <v>16220.062000000002</v>
      </c>
      <c r="CD30" s="273">
        <f t="shared" si="55"/>
        <v>13571.208</v>
      </c>
      <c r="CE30" s="273">
        <f t="shared" si="55"/>
        <v>15316.77226</v>
      </c>
      <c r="CF30" s="273">
        <f t="shared" si="55"/>
        <v>14584.403999999999</v>
      </c>
      <c r="CG30" s="273">
        <f t="shared" si="55"/>
        <v>16715.9271</v>
      </c>
      <c r="CH30" s="273">
        <f t="shared" si="55"/>
        <v>10464.114996999999</v>
      </c>
      <c r="CI30" s="273">
        <f t="shared" si="55"/>
        <v>9665.258000000002</v>
      </c>
      <c r="CJ30" s="273">
        <f t="shared" si="55"/>
        <v>13203.414510000002</v>
      </c>
      <c r="CK30" s="340">
        <f t="shared" si="55"/>
        <v>23307.784202949955</v>
      </c>
      <c r="CL30" s="366">
        <f t="shared" si="55"/>
        <v>16372.73369</v>
      </c>
      <c r="CM30" s="127"/>
      <c r="CN30" s="127"/>
      <c r="CO30" s="62" t="s">
        <v>56</v>
      </c>
      <c r="CP30" s="61">
        <v>105.288</v>
      </c>
      <c r="CQ30" s="136">
        <v>104.352</v>
      </c>
      <c r="CR30" s="136">
        <v>0</v>
      </c>
      <c r="CS30" s="136">
        <v>0</v>
      </c>
      <c r="CT30" s="136">
        <v>0</v>
      </c>
      <c r="CU30" s="136">
        <v>0</v>
      </c>
      <c r="CV30" s="136">
        <v>0</v>
      </c>
      <c r="CW30" s="136">
        <v>0</v>
      </c>
      <c r="CX30" s="136">
        <v>0</v>
      </c>
      <c r="CY30" s="136">
        <v>0</v>
      </c>
      <c r="CZ30" s="60">
        <f t="shared" si="40"/>
        <v>209.64</v>
      </c>
      <c r="DA30" s="102"/>
      <c r="DB30" s="386" t="s">
        <v>18</v>
      </c>
      <c r="DC30" s="223">
        <v>1445.788</v>
      </c>
      <c r="DD30" s="146">
        <f t="shared" si="0"/>
        <v>1.0523437109803346</v>
      </c>
      <c r="DE30" s="223">
        <v>0.28512</v>
      </c>
      <c r="DF30" s="147">
        <f t="shared" si="1"/>
        <v>0.004468981648233773</v>
      </c>
      <c r="DG30" s="223">
        <v>0.44709</v>
      </c>
      <c r="DH30" s="147">
        <f t="shared" si="2"/>
        <v>0.004474140751014577</v>
      </c>
      <c r="DJ30" s="177" t="s">
        <v>15</v>
      </c>
      <c r="DK30" s="178">
        <v>140</v>
      </c>
      <c r="DL30" s="178">
        <v>118</v>
      </c>
      <c r="DM30" s="178">
        <v>0</v>
      </c>
      <c r="DN30" s="179">
        <v>13</v>
      </c>
      <c r="DO30" s="179">
        <v>0.45</v>
      </c>
      <c r="DP30" s="179">
        <v>5.4</v>
      </c>
      <c r="DQ30" s="179">
        <v>46</v>
      </c>
      <c r="DR30" s="179">
        <v>84.45</v>
      </c>
      <c r="DS30" s="179">
        <v>4.603</v>
      </c>
      <c r="DT30" s="179">
        <v>1203</v>
      </c>
      <c r="DU30" s="158">
        <v>2175.288</v>
      </c>
      <c r="DV30" s="179">
        <v>283.4</v>
      </c>
      <c r="DW30" s="179">
        <v>140.232</v>
      </c>
      <c r="DX30" s="179">
        <v>37.876</v>
      </c>
      <c r="DY30" s="179">
        <v>819.35</v>
      </c>
      <c r="DZ30" s="179">
        <v>265.803</v>
      </c>
      <c r="EA30" s="179">
        <v>248.425</v>
      </c>
      <c r="EB30" s="180">
        <v>171.87847</v>
      </c>
      <c r="EC30" s="232">
        <v>274.424</v>
      </c>
      <c r="ED30" s="284">
        <v>78.0959</v>
      </c>
      <c r="EE30" s="293">
        <v>175.854</v>
      </c>
      <c r="EF30" s="293">
        <v>3.889</v>
      </c>
      <c r="EG30" s="183"/>
      <c r="EH30" s="196" t="s">
        <v>15</v>
      </c>
      <c r="EI30" s="90">
        <f>DK30/$DK$31*100</f>
        <v>0.26648393482564336</v>
      </c>
      <c r="EJ30" s="90">
        <f>DL30/$DL$31*100</f>
        <v>0.2272595959401421</v>
      </c>
      <c r="EK30" s="90">
        <f>DM30/$DM$31*100</f>
        <v>0</v>
      </c>
      <c r="EL30" s="90">
        <f>DN30/$DN$31*100</f>
        <v>0.0191681071007663</v>
      </c>
      <c r="EM30" s="90">
        <f>DO30/$DO$31*100</f>
        <v>0.0005999324076154087</v>
      </c>
      <c r="EN30" s="90">
        <f t="shared" si="51"/>
        <v>0.0058961813490681315</v>
      </c>
      <c r="EO30" s="90">
        <f t="shared" si="51"/>
        <v>0.05786464563741329</v>
      </c>
      <c r="EP30" s="90">
        <f t="shared" si="51"/>
        <v>0.10457857379567556</v>
      </c>
      <c r="EQ30" s="90">
        <f t="shared" si="51"/>
        <v>0.004599253739496493</v>
      </c>
      <c r="ER30" s="90">
        <f t="shared" si="51"/>
        <v>1.4600246878887748</v>
      </c>
      <c r="ES30" s="90">
        <f t="shared" si="51"/>
        <v>2.601026766151517</v>
      </c>
      <c r="ET30" s="91">
        <f t="shared" si="44"/>
        <v>0.3224869208169324</v>
      </c>
      <c r="EU30" s="91">
        <f t="shared" si="24"/>
        <v>0.15767251654880057</v>
      </c>
      <c r="EV30" s="92">
        <f t="shared" si="24"/>
        <v>0.047531493975619066</v>
      </c>
      <c r="EW30" s="93">
        <f t="shared" si="24"/>
        <v>0.9216244639300187</v>
      </c>
      <c r="EX30" s="186">
        <f t="shared" si="13"/>
        <v>0.25356952797983184</v>
      </c>
      <c r="EY30" s="92">
        <f t="shared" si="33"/>
        <v>0.2236294050712964</v>
      </c>
      <c r="EZ30" s="182">
        <f t="shared" si="25"/>
        <v>0.14444746437223366</v>
      </c>
      <c r="FA30" s="92">
        <f t="shared" si="15"/>
        <v>0.1996366900902568</v>
      </c>
      <c r="FB30" s="294">
        <f t="shared" si="15"/>
        <v>0.05298203916165466</v>
      </c>
      <c r="FC30" s="301">
        <f t="shared" si="16"/>
        <v>0.11617130807185394</v>
      </c>
      <c r="FD30" s="398">
        <f t="shared" si="16"/>
        <v>0.002830681048854798</v>
      </c>
    </row>
    <row r="31" spans="1:160" ht="15.75" customHeight="1" thickBot="1">
      <c r="A31" s="29">
        <v>1999</v>
      </c>
      <c r="B31" s="201">
        <v>12759</v>
      </c>
      <c r="C31" s="201">
        <v>827</v>
      </c>
      <c r="D31" s="201">
        <f t="shared" si="21"/>
        <v>13586</v>
      </c>
      <c r="E31" s="201">
        <v>63720</v>
      </c>
      <c r="F31" s="201">
        <f t="shared" si="11"/>
        <v>-50134</v>
      </c>
      <c r="G31" s="1"/>
      <c r="H31" s="14" t="s">
        <v>56</v>
      </c>
      <c r="I31" s="201"/>
      <c r="J31" s="201"/>
      <c r="K31" s="351">
        <f>I31+J31</f>
        <v>0</v>
      </c>
      <c r="L31" s="203">
        <v>209.64</v>
      </c>
      <c r="M31" s="211">
        <f t="shared" si="39"/>
        <v>209.64</v>
      </c>
      <c r="N31" s="19"/>
      <c r="O31" s="81" t="s">
        <v>100</v>
      </c>
      <c r="P31" s="256"/>
      <c r="Q31" s="256"/>
      <c r="R31" s="256"/>
      <c r="S31" s="256"/>
      <c r="T31" s="256"/>
      <c r="U31" s="256"/>
      <c r="V31" s="256"/>
      <c r="W31" s="256"/>
      <c r="X31" s="256"/>
      <c r="Y31" s="243">
        <v>1852</v>
      </c>
      <c r="Z31" s="243">
        <v>1852</v>
      </c>
      <c r="AA31" s="243">
        <v>2440</v>
      </c>
      <c r="AB31" s="243">
        <v>9148</v>
      </c>
      <c r="AC31" s="243">
        <v>3149.599</v>
      </c>
      <c r="AD31" s="243">
        <v>1984.615</v>
      </c>
      <c r="AE31" s="246">
        <v>2125</v>
      </c>
      <c r="AF31" s="243">
        <v>4549.571</v>
      </c>
      <c r="AG31" s="243">
        <v>1216.143</v>
      </c>
      <c r="AH31" s="243">
        <v>3324.876</v>
      </c>
      <c r="AI31" s="243">
        <v>3468.194</v>
      </c>
      <c r="AJ31" s="259">
        <v>412.6391</v>
      </c>
      <c r="AK31" s="245">
        <v>406.970849</v>
      </c>
      <c r="AL31" s="245">
        <v>260.25425900000005</v>
      </c>
      <c r="AM31" s="243">
        <v>401.7552</v>
      </c>
      <c r="AN31" s="123"/>
      <c r="AO31" s="11" t="s">
        <v>35</v>
      </c>
      <c r="AP31" s="11">
        <v>625</v>
      </c>
      <c r="AQ31" s="11">
        <v>388</v>
      </c>
      <c r="AR31" s="11">
        <v>912</v>
      </c>
      <c r="AS31" s="11">
        <v>532</v>
      </c>
      <c r="AT31" s="11">
        <v>159</v>
      </c>
      <c r="AU31" s="11">
        <v>171</v>
      </c>
      <c r="AV31" s="11">
        <v>189</v>
      </c>
      <c r="AW31" s="11">
        <v>328</v>
      </c>
      <c r="AX31" s="11">
        <v>399</v>
      </c>
      <c r="AY31" s="32">
        <v>270</v>
      </c>
      <c r="AZ31" s="11">
        <v>644</v>
      </c>
      <c r="BA31" s="32">
        <v>644</v>
      </c>
      <c r="BB31" s="33">
        <v>260.451</v>
      </c>
      <c r="BC31" s="33">
        <v>465.052</v>
      </c>
      <c r="BD31" s="27">
        <v>1073.787</v>
      </c>
      <c r="BE31" s="27">
        <v>1077.991</v>
      </c>
      <c r="BF31" s="27">
        <v>466.257</v>
      </c>
      <c r="BG31" s="27">
        <v>1058.529</v>
      </c>
      <c r="BH31" s="27">
        <v>503.803</v>
      </c>
      <c r="BI31" s="27">
        <v>248.581</v>
      </c>
      <c r="BJ31" s="27">
        <v>221.328</v>
      </c>
      <c r="BK31" s="27">
        <v>197.48348</v>
      </c>
      <c r="BL31" s="27">
        <v>227.8068</v>
      </c>
      <c r="BM31" s="326">
        <v>1310.56525</v>
      </c>
      <c r="BN31" s="27">
        <v>166.2918</v>
      </c>
      <c r="BO31" s="19"/>
      <c r="CO31" s="62" t="s">
        <v>84</v>
      </c>
      <c r="CP31" s="61">
        <v>16.017</v>
      </c>
      <c r="CQ31" s="61">
        <v>0</v>
      </c>
      <c r="CR31" s="136">
        <v>0</v>
      </c>
      <c r="CS31" s="136">
        <v>0</v>
      </c>
      <c r="CT31" s="136">
        <v>0</v>
      </c>
      <c r="CU31" s="136">
        <v>8.009</v>
      </c>
      <c r="CV31" s="61">
        <v>5.79</v>
      </c>
      <c r="CW31" s="61">
        <v>1.037</v>
      </c>
      <c r="CX31" s="61">
        <v>0.8</v>
      </c>
      <c r="CY31" s="61">
        <v>0</v>
      </c>
      <c r="CZ31" s="60">
        <f t="shared" si="40"/>
        <v>31.653</v>
      </c>
      <c r="DA31" s="102"/>
      <c r="DB31" s="386" t="s">
        <v>34</v>
      </c>
      <c r="DC31" s="223">
        <v>11963.88981</v>
      </c>
      <c r="DD31" s="146">
        <f t="shared" si="0"/>
        <v>8.708139921216121</v>
      </c>
      <c r="DE31" s="223">
        <v>130.10063</v>
      </c>
      <c r="DF31" s="147">
        <f t="shared" si="1"/>
        <v>2.0392021881791957</v>
      </c>
      <c r="DG31" s="223">
        <v>789.0386850000001</v>
      </c>
      <c r="DH31" s="147">
        <f t="shared" si="2"/>
        <v>7.8961062307040075</v>
      </c>
      <c r="DJ31" s="159" t="s">
        <v>14</v>
      </c>
      <c r="DK31" s="160">
        <f aca="true" t="shared" si="56" ref="DK31:DV31">DK10+DK21+DK24+DK29+DK30</f>
        <v>52536</v>
      </c>
      <c r="DL31" s="160">
        <f t="shared" si="56"/>
        <v>51923</v>
      </c>
      <c r="DM31" s="161">
        <f t="shared" si="56"/>
        <v>63642.4</v>
      </c>
      <c r="DN31" s="161">
        <f t="shared" si="56"/>
        <v>67820.98999999999</v>
      </c>
      <c r="DO31" s="161">
        <f t="shared" si="56"/>
        <v>75008.45</v>
      </c>
      <c r="DP31" s="161">
        <f t="shared" si="56"/>
        <v>91584.69999999998</v>
      </c>
      <c r="DQ31" s="161">
        <f t="shared" si="56"/>
        <v>79495.864</v>
      </c>
      <c r="DR31" s="161">
        <f t="shared" si="56"/>
        <v>80752.679</v>
      </c>
      <c r="DS31" s="161">
        <f t="shared" si="56"/>
        <v>100081.45366</v>
      </c>
      <c r="DT31" s="161">
        <f t="shared" si="56"/>
        <v>82395.867</v>
      </c>
      <c r="DU31" s="163">
        <f t="shared" si="56"/>
        <v>83631.89600000001</v>
      </c>
      <c r="DV31" s="162">
        <f t="shared" si="56"/>
        <v>87879.533</v>
      </c>
      <c r="DW31" s="161">
        <f>DW10+DW21+DW24+DW29+DW30</f>
        <v>88938.772</v>
      </c>
      <c r="DX31" s="161">
        <f>DX10+DX21+DX24+DX29+DX30</f>
        <v>79686.113</v>
      </c>
      <c r="DY31" s="161">
        <f>DY10+DY21+DY24+DY29+DY30</f>
        <v>88902.80500000001</v>
      </c>
      <c r="DZ31" s="161">
        <f>DZ10+DZ21+DZ24+DZ29+DZ30</f>
        <v>104824.50400000002</v>
      </c>
      <c r="EA31" s="161">
        <f>EA10+EA21+EA24+EA29+EA30</f>
        <v>111087.80614999999</v>
      </c>
      <c r="EB31" s="163">
        <f>SUM(EB10+EB21+EB24+EB29+EB30)</f>
        <v>118990.29917</v>
      </c>
      <c r="EC31" s="162">
        <f>SUM(EC10+EC21+EC24+EC29+EC30)</f>
        <v>137461.706</v>
      </c>
      <c r="ED31" s="285">
        <f>SUM(ED10+ED21+ED24+ED29+ED30)</f>
        <v>147400.70641999997</v>
      </c>
      <c r="EE31" s="396">
        <v>151374.72661599997</v>
      </c>
      <c r="EF31" s="395">
        <f>EF10+EF21+EF24+EF29+EF30</f>
        <v>137387.43196</v>
      </c>
      <c r="EG31" s="183"/>
      <c r="EH31" s="187" t="s">
        <v>14</v>
      </c>
      <c r="EI31" s="188">
        <f>DK31/$DK$31*100</f>
        <v>100</v>
      </c>
      <c r="EJ31" s="188">
        <f>DL31/$DL$31*100</f>
        <v>100</v>
      </c>
      <c r="EK31" s="188">
        <f>DM31/$DM$31*100</f>
        <v>100</v>
      </c>
      <c r="EL31" s="188">
        <f>DN31/$DN$31*100</f>
        <v>100</v>
      </c>
      <c r="EM31" s="7">
        <f>DO31/$DO$31*100</f>
        <v>100</v>
      </c>
      <c r="EN31" s="7">
        <f t="shared" si="51"/>
        <v>100</v>
      </c>
      <c r="EO31" s="7">
        <f t="shared" si="51"/>
        <v>100</v>
      </c>
      <c r="EP31" s="7">
        <f t="shared" si="51"/>
        <v>100</v>
      </c>
      <c r="EQ31" s="7">
        <f t="shared" si="51"/>
        <v>100</v>
      </c>
      <c r="ER31" s="189">
        <f t="shared" si="51"/>
        <v>100</v>
      </c>
      <c r="ES31" s="190">
        <f t="shared" si="51"/>
        <v>100</v>
      </c>
      <c r="ET31" s="191">
        <f t="shared" si="44"/>
        <v>100</v>
      </c>
      <c r="EU31" s="55">
        <f t="shared" si="24"/>
        <v>100</v>
      </c>
      <c r="EV31" s="192">
        <f t="shared" si="24"/>
        <v>100</v>
      </c>
      <c r="EW31" s="193">
        <f t="shared" si="24"/>
        <v>100</v>
      </c>
      <c r="EX31" s="194">
        <f t="shared" si="13"/>
        <v>100</v>
      </c>
      <c r="EY31" s="192">
        <f t="shared" si="33"/>
        <v>100</v>
      </c>
      <c r="EZ31" s="195">
        <f>EB31/EB$31*100</f>
        <v>100</v>
      </c>
      <c r="FA31" s="192">
        <f t="shared" si="15"/>
        <v>100</v>
      </c>
      <c r="FB31" s="195">
        <f t="shared" si="15"/>
        <v>100</v>
      </c>
      <c r="FC31" s="300">
        <f t="shared" si="16"/>
        <v>100</v>
      </c>
      <c r="FD31" s="398">
        <f t="shared" si="16"/>
        <v>100</v>
      </c>
    </row>
    <row r="32" spans="1:137" ht="15.75" customHeight="1" thickBot="1">
      <c r="A32" s="29">
        <v>2000</v>
      </c>
      <c r="B32" s="201">
        <v>5512</v>
      </c>
      <c r="C32" s="201">
        <v>666</v>
      </c>
      <c r="D32" s="201">
        <f t="shared" si="21"/>
        <v>6178</v>
      </c>
      <c r="E32" s="201">
        <v>67924</v>
      </c>
      <c r="F32" s="201">
        <f t="shared" si="11"/>
        <v>-61746</v>
      </c>
      <c r="G32" s="1"/>
      <c r="H32" s="14" t="s">
        <v>57</v>
      </c>
      <c r="I32" s="201"/>
      <c r="J32" s="201"/>
      <c r="K32" s="351">
        <f>I32+J32</f>
        <v>0</v>
      </c>
      <c r="L32" s="213">
        <v>0</v>
      </c>
      <c r="M32" s="211">
        <f t="shared" si="39"/>
        <v>0</v>
      </c>
      <c r="N32" s="19"/>
      <c r="O32" s="81" t="s">
        <v>101</v>
      </c>
      <c r="P32" s="256"/>
      <c r="Q32" s="256"/>
      <c r="R32" s="256"/>
      <c r="S32" s="256"/>
      <c r="T32" s="256"/>
      <c r="U32" s="256"/>
      <c r="V32" s="256"/>
      <c r="W32" s="256"/>
      <c r="X32" s="256"/>
      <c r="Y32" s="244" t="s">
        <v>8</v>
      </c>
      <c r="Z32" s="243">
        <v>1728</v>
      </c>
      <c r="AA32" s="243">
        <v>1330</v>
      </c>
      <c r="AB32" s="243">
        <v>1032.018</v>
      </c>
      <c r="AC32" s="243">
        <v>2078.06</v>
      </c>
      <c r="AD32" s="243">
        <v>1336.25</v>
      </c>
      <c r="AE32" s="246">
        <v>587</v>
      </c>
      <c r="AF32" s="243">
        <v>577.651</v>
      </c>
      <c r="AG32" s="243">
        <v>314.412</v>
      </c>
      <c r="AH32" s="243">
        <v>73.5</v>
      </c>
      <c r="AI32" s="243">
        <v>271.5</v>
      </c>
      <c r="AJ32" s="259"/>
      <c r="AK32" s="245"/>
      <c r="AL32" s="245">
        <v>0</v>
      </c>
      <c r="AM32" s="243"/>
      <c r="AN32" s="123"/>
      <c r="AO32" s="11" t="s">
        <v>34</v>
      </c>
      <c r="AP32" s="11">
        <v>119</v>
      </c>
      <c r="AQ32" s="11">
        <v>69</v>
      </c>
      <c r="AR32" s="11">
        <v>51</v>
      </c>
      <c r="AS32" s="11">
        <v>30</v>
      </c>
      <c r="AT32" s="11">
        <v>63</v>
      </c>
      <c r="AU32" s="11">
        <v>63</v>
      </c>
      <c r="AV32" s="11">
        <v>57</v>
      </c>
      <c r="AW32" s="11">
        <v>17</v>
      </c>
      <c r="AX32" s="11">
        <v>47</v>
      </c>
      <c r="AY32" s="32">
        <v>75</v>
      </c>
      <c r="AZ32" s="11">
        <v>0</v>
      </c>
      <c r="BA32" s="11">
        <v>0</v>
      </c>
      <c r="BB32" s="27">
        <v>10.558</v>
      </c>
      <c r="BC32" s="27">
        <v>0</v>
      </c>
      <c r="BD32" s="27">
        <v>48.892</v>
      </c>
      <c r="BE32" s="27">
        <v>20</v>
      </c>
      <c r="BF32" s="27">
        <v>180.768</v>
      </c>
      <c r="BG32" s="27">
        <v>13.12</v>
      </c>
      <c r="BH32" s="27">
        <v>197.46</v>
      </c>
      <c r="BI32" s="27">
        <v>267.162</v>
      </c>
      <c r="BJ32" s="27">
        <v>123.359</v>
      </c>
      <c r="BK32" s="27">
        <v>75.53236</v>
      </c>
      <c r="BL32" s="27">
        <v>2033.68285</v>
      </c>
      <c r="BM32" s="326">
        <v>908.655</v>
      </c>
      <c r="BN32" s="27">
        <v>342.125</v>
      </c>
      <c r="BO32" s="19"/>
      <c r="BP32" s="74"/>
      <c r="BQ32" s="4"/>
      <c r="BR32" s="4"/>
      <c r="BS32" s="4"/>
      <c r="BT32" s="4"/>
      <c r="BU32" s="4"/>
      <c r="BV32" s="44"/>
      <c r="BW32" s="4"/>
      <c r="BX32" s="4"/>
      <c r="BY32" s="137"/>
      <c r="BZ32" s="137"/>
      <c r="CG32" s="137"/>
      <c r="CH32" s="137"/>
      <c r="CI32" s="137"/>
      <c r="CJ32" s="137"/>
      <c r="CK32" s="137"/>
      <c r="CL32" s="137"/>
      <c r="CM32"/>
      <c r="CN32"/>
      <c r="CO32" s="130" t="s">
        <v>80</v>
      </c>
      <c r="CP32" s="63">
        <f aca="true" t="shared" si="57" ref="CP32:CZ32">SUM(CP29:CP31)</f>
        <v>329.117</v>
      </c>
      <c r="CQ32" s="63">
        <f t="shared" si="57"/>
        <v>202.834</v>
      </c>
      <c r="CR32" s="63">
        <f t="shared" si="57"/>
        <v>21.864</v>
      </c>
      <c r="CS32" s="63">
        <f t="shared" si="57"/>
        <v>12.219</v>
      </c>
      <c r="CT32" s="63">
        <f t="shared" si="57"/>
        <v>6.338</v>
      </c>
      <c r="CU32" s="63">
        <f t="shared" si="57"/>
        <v>142.541</v>
      </c>
      <c r="CV32" s="63">
        <f t="shared" si="57"/>
        <v>185.65099999999998</v>
      </c>
      <c r="CW32" s="63">
        <f t="shared" si="57"/>
        <v>1089.291</v>
      </c>
      <c r="CX32" s="63">
        <f t="shared" si="57"/>
        <v>1285.548</v>
      </c>
      <c r="CY32" s="63">
        <f t="shared" si="57"/>
        <v>0</v>
      </c>
      <c r="CZ32" s="63">
        <f t="shared" si="57"/>
        <v>3275.4029999999993</v>
      </c>
      <c r="DA32" s="102"/>
      <c r="DB32" s="386" t="s">
        <v>89</v>
      </c>
      <c r="DC32" s="223">
        <v>886.105</v>
      </c>
      <c r="DD32" s="146">
        <f t="shared" si="0"/>
        <v>0.644968020220274</v>
      </c>
      <c r="DE32" s="223">
        <v>64.5692</v>
      </c>
      <c r="DF32" s="147">
        <f t="shared" si="1"/>
        <v>1.0120600794091474</v>
      </c>
      <c r="DG32" s="223">
        <v>117.62339999999999</v>
      </c>
      <c r="DH32" s="147">
        <f t="shared" si="2"/>
        <v>1.1770865982528973</v>
      </c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227"/>
      <c r="ED32" s="227"/>
      <c r="EE32" s="227"/>
      <c r="EF32" s="227"/>
      <c r="EG32" s="228"/>
    </row>
    <row r="33" spans="1:141" ht="15.75" customHeight="1">
      <c r="A33" s="29">
        <v>2001</v>
      </c>
      <c r="B33" s="201">
        <v>5675</v>
      </c>
      <c r="C33" s="201">
        <v>791</v>
      </c>
      <c r="D33" s="201">
        <f aca="true" t="shared" si="58" ref="D33:D40">+C33+B33</f>
        <v>6466</v>
      </c>
      <c r="E33" s="201">
        <v>75008</v>
      </c>
      <c r="F33" s="201">
        <f aca="true" t="shared" si="59" ref="F33:F43">D33-E33</f>
        <v>-68542</v>
      </c>
      <c r="G33" s="1"/>
      <c r="H33" s="14" t="s">
        <v>91</v>
      </c>
      <c r="I33" s="348"/>
      <c r="J33" s="348">
        <v>80.4054</v>
      </c>
      <c r="K33" s="351">
        <f>I33+J33</f>
        <v>80.4054</v>
      </c>
      <c r="L33" s="203">
        <v>31.653</v>
      </c>
      <c r="M33" s="211">
        <f t="shared" si="39"/>
        <v>-48.7524</v>
      </c>
      <c r="N33" s="19"/>
      <c r="O33" s="81" t="s">
        <v>102</v>
      </c>
      <c r="P33" s="256">
        <v>71</v>
      </c>
      <c r="Q33" s="256">
        <v>59</v>
      </c>
      <c r="R33" s="256">
        <v>30</v>
      </c>
      <c r="S33" s="256">
        <v>67</v>
      </c>
      <c r="T33" s="256">
        <v>88</v>
      </c>
      <c r="U33" s="256">
        <v>29</v>
      </c>
      <c r="V33" s="256">
        <v>36</v>
      </c>
      <c r="W33" s="256">
        <v>3</v>
      </c>
      <c r="X33" s="256">
        <v>1</v>
      </c>
      <c r="Y33" s="243">
        <v>0</v>
      </c>
      <c r="Z33" s="243">
        <v>189</v>
      </c>
      <c r="AA33" s="243">
        <v>662.66</v>
      </c>
      <c r="AB33" s="244" t="s">
        <v>8</v>
      </c>
      <c r="AC33" s="243"/>
      <c r="AD33" s="243"/>
      <c r="AE33" s="243"/>
      <c r="AF33" s="243"/>
      <c r="AG33" s="243">
        <v>1.689</v>
      </c>
      <c r="AH33" s="243">
        <v>934</v>
      </c>
      <c r="AI33" s="243">
        <v>277.867</v>
      </c>
      <c r="AJ33" s="259">
        <v>785.29</v>
      </c>
      <c r="AK33" s="245">
        <v>418.47125</v>
      </c>
      <c r="AL33" s="245">
        <v>476.70254</v>
      </c>
      <c r="AM33" s="243">
        <v>738.1746</v>
      </c>
      <c r="AN33" s="123"/>
      <c r="AO33" s="11" t="s">
        <v>19</v>
      </c>
      <c r="AP33" s="11">
        <v>184</v>
      </c>
      <c r="AQ33" s="11">
        <v>152</v>
      </c>
      <c r="AR33" s="11">
        <v>38</v>
      </c>
      <c r="AS33" s="11">
        <v>216</v>
      </c>
      <c r="AT33" s="11">
        <v>385</v>
      </c>
      <c r="AU33" s="11">
        <v>495</v>
      </c>
      <c r="AV33" s="11">
        <v>250</v>
      </c>
      <c r="AW33" s="11">
        <v>273</v>
      </c>
      <c r="AX33" s="11">
        <v>230</v>
      </c>
      <c r="AY33" s="32">
        <v>14</v>
      </c>
      <c r="AZ33" s="11">
        <v>0</v>
      </c>
      <c r="BA33" s="11">
        <v>0</v>
      </c>
      <c r="BB33" s="27">
        <v>0</v>
      </c>
      <c r="BC33" s="27">
        <v>108.548</v>
      </c>
      <c r="BD33" s="27"/>
      <c r="BE33" s="27">
        <v>243.13</v>
      </c>
      <c r="BF33" s="27">
        <v>0</v>
      </c>
      <c r="BG33" s="27">
        <v>0</v>
      </c>
      <c r="BH33" s="27">
        <v>128.663</v>
      </c>
      <c r="BI33" s="27">
        <v>164.223</v>
      </c>
      <c r="BJ33" s="27">
        <v>54.879</v>
      </c>
      <c r="BK33" s="27">
        <v>60.7752</v>
      </c>
      <c r="BL33" s="27">
        <v>116.0622</v>
      </c>
      <c r="BM33" s="326">
        <v>0</v>
      </c>
      <c r="BN33" s="27">
        <v>0</v>
      </c>
      <c r="BO33" s="19"/>
      <c r="BP33" s="238" t="s">
        <v>161</v>
      </c>
      <c r="BQ33" s="4"/>
      <c r="BR33" s="4"/>
      <c r="BS33" s="44"/>
      <c r="BT33" s="4"/>
      <c r="BU33" s="44"/>
      <c r="BV33" s="44"/>
      <c r="BW33" s="44"/>
      <c r="BX33" s="222"/>
      <c r="BY33" s="4"/>
      <c r="BZ33" s="222"/>
      <c r="CA33" s="44"/>
      <c r="CB33" s="222"/>
      <c r="CC33" s="4"/>
      <c r="CD33" s="138"/>
      <c r="CE33" s="138"/>
      <c r="CF33" s="138"/>
      <c r="CG33" s="138"/>
      <c r="CH33" s="137"/>
      <c r="CI33" s="137"/>
      <c r="CJ33" s="137"/>
      <c r="CK33" s="137"/>
      <c r="CL33" s="137"/>
      <c r="CM33"/>
      <c r="CN33"/>
      <c r="CO33" s="377" t="s">
        <v>142</v>
      </c>
      <c r="CP33" s="136">
        <v>0</v>
      </c>
      <c r="CQ33" s="136">
        <v>0</v>
      </c>
      <c r="CR33" s="136">
        <v>0</v>
      </c>
      <c r="CS33" s="136">
        <v>0</v>
      </c>
      <c r="CT33" s="136">
        <v>0</v>
      </c>
      <c r="CU33" s="136">
        <v>0</v>
      </c>
      <c r="CV33" s="136">
        <v>0</v>
      </c>
      <c r="CW33" s="136">
        <v>47.883</v>
      </c>
      <c r="CX33" s="136">
        <v>0.018</v>
      </c>
      <c r="CY33" s="136">
        <v>0</v>
      </c>
      <c r="CZ33" s="42">
        <f>SUM(CP33:CY33)</f>
        <v>47.901</v>
      </c>
      <c r="DA33" s="101"/>
      <c r="DB33" s="386" t="s">
        <v>176</v>
      </c>
      <c r="DC33" s="223">
        <v>0.675</v>
      </c>
      <c r="DD33" s="146">
        <f t="shared" si="0"/>
        <v>0.0004913113159825133</v>
      </c>
      <c r="DE33" s="223">
        <v>0</v>
      </c>
      <c r="DF33" s="147">
        <f t="shared" si="1"/>
        <v>0</v>
      </c>
      <c r="DG33" s="223">
        <v>0.0844</v>
      </c>
      <c r="DH33" s="147">
        <f t="shared" si="2"/>
        <v>0.0008446117770149864</v>
      </c>
      <c r="DM33" s="445"/>
      <c r="DN33" s="445"/>
      <c r="DO33" s="445"/>
      <c r="DP33" s="445"/>
      <c r="DQ33" s="445"/>
      <c r="DR33" s="445"/>
      <c r="DS33" s="445"/>
      <c r="DT33" s="445"/>
      <c r="DU33" s="445"/>
      <c r="DV33" s="445"/>
      <c r="DW33" s="445"/>
      <c r="DX33" s="445"/>
      <c r="DY33" s="445"/>
      <c r="DZ33" s="445"/>
      <c r="EA33" s="445"/>
      <c r="EB33" s="445"/>
      <c r="EC33" s="445"/>
      <c r="ED33" s="445"/>
      <c r="EE33" s="445"/>
      <c r="EF33" s="445"/>
      <c r="EG33" s="445"/>
      <c r="EH33" s="445"/>
      <c r="EI33" s="445"/>
      <c r="EJ33" s="445"/>
      <c r="EK33" s="445"/>
    </row>
    <row r="34" spans="1:141" ht="15.75" customHeight="1" thickBot="1">
      <c r="A34" s="30">
        <v>2002</v>
      </c>
      <c r="B34" s="201">
        <v>5176</v>
      </c>
      <c r="C34" s="201">
        <v>1146</v>
      </c>
      <c r="D34" s="201">
        <f t="shared" si="58"/>
        <v>6322</v>
      </c>
      <c r="E34" s="201">
        <v>91585</v>
      </c>
      <c r="F34" s="201">
        <f t="shared" si="59"/>
        <v>-85263</v>
      </c>
      <c r="G34" s="1"/>
      <c r="H34" s="356" t="s">
        <v>80</v>
      </c>
      <c r="I34" s="354">
        <f>SUM(I30:I33)</f>
        <v>364.303</v>
      </c>
      <c r="J34" s="354">
        <f>SUM(J30:J33)</f>
        <v>105.6618</v>
      </c>
      <c r="K34" s="354">
        <f>SUM(K30:K33)</f>
        <v>469.96479999999997</v>
      </c>
      <c r="L34" s="354">
        <f>SUM(L30:L33)</f>
        <v>3275.403</v>
      </c>
      <c r="M34" s="354">
        <f t="shared" si="39"/>
        <v>2805.4381999999996</v>
      </c>
      <c r="N34" s="19"/>
      <c r="O34" s="81" t="s">
        <v>117</v>
      </c>
      <c r="P34" s="256"/>
      <c r="Q34" s="256">
        <v>1</v>
      </c>
      <c r="R34" s="256">
        <v>0.4</v>
      </c>
      <c r="S34" s="256"/>
      <c r="T34" s="256">
        <v>0</v>
      </c>
      <c r="U34" s="256">
        <v>0</v>
      </c>
      <c r="V34" s="256">
        <v>0</v>
      </c>
      <c r="W34" s="256">
        <v>0</v>
      </c>
      <c r="X34" s="256">
        <v>0</v>
      </c>
      <c r="Y34" s="243">
        <v>0</v>
      </c>
      <c r="Z34" s="244" t="s">
        <v>8</v>
      </c>
      <c r="AA34" s="244" t="s">
        <v>8</v>
      </c>
      <c r="AB34" s="244" t="s">
        <v>8</v>
      </c>
      <c r="AC34" s="243"/>
      <c r="AD34" s="243"/>
      <c r="AE34" s="243"/>
      <c r="AF34" s="243"/>
      <c r="AG34" s="243"/>
      <c r="AH34" s="243"/>
      <c r="AI34" s="243">
        <v>0</v>
      </c>
      <c r="AJ34" s="259">
        <v>0.056</v>
      </c>
      <c r="AK34" s="245"/>
      <c r="AL34" s="245">
        <v>0</v>
      </c>
      <c r="AM34" s="243"/>
      <c r="AN34" s="123"/>
      <c r="AO34" s="11" t="s">
        <v>33</v>
      </c>
      <c r="AP34" s="11">
        <v>80</v>
      </c>
      <c r="AQ34" s="11">
        <v>81</v>
      </c>
      <c r="AR34" s="11">
        <v>1292</v>
      </c>
      <c r="AS34" s="11">
        <v>82</v>
      </c>
      <c r="AT34" s="11">
        <v>411</v>
      </c>
      <c r="AU34" s="11">
        <v>0</v>
      </c>
      <c r="AV34" s="11">
        <v>59</v>
      </c>
      <c r="AW34" s="11">
        <v>36</v>
      </c>
      <c r="AX34" s="11">
        <v>50</v>
      </c>
      <c r="AY34" s="32">
        <v>53</v>
      </c>
      <c r="AZ34" s="11">
        <v>0</v>
      </c>
      <c r="BA34" s="11">
        <v>0</v>
      </c>
      <c r="BB34" s="27">
        <v>66.26</v>
      </c>
      <c r="BC34" s="27">
        <v>521.714</v>
      </c>
      <c r="BD34" s="27">
        <v>92.581</v>
      </c>
      <c r="BE34" s="27">
        <v>681.271</v>
      </c>
      <c r="BF34" s="27">
        <v>74.68</v>
      </c>
      <c r="BG34" s="27">
        <v>18.076</v>
      </c>
      <c r="BH34" s="27">
        <v>806.686</v>
      </c>
      <c r="BI34" s="27">
        <v>837.918</v>
      </c>
      <c r="BJ34" s="27">
        <v>1088.865</v>
      </c>
      <c r="BK34" s="27">
        <v>2898.2543398</v>
      </c>
      <c r="BL34" s="27">
        <v>1668.4962</v>
      </c>
      <c r="BM34" s="326">
        <v>841.38998</v>
      </c>
      <c r="BN34" s="27">
        <v>945.94581</v>
      </c>
      <c r="BO34" s="19"/>
      <c r="BP34" s="75"/>
      <c r="BQ34" s="4"/>
      <c r="BR34" s="4"/>
      <c r="BS34" s="44"/>
      <c r="BT34" s="4"/>
      <c r="BU34" s="44"/>
      <c r="BV34" s="44"/>
      <c r="BW34" s="44"/>
      <c r="BX34" s="222"/>
      <c r="BY34" s="4"/>
      <c r="BZ34" s="222"/>
      <c r="CA34" s="44"/>
      <c r="CB34" s="222"/>
      <c r="CD34" s="137"/>
      <c r="CE34" s="138"/>
      <c r="CF34" s="138"/>
      <c r="CG34" s="77"/>
      <c r="CH34" s="137"/>
      <c r="CI34" s="137"/>
      <c r="CJ34" s="137"/>
      <c r="CK34" s="137"/>
      <c r="CL34" s="137"/>
      <c r="CM34"/>
      <c r="CN34"/>
      <c r="CO34" s="277" t="s">
        <v>83</v>
      </c>
      <c r="CP34" s="136">
        <v>240.095</v>
      </c>
      <c r="CQ34" s="136">
        <v>20.337</v>
      </c>
      <c r="CR34" s="136"/>
      <c r="CS34" s="136"/>
      <c r="CT34" s="136"/>
      <c r="CU34" s="136">
        <v>28.807</v>
      </c>
      <c r="CV34" s="136">
        <v>72.504</v>
      </c>
      <c r="CW34" s="136">
        <v>951.761</v>
      </c>
      <c r="CX34" s="136">
        <v>256.327</v>
      </c>
      <c r="CY34" s="136">
        <v>0</v>
      </c>
      <c r="CZ34" s="42">
        <f aca="true" t="shared" si="60" ref="CZ34:CZ46">SUM(CP34:CY34)</f>
        <v>1569.831</v>
      </c>
      <c r="DA34" s="103"/>
      <c r="DB34" s="386" t="s">
        <v>32</v>
      </c>
      <c r="DC34" s="223">
        <v>4.569</v>
      </c>
      <c r="DD34" s="146">
        <f t="shared" si="0"/>
        <v>0.003325631707739412</v>
      </c>
      <c r="DE34" s="223">
        <v>0</v>
      </c>
      <c r="DF34" s="147">
        <f t="shared" si="1"/>
        <v>0</v>
      </c>
      <c r="DG34" s="223">
        <v>0.28</v>
      </c>
      <c r="DH34" s="147">
        <f t="shared" si="2"/>
        <v>0.002802029591992846</v>
      </c>
      <c r="DM34" s="445"/>
      <c r="DN34" s="445"/>
      <c r="DO34" s="445"/>
      <c r="DP34" s="445"/>
      <c r="DQ34" s="445"/>
      <c r="DR34" s="445"/>
      <c r="DS34" s="445"/>
      <c r="DT34" s="445"/>
      <c r="DU34" s="445"/>
      <c r="DV34" s="445"/>
      <c r="DW34" s="445"/>
      <c r="DX34" s="445"/>
      <c r="DY34" s="445"/>
      <c r="DZ34" s="445"/>
      <c r="EA34" s="445"/>
      <c r="EB34" s="445"/>
      <c r="EC34" s="445"/>
      <c r="ED34" s="445"/>
      <c r="EE34" s="445"/>
      <c r="EF34" s="445"/>
      <c r="EG34" s="445"/>
      <c r="EH34" s="445"/>
      <c r="EI34" s="445"/>
      <c r="EJ34" s="445"/>
      <c r="EK34" s="445"/>
    </row>
    <row r="35" spans="1:137" ht="15.75" customHeight="1">
      <c r="A35" s="30">
        <v>2003</v>
      </c>
      <c r="B35" s="203">
        <v>3676</v>
      </c>
      <c r="C35" s="203">
        <v>794</v>
      </c>
      <c r="D35" s="201">
        <f t="shared" si="58"/>
        <v>4470</v>
      </c>
      <c r="E35" s="203">
        <v>79496</v>
      </c>
      <c r="F35" s="201">
        <f t="shared" si="59"/>
        <v>-75026</v>
      </c>
      <c r="G35" s="1"/>
      <c r="H35" s="56" t="s">
        <v>125</v>
      </c>
      <c r="I35" s="211"/>
      <c r="J35" s="211"/>
      <c r="K35" s="211"/>
      <c r="L35" s="355">
        <v>3133.422</v>
      </c>
      <c r="M35" s="211">
        <f t="shared" si="39"/>
        <v>3133.422</v>
      </c>
      <c r="N35" s="21"/>
      <c r="O35" s="82" t="s">
        <v>103</v>
      </c>
      <c r="P35" s="256"/>
      <c r="Q35" s="256"/>
      <c r="R35" s="256"/>
      <c r="S35" s="256"/>
      <c r="T35" s="256"/>
      <c r="U35" s="256"/>
      <c r="V35" s="256"/>
      <c r="W35" s="256"/>
      <c r="X35" s="256"/>
      <c r="Y35" s="243"/>
      <c r="Z35" s="243"/>
      <c r="AA35" s="243"/>
      <c r="AB35" s="243">
        <v>6407</v>
      </c>
      <c r="AC35" s="243"/>
      <c r="AD35" s="243">
        <v>119</v>
      </c>
      <c r="AE35" s="243"/>
      <c r="AF35" s="243"/>
      <c r="AG35" s="243"/>
      <c r="AH35" s="243">
        <v>376</v>
      </c>
      <c r="AI35" s="243">
        <v>0.125</v>
      </c>
      <c r="AJ35" s="259"/>
      <c r="AK35" s="245"/>
      <c r="AL35" s="245">
        <v>0</v>
      </c>
      <c r="AM35" s="243"/>
      <c r="AN35" s="123"/>
      <c r="AO35" s="11" t="s">
        <v>17</v>
      </c>
      <c r="AP35" s="11">
        <v>47</v>
      </c>
      <c r="AQ35" s="11">
        <v>0</v>
      </c>
      <c r="AR35" s="11">
        <v>29</v>
      </c>
      <c r="AS35" s="11">
        <v>16</v>
      </c>
      <c r="AT35" s="11">
        <v>10</v>
      </c>
      <c r="AU35" s="11">
        <v>10</v>
      </c>
      <c r="AV35" s="11">
        <v>0</v>
      </c>
      <c r="AW35" s="11">
        <v>0</v>
      </c>
      <c r="AX35" s="11">
        <v>0</v>
      </c>
      <c r="AY35" s="32">
        <v>0</v>
      </c>
      <c r="AZ35" s="11">
        <v>0</v>
      </c>
      <c r="BA35" s="11">
        <v>0</v>
      </c>
      <c r="BB35" s="27">
        <v>0</v>
      </c>
      <c r="BC35" s="11">
        <v>0</v>
      </c>
      <c r="BD35" s="27">
        <v>71</v>
      </c>
      <c r="BE35" s="27"/>
      <c r="BF35" s="27">
        <v>40</v>
      </c>
      <c r="BG35" s="27">
        <v>0</v>
      </c>
      <c r="BH35" s="27">
        <v>0</v>
      </c>
      <c r="BI35" s="27"/>
      <c r="BJ35" s="27">
        <v>0</v>
      </c>
      <c r="BK35" s="27"/>
      <c r="BL35" s="27">
        <v>21.4984</v>
      </c>
      <c r="BM35" s="326">
        <v>0</v>
      </c>
      <c r="BN35" s="27">
        <v>0</v>
      </c>
      <c r="BO35" s="21"/>
      <c r="BP35" s="74"/>
      <c r="BQ35" s="4"/>
      <c r="BR35" s="4"/>
      <c r="BS35" s="44"/>
      <c r="BT35" s="4"/>
      <c r="BU35" s="44"/>
      <c r="BV35" s="44"/>
      <c r="BW35" s="44"/>
      <c r="BX35" s="222"/>
      <c r="BY35" s="4"/>
      <c r="BZ35" s="222"/>
      <c r="CA35" s="44"/>
      <c r="CB35" s="222"/>
      <c r="CD35" s="137"/>
      <c r="CE35" s="138"/>
      <c r="CF35" s="138"/>
      <c r="CG35" s="77"/>
      <c r="CH35" s="137"/>
      <c r="CI35" s="137"/>
      <c r="CJ35" s="137"/>
      <c r="CK35" s="137"/>
      <c r="CL35" s="137"/>
      <c r="CM35"/>
      <c r="CN35"/>
      <c r="CO35" s="278" t="s">
        <v>95</v>
      </c>
      <c r="CP35" s="136">
        <v>4.239</v>
      </c>
      <c r="CQ35" s="378">
        <v>0</v>
      </c>
      <c r="CR35" s="136">
        <v>0</v>
      </c>
      <c r="CS35" s="136">
        <v>0</v>
      </c>
      <c r="CT35" s="136">
        <v>0</v>
      </c>
      <c r="CU35" s="136">
        <v>0</v>
      </c>
      <c r="CV35" s="136">
        <v>0</v>
      </c>
      <c r="CW35" s="136">
        <v>0</v>
      </c>
      <c r="CX35" s="136">
        <v>0.161</v>
      </c>
      <c r="CY35" s="136">
        <v>0</v>
      </c>
      <c r="CZ35" s="42">
        <f t="shared" si="60"/>
        <v>4.3999999999999995</v>
      </c>
      <c r="DA35" s="103"/>
      <c r="DB35" s="386" t="s">
        <v>142</v>
      </c>
      <c r="DC35" s="223">
        <v>47.901</v>
      </c>
      <c r="DD35" s="146">
        <f t="shared" si="0"/>
        <v>0.03486563458796796</v>
      </c>
      <c r="DE35" s="223">
        <v>0</v>
      </c>
      <c r="DF35" s="147">
        <f t="shared" si="1"/>
        <v>0</v>
      </c>
      <c r="DG35" s="223">
        <v>5.9877</v>
      </c>
      <c r="DH35" s="147">
        <f t="shared" si="2"/>
        <v>0.05992040209991272</v>
      </c>
      <c r="DY35" s="50"/>
      <c r="EC35" s="173"/>
      <c r="ED35" s="173"/>
      <c r="EE35" s="173"/>
      <c r="EF35" s="173"/>
      <c r="EG35" s="229"/>
    </row>
    <row r="36" spans="1:137" ht="15.75" customHeight="1">
      <c r="A36" s="29">
        <v>2004</v>
      </c>
      <c r="B36" s="201">
        <v>3145</v>
      </c>
      <c r="C36" s="204">
        <v>213</v>
      </c>
      <c r="D36" s="201">
        <f t="shared" si="58"/>
        <v>3358</v>
      </c>
      <c r="E36" s="203">
        <v>80753</v>
      </c>
      <c r="F36" s="201">
        <f t="shared" si="59"/>
        <v>-77395</v>
      </c>
      <c r="H36" s="14" t="s">
        <v>150</v>
      </c>
      <c r="I36" s="201"/>
      <c r="J36" s="201"/>
      <c r="K36" s="201"/>
      <c r="L36" s="203">
        <v>42.609</v>
      </c>
      <c r="M36" s="211">
        <f t="shared" si="39"/>
        <v>42.609</v>
      </c>
      <c r="N36" s="21"/>
      <c r="O36" s="81" t="s">
        <v>105</v>
      </c>
      <c r="P36" s="256">
        <v>178</v>
      </c>
      <c r="Q36" s="256" t="s">
        <v>118</v>
      </c>
      <c r="R36" s="256">
        <v>141</v>
      </c>
      <c r="S36" s="256">
        <v>635</v>
      </c>
      <c r="T36" s="256">
        <v>1014</v>
      </c>
      <c r="U36" s="256">
        <v>1441</v>
      </c>
      <c r="V36" s="256">
        <v>1190</v>
      </c>
      <c r="W36" s="256">
        <v>660</v>
      </c>
      <c r="X36" s="256">
        <v>467</v>
      </c>
      <c r="Y36" s="243">
        <v>408</v>
      </c>
      <c r="Z36" s="243">
        <v>451</v>
      </c>
      <c r="AA36" s="243">
        <v>622</v>
      </c>
      <c r="AB36" s="244">
        <v>58</v>
      </c>
      <c r="AC36" s="243">
        <v>265</v>
      </c>
      <c r="AD36" s="243">
        <v>30.546</v>
      </c>
      <c r="AE36" s="246">
        <v>6.643</v>
      </c>
      <c r="AF36" s="243">
        <v>53.16</v>
      </c>
      <c r="AG36" s="243"/>
      <c r="AH36" s="243">
        <v>235.925</v>
      </c>
      <c r="AI36" s="243">
        <v>692.542</v>
      </c>
      <c r="AJ36" s="259">
        <v>351.36559</v>
      </c>
      <c r="AK36" s="245"/>
      <c r="AL36" s="245">
        <v>25.007</v>
      </c>
      <c r="AM36" s="243"/>
      <c r="AN36" s="123"/>
      <c r="AO36" s="11" t="s">
        <v>93</v>
      </c>
      <c r="AP36" s="11">
        <v>0</v>
      </c>
      <c r="AQ36" s="11">
        <v>0</v>
      </c>
      <c r="AR36" s="11">
        <v>0</v>
      </c>
      <c r="AS36" s="11">
        <v>0</v>
      </c>
      <c r="AT36" s="11">
        <v>3</v>
      </c>
      <c r="AU36" s="11">
        <v>0</v>
      </c>
      <c r="AV36" s="11">
        <v>0</v>
      </c>
      <c r="AW36" s="11">
        <v>6</v>
      </c>
      <c r="AX36" s="11">
        <v>1</v>
      </c>
      <c r="AY36" s="32">
        <v>36</v>
      </c>
      <c r="AZ36" s="11">
        <v>0</v>
      </c>
      <c r="BA36" s="11">
        <v>0</v>
      </c>
      <c r="BB36" s="27">
        <v>22.75</v>
      </c>
      <c r="BC36" s="27">
        <v>1.6</v>
      </c>
      <c r="BD36" s="27">
        <v>0.61</v>
      </c>
      <c r="BE36" s="27">
        <v>0.003</v>
      </c>
      <c r="BF36" s="27">
        <v>7.06</v>
      </c>
      <c r="BG36" s="27">
        <v>0</v>
      </c>
      <c r="BH36" s="27">
        <v>20.11</v>
      </c>
      <c r="BI36" s="27">
        <v>885.641</v>
      </c>
      <c r="BJ36" s="27">
        <v>2.095</v>
      </c>
      <c r="BK36" s="27">
        <v>5.1085</v>
      </c>
      <c r="BL36" s="27">
        <v>53.9404</v>
      </c>
      <c r="BM36" s="326">
        <v>40.887</v>
      </c>
      <c r="BN36" s="27">
        <v>0</v>
      </c>
      <c r="BO36" s="21"/>
      <c r="BP36" s="365"/>
      <c r="BQ36" s="4"/>
      <c r="BR36" s="4"/>
      <c r="BS36" s="44"/>
      <c r="BT36" s="4"/>
      <c r="BU36" s="44"/>
      <c r="BV36" s="44"/>
      <c r="BW36" s="44"/>
      <c r="BX36" s="222"/>
      <c r="BY36" s="4"/>
      <c r="BZ36" s="222"/>
      <c r="CA36" s="44"/>
      <c r="CB36" s="222"/>
      <c r="CC36" s="4"/>
      <c r="CD36" s="138"/>
      <c r="CE36" s="138"/>
      <c r="CF36" s="138"/>
      <c r="CG36" s="138"/>
      <c r="CH36" s="137"/>
      <c r="CI36" s="137"/>
      <c r="CJ36" s="137"/>
      <c r="CK36" s="137"/>
      <c r="CL36" s="137"/>
      <c r="CM36"/>
      <c r="CN36"/>
      <c r="CO36" s="278" t="s">
        <v>18</v>
      </c>
      <c r="CP36" s="136">
        <v>11.704</v>
      </c>
      <c r="CQ36" s="136">
        <v>668.913</v>
      </c>
      <c r="CR36" s="136"/>
      <c r="CS36" s="136"/>
      <c r="CT36" s="136"/>
      <c r="CU36" s="136">
        <v>587.889</v>
      </c>
      <c r="CV36" s="136">
        <v>5.245</v>
      </c>
      <c r="CW36" s="136">
        <v>90.345</v>
      </c>
      <c r="CX36" s="136">
        <v>81.692</v>
      </c>
      <c r="CY36" s="136">
        <v>0</v>
      </c>
      <c r="CZ36" s="42">
        <f t="shared" si="60"/>
        <v>1445.7879999999998</v>
      </c>
      <c r="DA36" s="103"/>
      <c r="DB36" s="386" t="s">
        <v>190</v>
      </c>
      <c r="DC36" s="223">
        <v>34.131</v>
      </c>
      <c r="DD36" s="146">
        <f t="shared" si="0"/>
        <v>0.02484288374192468</v>
      </c>
      <c r="DE36" s="223">
        <v>0</v>
      </c>
      <c r="DF36" s="147">
        <f t="shared" si="1"/>
        <v>0</v>
      </c>
      <c r="DG36" s="223">
        <v>4.2671</v>
      </c>
      <c r="DH36" s="147">
        <f t="shared" si="2"/>
        <v>0.04270193025711669</v>
      </c>
      <c r="DY36" s="50"/>
      <c r="EC36" s="174"/>
      <c r="ED36" s="174"/>
      <c r="EE36" s="174"/>
      <c r="EF36" s="174"/>
      <c r="EG36" s="111"/>
    </row>
    <row r="37" spans="1:137" ht="15.75" customHeight="1">
      <c r="A37" s="30">
        <v>2005</v>
      </c>
      <c r="B37" s="201">
        <v>4999</v>
      </c>
      <c r="C37" s="201">
        <v>644</v>
      </c>
      <c r="D37" s="201">
        <f>+C37+B37</f>
        <v>5643</v>
      </c>
      <c r="E37" s="201">
        <v>100081</v>
      </c>
      <c r="F37" s="201">
        <f t="shared" si="59"/>
        <v>-94438</v>
      </c>
      <c r="H37" s="56" t="s">
        <v>81</v>
      </c>
      <c r="I37" s="211"/>
      <c r="J37" s="211"/>
      <c r="K37" s="201"/>
      <c r="L37" s="211">
        <v>27.641</v>
      </c>
      <c r="M37" s="211">
        <f t="shared" si="39"/>
        <v>27.641</v>
      </c>
      <c r="N37" s="19"/>
      <c r="O37" s="81" t="s">
        <v>104</v>
      </c>
      <c r="P37" s="256">
        <v>16.9</v>
      </c>
      <c r="Q37" s="256">
        <v>2</v>
      </c>
      <c r="R37" s="256">
        <v>2</v>
      </c>
      <c r="S37" s="256">
        <v>10</v>
      </c>
      <c r="T37" s="256">
        <v>2</v>
      </c>
      <c r="U37" s="256">
        <v>6</v>
      </c>
      <c r="V37" s="256">
        <v>5</v>
      </c>
      <c r="W37" s="256">
        <v>2</v>
      </c>
      <c r="X37" s="256">
        <v>3</v>
      </c>
      <c r="Y37" s="243">
        <v>0</v>
      </c>
      <c r="Z37" s="244" t="s">
        <v>8</v>
      </c>
      <c r="AA37" s="244">
        <v>0.896</v>
      </c>
      <c r="AB37" s="244">
        <v>2148</v>
      </c>
      <c r="AC37" s="243">
        <v>1621</v>
      </c>
      <c r="AD37" s="243">
        <v>50.213</v>
      </c>
      <c r="AE37" s="243">
        <v>17.63</v>
      </c>
      <c r="AF37" s="243">
        <v>26.068</v>
      </c>
      <c r="AG37" s="243">
        <v>10.664</v>
      </c>
      <c r="AH37" s="243">
        <v>3</v>
      </c>
      <c r="AI37" s="243">
        <v>1.413</v>
      </c>
      <c r="AJ37" s="259"/>
      <c r="AK37" s="245"/>
      <c r="AL37" s="245">
        <v>0</v>
      </c>
      <c r="AM37" s="243"/>
      <c r="AN37" s="83"/>
      <c r="AO37" s="11" t="s">
        <v>81</v>
      </c>
      <c r="AP37" s="11">
        <v>7</v>
      </c>
      <c r="AQ37" s="11">
        <v>0</v>
      </c>
      <c r="AR37" s="11">
        <v>10</v>
      </c>
      <c r="AS37" s="11">
        <v>5</v>
      </c>
      <c r="AT37" s="11">
        <v>0</v>
      </c>
      <c r="AU37" s="11">
        <v>0</v>
      </c>
      <c r="AV37" s="11">
        <v>6</v>
      </c>
      <c r="AW37" s="11">
        <v>15</v>
      </c>
      <c r="AX37" s="11">
        <v>8</v>
      </c>
      <c r="AY37" s="32">
        <v>0</v>
      </c>
      <c r="AZ37" s="11">
        <v>0</v>
      </c>
      <c r="BA37" s="11">
        <v>0</v>
      </c>
      <c r="BB37" s="27">
        <v>0</v>
      </c>
      <c r="BC37" s="11">
        <v>20</v>
      </c>
      <c r="BD37" s="27">
        <v>0</v>
      </c>
      <c r="BE37" s="27">
        <v>0</v>
      </c>
      <c r="BF37" s="27">
        <v>0</v>
      </c>
      <c r="BG37" s="27">
        <v>0</v>
      </c>
      <c r="BH37" s="27">
        <v>5</v>
      </c>
      <c r="BI37" s="27"/>
      <c r="BJ37" s="27">
        <v>0</v>
      </c>
      <c r="BK37" s="27"/>
      <c r="BL37" s="27"/>
      <c r="BM37" s="326">
        <v>0</v>
      </c>
      <c r="BN37" s="27">
        <v>0</v>
      </c>
      <c r="BO37" s="19"/>
      <c r="BP37" s="363"/>
      <c r="BQ37" s="4"/>
      <c r="BR37" s="4"/>
      <c r="BS37" s="44"/>
      <c r="BT37" s="4"/>
      <c r="BU37" s="44"/>
      <c r="BV37" s="44"/>
      <c r="BW37" s="44"/>
      <c r="BX37" s="222"/>
      <c r="BY37" s="4"/>
      <c r="BZ37" s="222"/>
      <c r="CA37" s="44"/>
      <c r="CB37" s="222"/>
      <c r="CC37" s="4"/>
      <c r="CD37" s="138"/>
      <c r="CE37" s="138"/>
      <c r="CF37" s="138"/>
      <c r="CG37" s="138"/>
      <c r="CH37" s="137"/>
      <c r="CI37" s="137"/>
      <c r="CJ37" s="137"/>
      <c r="CK37" s="137"/>
      <c r="CL37" s="137"/>
      <c r="CM37"/>
      <c r="CN37"/>
      <c r="CO37" s="11" t="s">
        <v>140</v>
      </c>
      <c r="CP37" s="136">
        <v>2.6</v>
      </c>
      <c r="CQ37" s="136"/>
      <c r="CR37" s="136"/>
      <c r="CS37" s="136"/>
      <c r="CT37" s="136"/>
      <c r="CU37" s="136">
        <v>28.674</v>
      </c>
      <c r="CV37" s="136">
        <v>1.22</v>
      </c>
      <c r="CW37" s="136">
        <v>3.765</v>
      </c>
      <c r="CX37" s="136">
        <v>4.237</v>
      </c>
      <c r="CY37" s="136">
        <v>0</v>
      </c>
      <c r="CZ37" s="42">
        <f t="shared" si="60"/>
        <v>40.496</v>
      </c>
      <c r="DA37" s="103"/>
      <c r="DB37" s="386" t="s">
        <v>151</v>
      </c>
      <c r="DC37" s="223">
        <v>3.537</v>
      </c>
      <c r="DD37" s="146">
        <f aca="true" t="shared" si="61" ref="DD37:DD54">DC37/$DC$55*100</f>
        <v>0.0025744712957483694</v>
      </c>
      <c r="DE37" s="223">
        <v>0</v>
      </c>
      <c r="DF37" s="147">
        <f aca="true" t="shared" si="62" ref="DF37:DF54">DE37/$DE$55*100</f>
        <v>0</v>
      </c>
      <c r="DG37" s="223">
        <v>0</v>
      </c>
      <c r="DH37" s="147">
        <f aca="true" t="shared" si="63" ref="DH37:DH54">DG37/$DG$55*100</f>
        <v>0</v>
      </c>
      <c r="DW37" s="4"/>
      <c r="DY37" s="50"/>
      <c r="EC37" s="174"/>
      <c r="ED37" s="174"/>
      <c r="EE37" s="174"/>
      <c r="EF37" s="174"/>
      <c r="EG37" s="111"/>
    </row>
    <row r="38" spans="1:139" ht="15.75" customHeight="1">
      <c r="A38" s="30">
        <v>2006</v>
      </c>
      <c r="B38" s="201">
        <v>2895</v>
      </c>
      <c r="C38" s="204">
        <v>453</v>
      </c>
      <c r="D38" s="201">
        <f t="shared" si="58"/>
        <v>3348</v>
      </c>
      <c r="E38" s="201">
        <v>82396</v>
      </c>
      <c r="F38" s="201">
        <f t="shared" si="59"/>
        <v>-79048</v>
      </c>
      <c r="H38" s="13" t="s">
        <v>18</v>
      </c>
      <c r="I38" s="201"/>
      <c r="J38" s="201"/>
      <c r="K38" s="201"/>
      <c r="L38" s="201">
        <v>1445.788</v>
      </c>
      <c r="M38" s="211">
        <f t="shared" si="39"/>
        <v>1445.788</v>
      </c>
      <c r="N38" s="19"/>
      <c r="O38" s="81" t="s">
        <v>139</v>
      </c>
      <c r="P38" s="256"/>
      <c r="Q38" s="256"/>
      <c r="R38" s="256"/>
      <c r="S38" s="256"/>
      <c r="T38" s="256"/>
      <c r="U38" s="256"/>
      <c r="V38" s="256"/>
      <c r="W38" s="256"/>
      <c r="X38" s="256"/>
      <c r="Y38" s="243"/>
      <c r="Z38" s="243"/>
      <c r="AA38" s="243"/>
      <c r="AB38" s="243">
        <v>2010</v>
      </c>
      <c r="AC38" s="243">
        <v>162.8</v>
      </c>
      <c r="AD38" s="243">
        <v>223.675</v>
      </c>
      <c r="AE38" s="246">
        <v>100.803</v>
      </c>
      <c r="AF38" s="243">
        <v>72.353</v>
      </c>
      <c r="AG38" s="243">
        <v>103.561</v>
      </c>
      <c r="AH38" s="243">
        <v>15.189</v>
      </c>
      <c r="AI38" s="243">
        <v>12.724</v>
      </c>
      <c r="AJ38" s="259"/>
      <c r="AK38" s="245"/>
      <c r="AL38" s="245">
        <v>0</v>
      </c>
      <c r="AM38" s="243"/>
      <c r="AN38" s="83"/>
      <c r="AO38" s="11" t="s">
        <v>128</v>
      </c>
      <c r="AP38" s="11">
        <v>79</v>
      </c>
      <c r="AQ38" s="11">
        <v>92</v>
      </c>
      <c r="AR38" s="11">
        <v>160</v>
      </c>
      <c r="AS38" s="11">
        <v>82</v>
      </c>
      <c r="AT38" s="11">
        <v>10</v>
      </c>
      <c r="AU38" s="11">
        <v>10</v>
      </c>
      <c r="AV38" s="11">
        <v>9</v>
      </c>
      <c r="AW38" s="11">
        <v>0</v>
      </c>
      <c r="AX38" s="11">
        <v>1</v>
      </c>
      <c r="AY38" s="32">
        <v>5</v>
      </c>
      <c r="AZ38" s="11">
        <v>0</v>
      </c>
      <c r="BA38" s="11">
        <v>0</v>
      </c>
      <c r="BB38" s="27">
        <v>78.634</v>
      </c>
      <c r="BC38" s="27">
        <v>0</v>
      </c>
      <c r="BD38" s="27">
        <v>312.141</v>
      </c>
      <c r="BE38" s="27">
        <v>1.001</v>
      </c>
      <c r="BF38" s="27">
        <v>0</v>
      </c>
      <c r="BG38" s="27">
        <v>0</v>
      </c>
      <c r="BH38" s="27">
        <v>41.639</v>
      </c>
      <c r="BI38" s="27">
        <v>16.142</v>
      </c>
      <c r="BJ38" s="27">
        <v>18.996</v>
      </c>
      <c r="BK38" s="27">
        <v>45.205</v>
      </c>
      <c r="BL38" s="27">
        <v>58.901</v>
      </c>
      <c r="BM38" s="326">
        <v>1.514</v>
      </c>
      <c r="BN38" s="27">
        <v>7.02</v>
      </c>
      <c r="BO38" s="19"/>
      <c r="CD38" s="137"/>
      <c r="CE38" s="137"/>
      <c r="CF38" s="137"/>
      <c r="CG38" s="137"/>
      <c r="CH38" s="137"/>
      <c r="CI38" s="137"/>
      <c r="CJ38" s="137"/>
      <c r="CK38" s="137"/>
      <c r="CL38" s="137"/>
      <c r="CM38"/>
      <c r="CN38"/>
      <c r="CO38" s="11" t="s">
        <v>141</v>
      </c>
      <c r="CP38" s="26">
        <v>0.298</v>
      </c>
      <c r="CQ38" s="26">
        <v>0</v>
      </c>
      <c r="CR38" s="26">
        <v>0</v>
      </c>
      <c r="CS38" s="26">
        <v>0</v>
      </c>
      <c r="CT38" s="26">
        <v>2.71</v>
      </c>
      <c r="CU38" s="26">
        <v>0.057</v>
      </c>
      <c r="CV38" s="26">
        <v>1.442</v>
      </c>
      <c r="CW38" s="26">
        <v>1.45</v>
      </c>
      <c r="CX38" s="26">
        <v>0.395</v>
      </c>
      <c r="CY38" s="26">
        <v>0</v>
      </c>
      <c r="CZ38" s="42">
        <f t="shared" si="60"/>
        <v>6.352</v>
      </c>
      <c r="DA38" s="103"/>
      <c r="DB38" s="386" t="s">
        <v>187</v>
      </c>
      <c r="DC38" s="223">
        <v>0.352</v>
      </c>
      <c r="DD38" s="146">
        <f t="shared" si="61"/>
        <v>0.0002562097529271773</v>
      </c>
      <c r="DE38" s="223">
        <v>0</v>
      </c>
      <c r="DF38" s="147">
        <f t="shared" si="62"/>
        <v>0</v>
      </c>
      <c r="DG38" s="223">
        <v>0.0441</v>
      </c>
      <c r="DH38" s="147">
        <f t="shared" si="63"/>
        <v>0.0004413196607388732</v>
      </c>
      <c r="DY38" s="50"/>
      <c r="EG38" s="230"/>
      <c r="EH38" s="358"/>
      <c r="EI38" s="358"/>
    </row>
    <row r="39" spans="1:139" ht="15.75" customHeight="1">
      <c r="A39" s="29">
        <v>2007</v>
      </c>
      <c r="B39" s="201">
        <v>9584.81</v>
      </c>
      <c r="C39" s="201">
        <v>2511.507</v>
      </c>
      <c r="D39" s="201">
        <f t="shared" si="58"/>
        <v>12096.317</v>
      </c>
      <c r="E39" s="201">
        <v>83631.897</v>
      </c>
      <c r="F39" s="201">
        <f t="shared" si="59"/>
        <v>-71535.58</v>
      </c>
      <c r="H39" s="13" t="s">
        <v>83</v>
      </c>
      <c r="I39" s="201"/>
      <c r="J39" s="201"/>
      <c r="K39" s="201"/>
      <c r="L39" s="201">
        <v>1569.831</v>
      </c>
      <c r="M39" s="211">
        <f t="shared" si="39"/>
        <v>1569.831</v>
      </c>
      <c r="N39" s="20"/>
      <c r="O39" s="131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5"/>
      <c r="AK39" s="254"/>
      <c r="AL39" s="254"/>
      <c r="AM39" s="254"/>
      <c r="AN39" s="83"/>
      <c r="AO39" s="32" t="s">
        <v>136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27">
        <v>0</v>
      </c>
      <c r="BC39" s="27">
        <v>1355.9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/>
      <c r="BJ39" s="27">
        <v>0</v>
      </c>
      <c r="BK39" s="27"/>
      <c r="BL39" s="27">
        <v>41.4</v>
      </c>
      <c r="BM39" s="326">
        <v>0</v>
      </c>
      <c r="BN39" s="27">
        <v>0</v>
      </c>
      <c r="BO39" s="20"/>
      <c r="BR39" s="4"/>
      <c r="BS39" s="44"/>
      <c r="BT39" s="4"/>
      <c r="CD39" s="137"/>
      <c r="CE39" s="137"/>
      <c r="CF39" s="137"/>
      <c r="CG39" s="137"/>
      <c r="CH39" s="137"/>
      <c r="CI39" s="137"/>
      <c r="CJ39" s="137"/>
      <c r="CK39" s="137"/>
      <c r="CL39" s="137"/>
      <c r="CM39"/>
      <c r="CN39"/>
      <c r="CO39" s="11" t="s">
        <v>125</v>
      </c>
      <c r="CP39" s="223">
        <v>3115.32375</v>
      </c>
      <c r="CQ39" s="223"/>
      <c r="CR39" s="223"/>
      <c r="CS39" s="223"/>
      <c r="CT39" s="223"/>
      <c r="CU39" s="223">
        <v>5.11</v>
      </c>
      <c r="CV39" s="223">
        <v>0.596</v>
      </c>
      <c r="CW39" s="223">
        <v>12.349</v>
      </c>
      <c r="CX39" s="223">
        <v>0.043</v>
      </c>
      <c r="CY39" s="223">
        <v>0</v>
      </c>
      <c r="CZ39" s="42">
        <f t="shared" si="60"/>
        <v>3133.4217500000004</v>
      </c>
      <c r="DA39" s="103"/>
      <c r="DB39" s="386" t="s">
        <v>23</v>
      </c>
      <c r="DC39" s="223">
        <v>18510.057399999998</v>
      </c>
      <c r="DD39" s="146">
        <f t="shared" si="61"/>
        <v>13.472889866823493</v>
      </c>
      <c r="DE39" s="223">
        <v>1544.8811059999998</v>
      </c>
      <c r="DF39" s="147">
        <f t="shared" si="62"/>
        <v>24.214524801547046</v>
      </c>
      <c r="DG39" s="223">
        <v>380.295292</v>
      </c>
      <c r="DH39" s="147">
        <f t="shared" si="63"/>
        <v>3.805709506712715</v>
      </c>
      <c r="DI39" s="3"/>
      <c r="DY39" s="50"/>
      <c r="EC39" s="175"/>
      <c r="ED39" s="175"/>
      <c r="EE39" s="175"/>
      <c r="EF39" s="175"/>
      <c r="EG39" s="230"/>
      <c r="EH39" s="359"/>
      <c r="EI39" s="360"/>
    </row>
    <row r="40" spans="1:139" ht="15.75" customHeight="1">
      <c r="A40" s="29">
        <v>2008</v>
      </c>
      <c r="B40" s="201">
        <v>8072.192</v>
      </c>
      <c r="C40" s="201">
        <v>717.769</v>
      </c>
      <c r="D40" s="201">
        <f t="shared" si="58"/>
        <v>8789.961</v>
      </c>
      <c r="E40" s="201">
        <v>87879.889</v>
      </c>
      <c r="F40" s="201">
        <f t="shared" si="59"/>
        <v>-79089.928</v>
      </c>
      <c r="H40" s="13" t="s">
        <v>141</v>
      </c>
      <c r="I40" s="201"/>
      <c r="J40" s="201"/>
      <c r="K40" s="201"/>
      <c r="L40" s="201">
        <v>6.352</v>
      </c>
      <c r="M40" s="211">
        <f t="shared" si="39"/>
        <v>6.352</v>
      </c>
      <c r="O40" s="84" t="s">
        <v>160</v>
      </c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G40" s="253"/>
      <c r="AH40" s="253"/>
      <c r="AI40" s="253"/>
      <c r="AJ40" s="255"/>
      <c r="AK40" s="254"/>
      <c r="AL40" s="254"/>
      <c r="AM40" s="254"/>
      <c r="AO40" s="32" t="s">
        <v>137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27">
        <v>0</v>
      </c>
      <c r="BC40" s="27">
        <v>9.133</v>
      </c>
      <c r="BD40" s="27">
        <v>0</v>
      </c>
      <c r="BE40" s="27">
        <v>0</v>
      </c>
      <c r="BF40" s="27">
        <v>5</v>
      </c>
      <c r="BG40" s="27">
        <v>0</v>
      </c>
      <c r="BH40" s="27">
        <v>0</v>
      </c>
      <c r="BI40" s="27"/>
      <c r="BJ40" s="27">
        <v>0</v>
      </c>
      <c r="BK40" s="27"/>
      <c r="BL40" s="27"/>
      <c r="BM40" s="326">
        <v>0</v>
      </c>
      <c r="BN40" s="27">
        <v>0</v>
      </c>
      <c r="CD40" s="137"/>
      <c r="CE40" s="137"/>
      <c r="CF40" s="137"/>
      <c r="CG40" s="137"/>
      <c r="CH40" s="137"/>
      <c r="CI40" s="137"/>
      <c r="CJ40" s="137"/>
      <c r="CK40" s="137"/>
      <c r="CL40" s="137"/>
      <c r="CM40"/>
      <c r="CN40"/>
      <c r="CO40" s="32" t="s">
        <v>150</v>
      </c>
      <c r="CP40" s="136">
        <v>5.805</v>
      </c>
      <c r="CQ40" s="136"/>
      <c r="CR40" s="136"/>
      <c r="CS40" s="136"/>
      <c r="CT40" s="136"/>
      <c r="CU40" s="136">
        <v>0.591</v>
      </c>
      <c r="CV40" s="136">
        <v>13.728</v>
      </c>
      <c r="CW40" s="136">
        <v>0</v>
      </c>
      <c r="CX40" s="136">
        <v>22.485</v>
      </c>
      <c r="CY40" s="136">
        <v>0</v>
      </c>
      <c r="CZ40" s="42">
        <f t="shared" si="60"/>
        <v>42.608999999999995</v>
      </c>
      <c r="DA40" s="103"/>
      <c r="DB40" s="386" t="s">
        <v>168</v>
      </c>
      <c r="DC40" s="223">
        <v>668.82668</v>
      </c>
      <c r="DD40" s="146">
        <f t="shared" si="61"/>
        <v>0.48681795009631895</v>
      </c>
      <c r="DE40" s="223">
        <v>82.9752</v>
      </c>
      <c r="DF40" s="147">
        <f t="shared" si="62"/>
        <v>1.30055641855544</v>
      </c>
      <c r="DG40" s="223">
        <v>69.4628555</v>
      </c>
      <c r="DH40" s="147">
        <f t="shared" si="63"/>
        <v>0.6951320594832965</v>
      </c>
      <c r="DY40" s="50"/>
      <c r="EC40" s="175"/>
      <c r="ED40" s="175"/>
      <c r="EE40" s="175"/>
      <c r="EF40" s="175"/>
      <c r="EG40" s="230"/>
      <c r="EH40" s="359"/>
      <c r="EI40" s="360"/>
    </row>
    <row r="41" spans="1:139" ht="15.75" customHeight="1">
      <c r="A41" s="30">
        <v>2009</v>
      </c>
      <c r="B41" s="201">
        <v>5969.607</v>
      </c>
      <c r="C41" s="201">
        <v>2077.171</v>
      </c>
      <c r="D41" s="201">
        <f>SUM(B41:C41)</f>
        <v>8046.778</v>
      </c>
      <c r="E41" s="201">
        <v>88938.772</v>
      </c>
      <c r="F41" s="205">
        <f t="shared" si="59"/>
        <v>-80891.99399999999</v>
      </c>
      <c r="H41" s="14" t="s">
        <v>146</v>
      </c>
      <c r="I41" s="201"/>
      <c r="J41" s="201"/>
      <c r="K41" s="201"/>
      <c r="L41" s="201">
        <v>15.331</v>
      </c>
      <c r="M41" s="211">
        <f t="shared" si="39"/>
        <v>15.331</v>
      </c>
      <c r="O41" s="124"/>
      <c r="Q41" s="260" t="s">
        <v>154</v>
      </c>
      <c r="AB41"/>
      <c r="AC41" s="402"/>
      <c r="AO41" s="11" t="s">
        <v>57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27">
        <v>0</v>
      </c>
      <c r="BC41" s="11">
        <v>20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/>
      <c r="BJ41" s="27">
        <v>0</v>
      </c>
      <c r="BK41" s="27"/>
      <c r="BL41" s="27"/>
      <c r="BM41" s="326">
        <v>0</v>
      </c>
      <c r="BN41" s="27">
        <v>0</v>
      </c>
      <c r="BO41" s="3"/>
      <c r="CD41" s="137"/>
      <c r="CE41" s="137"/>
      <c r="CF41" s="137"/>
      <c r="CG41" s="137"/>
      <c r="CH41" s="137"/>
      <c r="CI41" s="137"/>
      <c r="CJ41" s="137"/>
      <c r="CK41" s="137"/>
      <c r="CL41" s="137"/>
      <c r="CM41"/>
      <c r="CN41"/>
      <c r="CO41" s="32" t="s">
        <v>81</v>
      </c>
      <c r="CP41" s="136">
        <v>7.563</v>
      </c>
      <c r="CQ41" s="136"/>
      <c r="CR41" s="136"/>
      <c r="CS41" s="136"/>
      <c r="CT41" s="136"/>
      <c r="CU41" s="136">
        <v>0.598</v>
      </c>
      <c r="CV41" s="136">
        <v>1.396</v>
      </c>
      <c r="CW41" s="136">
        <v>17.188</v>
      </c>
      <c r="CX41" s="136">
        <v>0.896</v>
      </c>
      <c r="CY41" s="136">
        <v>0</v>
      </c>
      <c r="CZ41" s="42">
        <f t="shared" si="60"/>
        <v>27.641</v>
      </c>
      <c r="DA41" s="103"/>
      <c r="DB41" s="386" t="s">
        <v>141</v>
      </c>
      <c r="DC41" s="223">
        <v>6.352</v>
      </c>
      <c r="DD41" s="146">
        <f t="shared" si="61"/>
        <v>0.004623421450549518</v>
      </c>
      <c r="DE41" s="223">
        <v>0</v>
      </c>
      <c r="DF41" s="147">
        <f t="shared" si="62"/>
        <v>0</v>
      </c>
      <c r="DG41" s="223">
        <v>0.3762</v>
      </c>
      <c r="DH41" s="147">
        <f t="shared" si="63"/>
        <v>0.003764726901813245</v>
      </c>
      <c r="DY41" s="50"/>
      <c r="EG41" s="231"/>
      <c r="EH41" s="359"/>
      <c r="EI41" s="360"/>
    </row>
    <row r="42" spans="1:139" ht="15.75" customHeight="1">
      <c r="A42" s="29">
        <v>2010</v>
      </c>
      <c r="B42" s="201">
        <v>2898.66</v>
      </c>
      <c r="C42" s="201">
        <v>1346.538</v>
      </c>
      <c r="D42" s="201">
        <f aca="true" t="shared" si="64" ref="D42:D50">+C42+B42</f>
        <v>4245.198</v>
      </c>
      <c r="E42" s="201">
        <v>79686.455</v>
      </c>
      <c r="F42" s="205">
        <f t="shared" si="59"/>
        <v>-75441.257</v>
      </c>
      <c r="H42" s="14" t="s">
        <v>140</v>
      </c>
      <c r="I42" s="201"/>
      <c r="J42" s="201"/>
      <c r="K42" s="201"/>
      <c r="L42" s="201">
        <v>40.496</v>
      </c>
      <c r="M42" s="211">
        <f t="shared" si="39"/>
        <v>40.496</v>
      </c>
      <c r="O42" s="120"/>
      <c r="Q42" s="261"/>
      <c r="AB42" s="401"/>
      <c r="AC42" s="357"/>
      <c r="AO42" s="11" t="s">
        <v>82</v>
      </c>
      <c r="AP42" s="11">
        <v>167</v>
      </c>
      <c r="AQ42" s="11">
        <v>57</v>
      </c>
      <c r="AR42" s="11">
        <v>254</v>
      </c>
      <c r="AS42" s="11">
        <v>260</v>
      </c>
      <c r="AT42" s="11">
        <v>3</v>
      </c>
      <c r="AU42" s="11">
        <v>12</v>
      </c>
      <c r="AV42" s="11">
        <v>96</v>
      </c>
      <c r="AW42" s="11">
        <v>116</v>
      </c>
      <c r="AX42" s="11">
        <v>196</v>
      </c>
      <c r="AY42" s="32">
        <v>337</v>
      </c>
      <c r="AZ42" s="11">
        <v>0</v>
      </c>
      <c r="BA42" s="11">
        <v>0</v>
      </c>
      <c r="BB42" s="27">
        <v>15.41</v>
      </c>
      <c r="BC42" s="27">
        <v>7.1</v>
      </c>
      <c r="BD42" s="27">
        <v>10</v>
      </c>
      <c r="BE42" s="27">
        <v>0</v>
      </c>
      <c r="BF42" s="27">
        <v>530.217</v>
      </c>
      <c r="BG42" s="27">
        <v>43.875</v>
      </c>
      <c r="BH42" s="27">
        <v>96.889</v>
      </c>
      <c r="BI42" s="27">
        <v>273.815</v>
      </c>
      <c r="BJ42" s="27">
        <v>20.666</v>
      </c>
      <c r="BK42" s="27">
        <f>47.1624+61.896+0.01+65.2944+2.74548+0.5+43.86+0.18+7.9536+37.421+1.883+0.322+22.752</f>
        <v>291.97988</v>
      </c>
      <c r="BL42" s="27">
        <f>39.537+7.2288+5.863+0.01+55+38.1984+32.6376+18.5256+72.59+273.3823+9.4008+1</f>
        <v>553.3735</v>
      </c>
      <c r="BM42" s="326">
        <v>558.39022</v>
      </c>
      <c r="BN42" s="27">
        <v>425.94638</v>
      </c>
      <c r="BO42" s="3"/>
      <c r="CD42" s="137"/>
      <c r="CE42" s="137"/>
      <c r="CF42" s="137"/>
      <c r="CG42" s="137"/>
      <c r="CH42" s="137"/>
      <c r="CI42" s="137"/>
      <c r="CJ42" s="137"/>
      <c r="CK42" s="137"/>
      <c r="CL42" s="137"/>
      <c r="CM42"/>
      <c r="CN42"/>
      <c r="CO42" s="32" t="s">
        <v>87</v>
      </c>
      <c r="CP42" s="136">
        <v>3.026</v>
      </c>
      <c r="CQ42" s="136">
        <v>4.547</v>
      </c>
      <c r="CR42" s="136">
        <v>0.217</v>
      </c>
      <c r="CS42" s="136">
        <v>0</v>
      </c>
      <c r="CT42" s="136">
        <v>0</v>
      </c>
      <c r="CU42" s="136">
        <v>20.869</v>
      </c>
      <c r="CV42" s="136">
        <v>9.923</v>
      </c>
      <c r="CW42" s="136">
        <v>192.255</v>
      </c>
      <c r="CX42" s="136">
        <v>32.719</v>
      </c>
      <c r="CY42" s="136">
        <v>0</v>
      </c>
      <c r="CZ42" s="42">
        <f t="shared" si="60"/>
        <v>263.556</v>
      </c>
      <c r="DA42" s="103"/>
      <c r="DB42" s="386" t="s">
        <v>169</v>
      </c>
      <c r="DC42" s="223">
        <v>164.803</v>
      </c>
      <c r="DD42" s="146">
        <f t="shared" si="61"/>
        <v>0.1199549315672091</v>
      </c>
      <c r="DE42" s="223">
        <v>0</v>
      </c>
      <c r="DF42" s="147">
        <f t="shared" si="62"/>
        <v>0</v>
      </c>
      <c r="DG42" s="223">
        <v>20.6005</v>
      </c>
      <c r="DH42" s="147">
        <f t="shared" si="63"/>
        <v>0.2061543236066022</v>
      </c>
      <c r="DY42" s="50"/>
      <c r="EG42" s="50"/>
      <c r="EH42" s="359"/>
      <c r="EI42" s="360"/>
    </row>
    <row r="43" spans="1:139" ht="15.75" customHeight="1" thickBot="1">
      <c r="A43" s="29">
        <v>2011</v>
      </c>
      <c r="B43" s="201">
        <v>7144.006</v>
      </c>
      <c r="C43" s="201">
        <v>1187.181</v>
      </c>
      <c r="D43" s="201">
        <f t="shared" si="64"/>
        <v>8331.187</v>
      </c>
      <c r="E43" s="201">
        <v>88902.805</v>
      </c>
      <c r="F43" s="201">
        <f t="shared" si="59"/>
        <v>-80571.61799999999</v>
      </c>
      <c r="H43" s="56" t="s">
        <v>87</v>
      </c>
      <c r="I43" s="211"/>
      <c r="J43" s="211"/>
      <c r="K43" s="201"/>
      <c r="L43" s="211">
        <v>300.526</v>
      </c>
      <c r="M43" s="211">
        <f t="shared" si="39"/>
        <v>300.526</v>
      </c>
      <c r="P43"/>
      <c r="Q43"/>
      <c r="AB43" s="401"/>
      <c r="AC43" s="357"/>
      <c r="AO43" s="31" t="s">
        <v>121</v>
      </c>
      <c r="AP43" s="31">
        <v>1308</v>
      </c>
      <c r="AQ43" s="31">
        <v>839</v>
      </c>
      <c r="AR43" s="31">
        <v>2746</v>
      </c>
      <c r="AS43" s="31">
        <v>1223</v>
      </c>
      <c r="AT43" s="31">
        <v>1044</v>
      </c>
      <c r="AU43" s="31">
        <v>761</v>
      </c>
      <c r="AV43" s="31">
        <v>666</v>
      </c>
      <c r="AW43" s="31">
        <v>791</v>
      </c>
      <c r="AX43" s="31">
        <v>932</v>
      </c>
      <c r="AY43" s="31">
        <v>790</v>
      </c>
      <c r="AZ43" s="31">
        <v>644</v>
      </c>
      <c r="BA43" s="31">
        <v>644</v>
      </c>
      <c r="BB43" s="34">
        <v>454.06300000000005</v>
      </c>
      <c r="BC43" s="34">
        <v>2509.047</v>
      </c>
      <c r="BD43" s="34">
        <v>1609.011</v>
      </c>
      <c r="BE43" s="34">
        <v>2023.396</v>
      </c>
      <c r="BF43" s="27">
        <v>1303.982</v>
      </c>
      <c r="BG43" s="34">
        <v>1133.6</v>
      </c>
      <c r="BH43" s="34">
        <v>1800.2499999999998</v>
      </c>
      <c r="BI43" s="34">
        <v>2693.482</v>
      </c>
      <c r="BJ43" s="34">
        <v>1530.188</v>
      </c>
      <c r="BK43" s="34">
        <f>SUM(BK31:BK42)</f>
        <v>3574.3387597999995</v>
      </c>
      <c r="BL43" s="34">
        <f>SUM(BL31:BL42)</f>
        <v>4775.161349999999</v>
      </c>
      <c r="BM43" s="327">
        <f>SUM(BM31:BM42)</f>
        <v>3661.4014500000003</v>
      </c>
      <c r="BN43" s="34">
        <f>SUM(BN31:BN42)</f>
        <v>1887.32899</v>
      </c>
      <c r="CD43" s="137"/>
      <c r="CE43" s="137"/>
      <c r="CF43" s="137"/>
      <c r="CG43" s="137"/>
      <c r="CH43" s="137"/>
      <c r="CI43" s="137"/>
      <c r="CJ43" s="137"/>
      <c r="CK43" s="137"/>
      <c r="CL43" s="137"/>
      <c r="CM43"/>
      <c r="CN43"/>
      <c r="CO43" s="130" t="s">
        <v>16</v>
      </c>
      <c r="CP43" s="65">
        <f aca="true" t="shared" si="65" ref="CP43:CY43">SUM(CP33:CP42)</f>
        <v>3390.65375</v>
      </c>
      <c r="CQ43" s="65">
        <f t="shared" si="65"/>
        <v>693.797</v>
      </c>
      <c r="CR43" s="65">
        <f t="shared" si="65"/>
        <v>0.217</v>
      </c>
      <c r="CS43" s="65">
        <f t="shared" si="65"/>
        <v>0</v>
      </c>
      <c r="CT43" s="65">
        <f t="shared" si="65"/>
        <v>2.71</v>
      </c>
      <c r="CU43" s="65">
        <f t="shared" si="65"/>
        <v>672.595</v>
      </c>
      <c r="CV43" s="65">
        <f t="shared" si="65"/>
        <v>106.054</v>
      </c>
      <c r="CW43" s="65">
        <f t="shared" si="65"/>
        <v>1316.996</v>
      </c>
      <c r="CX43" s="65">
        <f t="shared" si="65"/>
        <v>398.973</v>
      </c>
      <c r="CY43" s="65">
        <f t="shared" si="65"/>
        <v>0</v>
      </c>
      <c r="CZ43" s="379">
        <f t="shared" si="60"/>
        <v>6581.99575</v>
      </c>
      <c r="DA43" s="103"/>
      <c r="DB43" s="386" t="s">
        <v>177</v>
      </c>
      <c r="DC43" s="223">
        <v>60.87</v>
      </c>
      <c r="DD43" s="146">
        <f t="shared" si="61"/>
        <v>0.04430536267237864</v>
      </c>
      <c r="DE43" s="223">
        <v>0</v>
      </c>
      <c r="DF43" s="147">
        <f t="shared" si="62"/>
        <v>0</v>
      </c>
      <c r="DG43" s="223">
        <v>2.0450999999999997</v>
      </c>
      <c r="DH43" s="147">
        <f t="shared" si="63"/>
        <v>0.020465823994944884</v>
      </c>
      <c r="DY43" s="50"/>
      <c r="EG43" s="50"/>
      <c r="EH43" s="359"/>
      <c r="EI43" s="360"/>
    </row>
    <row r="44" spans="1:139" ht="15.75" customHeight="1" thickBot="1">
      <c r="A44" s="29">
        <v>2012</v>
      </c>
      <c r="B44" s="201">
        <v>4875.589</v>
      </c>
      <c r="C44" s="201">
        <v>1907.216</v>
      </c>
      <c r="D44" s="201">
        <f t="shared" si="64"/>
        <v>6782.805</v>
      </c>
      <c r="E44" s="201">
        <v>104824.504</v>
      </c>
      <c r="F44" s="201">
        <f aca="true" t="shared" si="66" ref="F44:F50">D44-E44</f>
        <v>-98041.699</v>
      </c>
      <c r="H44" s="356" t="s">
        <v>16</v>
      </c>
      <c r="I44" s="354">
        <v>0</v>
      </c>
      <c r="J44" s="354">
        <f>SUM(J35:J43)</f>
        <v>0</v>
      </c>
      <c r="K44" s="354">
        <f>SUM(K35:K43)</f>
        <v>0</v>
      </c>
      <c r="L44" s="354">
        <f>SUM(L35:L43)</f>
        <v>6581.996</v>
      </c>
      <c r="M44" s="354">
        <f t="shared" si="39"/>
        <v>6581.996</v>
      </c>
      <c r="O44" s="350"/>
      <c r="P44" s="350"/>
      <c r="Q44"/>
      <c r="AB44" s="401"/>
      <c r="AC44" s="357"/>
      <c r="AO44" s="11" t="s">
        <v>30</v>
      </c>
      <c r="AP44" s="11">
        <v>0</v>
      </c>
      <c r="AQ44" s="11">
        <v>0</v>
      </c>
      <c r="AR44" s="11">
        <v>0</v>
      </c>
      <c r="AS44" s="27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214</v>
      </c>
      <c r="AY44" s="32">
        <v>4</v>
      </c>
      <c r="AZ44" s="11">
        <v>0</v>
      </c>
      <c r="BA44" s="11">
        <v>0</v>
      </c>
      <c r="BB44" s="27">
        <v>0</v>
      </c>
      <c r="BC44" s="27">
        <v>2.46</v>
      </c>
      <c r="BD44" s="27">
        <v>275.979</v>
      </c>
      <c r="BE44" s="27">
        <v>20.4</v>
      </c>
      <c r="BF44" s="27">
        <v>6</v>
      </c>
      <c r="BG44" s="27">
        <v>0</v>
      </c>
      <c r="BH44" s="27">
        <v>0</v>
      </c>
      <c r="BI44" s="27">
        <v>6.494</v>
      </c>
      <c r="BJ44" s="27">
        <v>0</v>
      </c>
      <c r="BK44" s="27">
        <v>97.165</v>
      </c>
      <c r="BL44" s="27">
        <v>12.006</v>
      </c>
      <c r="BM44" s="326">
        <v>0</v>
      </c>
      <c r="BN44" s="27">
        <v>8.823</v>
      </c>
      <c r="BP44" s="403"/>
      <c r="CD44" s="137"/>
      <c r="CE44" s="137"/>
      <c r="CF44" s="137"/>
      <c r="CG44" s="137"/>
      <c r="CH44" s="137"/>
      <c r="CI44" s="137"/>
      <c r="CJ44" s="137"/>
      <c r="CK44" s="137"/>
      <c r="CL44" s="137"/>
      <c r="CM44"/>
      <c r="CN44"/>
      <c r="CO44" s="32" t="s">
        <v>130</v>
      </c>
      <c r="CP44" s="136">
        <v>0</v>
      </c>
      <c r="CQ44" s="136">
        <v>0</v>
      </c>
      <c r="CR44" s="136">
        <v>0</v>
      </c>
      <c r="CS44" s="136">
        <v>0</v>
      </c>
      <c r="CT44" s="136">
        <v>0</v>
      </c>
      <c r="CU44" s="136">
        <v>0</v>
      </c>
      <c r="CV44" s="136">
        <v>0</v>
      </c>
      <c r="CW44" s="136">
        <v>0</v>
      </c>
      <c r="CX44" s="136">
        <v>0</v>
      </c>
      <c r="CY44" s="136">
        <v>0</v>
      </c>
      <c r="CZ44" s="42">
        <f t="shared" si="60"/>
        <v>0</v>
      </c>
      <c r="DA44" s="101"/>
      <c r="DB44" s="386" t="s">
        <v>83</v>
      </c>
      <c r="DC44" s="223">
        <v>1569.831</v>
      </c>
      <c r="DD44" s="146">
        <f t="shared" si="61"/>
        <v>1.1426307177483628</v>
      </c>
      <c r="DE44" s="223">
        <v>28.6463</v>
      </c>
      <c r="DF44" s="147">
        <f t="shared" si="62"/>
        <v>0.44900318809553574</v>
      </c>
      <c r="DG44" s="223">
        <v>125.2996698</v>
      </c>
      <c r="DH44" s="147">
        <f t="shared" si="63"/>
        <v>1.2539049380233296</v>
      </c>
      <c r="DY44" s="50"/>
      <c r="EC44" s="176"/>
      <c r="ED44" s="176"/>
      <c r="EE44" s="176"/>
      <c r="EF44" s="176"/>
      <c r="EG44" s="111"/>
      <c r="EH44" s="359"/>
      <c r="EI44" s="360"/>
    </row>
    <row r="45" spans="1:137" ht="15.75" customHeight="1">
      <c r="A45" s="78">
        <v>2013</v>
      </c>
      <c r="B45" s="206">
        <v>4182.077</v>
      </c>
      <c r="C45" s="206">
        <v>2736.978</v>
      </c>
      <c r="D45" s="206">
        <f t="shared" si="64"/>
        <v>6919.055</v>
      </c>
      <c r="E45" s="206">
        <v>111087.80892</v>
      </c>
      <c r="F45" s="201">
        <f t="shared" si="66"/>
        <v>-104168.75391999999</v>
      </c>
      <c r="H45" s="52" t="s">
        <v>151</v>
      </c>
      <c r="I45" s="211"/>
      <c r="J45" s="211"/>
      <c r="K45" s="211"/>
      <c r="L45" s="211">
        <v>3.537</v>
      </c>
      <c r="M45" s="211">
        <f t="shared" si="39"/>
        <v>3.537</v>
      </c>
      <c r="O45" s="143"/>
      <c r="P45"/>
      <c r="Q45"/>
      <c r="AB45" s="401"/>
      <c r="AC45" s="357"/>
      <c r="AO45" s="32" t="s">
        <v>29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27">
        <v>0</v>
      </c>
      <c r="BC45" s="11">
        <v>0</v>
      </c>
      <c r="BD45" s="27">
        <v>47.25</v>
      </c>
      <c r="BE45" s="27">
        <v>10</v>
      </c>
      <c r="BF45" s="27">
        <v>26.556</v>
      </c>
      <c r="BG45" s="27">
        <v>11.5</v>
      </c>
      <c r="BH45" s="27">
        <v>1.87</v>
      </c>
      <c r="BI45" s="27">
        <v>0</v>
      </c>
      <c r="BJ45" s="27">
        <v>0</v>
      </c>
      <c r="BK45" s="27">
        <v>52.5</v>
      </c>
      <c r="BL45" s="27">
        <v>4.682</v>
      </c>
      <c r="BM45" s="326">
        <v>35.827</v>
      </c>
      <c r="BN45" s="27">
        <v>0</v>
      </c>
      <c r="CD45" s="137"/>
      <c r="CE45" s="137"/>
      <c r="CF45" s="137"/>
      <c r="CG45" s="137"/>
      <c r="CH45" s="137"/>
      <c r="CI45" s="137"/>
      <c r="CJ45" s="137"/>
      <c r="CK45" s="137"/>
      <c r="CL45" s="137"/>
      <c r="CM45"/>
      <c r="CN45"/>
      <c r="CO45" s="11" t="s">
        <v>149</v>
      </c>
      <c r="CP45" s="136">
        <v>0</v>
      </c>
      <c r="CQ45" s="136">
        <v>0</v>
      </c>
      <c r="CR45" s="136">
        <v>0</v>
      </c>
      <c r="CS45" s="136">
        <v>0</v>
      </c>
      <c r="CT45" s="136">
        <v>0</v>
      </c>
      <c r="CU45" s="136">
        <v>0</v>
      </c>
      <c r="CV45" s="136">
        <v>0</v>
      </c>
      <c r="CW45" s="136">
        <v>0</v>
      </c>
      <c r="CX45" s="136">
        <v>0</v>
      </c>
      <c r="CY45" s="136">
        <v>0</v>
      </c>
      <c r="CZ45" s="27">
        <f t="shared" si="60"/>
        <v>0</v>
      </c>
      <c r="DA45" s="102"/>
      <c r="DB45" s="386" t="s">
        <v>26</v>
      </c>
      <c r="DC45" s="223">
        <v>5119.456</v>
      </c>
      <c r="DD45" s="146">
        <f t="shared" si="61"/>
        <v>3.726291354777146</v>
      </c>
      <c r="DE45" s="223">
        <v>113.62553999999999</v>
      </c>
      <c r="DF45" s="147">
        <f t="shared" si="62"/>
        <v>1.780971005298304</v>
      </c>
      <c r="DG45" s="223">
        <v>44.786355</v>
      </c>
      <c r="DH45" s="147">
        <f t="shared" si="63"/>
        <v>0.44818818581248837</v>
      </c>
      <c r="DY45" s="50"/>
      <c r="EC45" s="176"/>
      <c r="ED45" s="176"/>
      <c r="EE45" s="176"/>
      <c r="EF45" s="176"/>
      <c r="EG45" s="111"/>
    </row>
    <row r="46" spans="1:137" ht="15.75" customHeight="1" thickBot="1">
      <c r="A46" s="30">
        <v>2014</v>
      </c>
      <c r="B46" s="203">
        <v>8522.6671</v>
      </c>
      <c r="C46" s="203">
        <v>2730.883</v>
      </c>
      <c r="D46" s="203">
        <f t="shared" si="64"/>
        <v>11253.5501</v>
      </c>
      <c r="E46" s="201">
        <v>118990.19913</v>
      </c>
      <c r="F46" s="201">
        <f t="shared" si="66"/>
        <v>-107736.64903</v>
      </c>
      <c r="H46" s="13" t="s">
        <v>149</v>
      </c>
      <c r="I46" s="201"/>
      <c r="J46" s="201"/>
      <c r="K46" s="201"/>
      <c r="L46" s="201">
        <v>0</v>
      </c>
      <c r="M46" s="211">
        <f t="shared" si="39"/>
        <v>0</v>
      </c>
      <c r="Q46"/>
      <c r="AB46"/>
      <c r="AC46" s="361"/>
      <c r="AO46" s="32" t="s">
        <v>25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27">
        <v>0</v>
      </c>
      <c r="BC46" s="11">
        <v>0</v>
      </c>
      <c r="BD46" s="27">
        <v>172.12</v>
      </c>
      <c r="BE46" s="27">
        <v>0</v>
      </c>
      <c r="BF46" s="27">
        <v>0</v>
      </c>
      <c r="BG46" s="27">
        <v>0</v>
      </c>
      <c r="BH46" s="27">
        <v>0</v>
      </c>
      <c r="BI46" s="27">
        <v>2</v>
      </c>
      <c r="BJ46" s="27">
        <v>4.403</v>
      </c>
      <c r="BK46" s="27">
        <v>8.5</v>
      </c>
      <c r="BL46" s="27"/>
      <c r="BM46" s="326">
        <v>8.25</v>
      </c>
      <c r="BN46" s="27">
        <v>5</v>
      </c>
      <c r="CD46" s="137"/>
      <c r="CE46" s="137"/>
      <c r="CF46" s="137"/>
      <c r="CG46" s="137"/>
      <c r="CH46" s="137"/>
      <c r="CI46" s="137"/>
      <c r="CJ46" s="137"/>
      <c r="CK46" s="137"/>
      <c r="CL46" s="137"/>
      <c r="CM46"/>
      <c r="CN46"/>
      <c r="CO46" s="11" t="s">
        <v>132</v>
      </c>
      <c r="CP46" s="142">
        <v>0.113</v>
      </c>
      <c r="CQ46" s="142">
        <v>0</v>
      </c>
      <c r="CR46" s="142">
        <v>0</v>
      </c>
      <c r="CS46" s="142">
        <v>0</v>
      </c>
      <c r="CT46" s="142">
        <v>0</v>
      </c>
      <c r="CU46" s="142">
        <v>0</v>
      </c>
      <c r="CV46" s="142">
        <v>0.831</v>
      </c>
      <c r="CW46" s="142">
        <v>2.012</v>
      </c>
      <c r="CX46" s="142">
        <v>0.933</v>
      </c>
      <c r="CY46" s="142">
        <v>0</v>
      </c>
      <c r="CZ46" s="27">
        <f t="shared" si="60"/>
        <v>3.8890000000000002</v>
      </c>
      <c r="DA46" s="102"/>
      <c r="DB46" s="386" t="s">
        <v>21</v>
      </c>
      <c r="DC46" s="223">
        <v>2346.113</v>
      </c>
      <c r="DD46" s="146">
        <f t="shared" si="61"/>
        <v>1.7076620229239736</v>
      </c>
      <c r="DE46" s="223">
        <v>251.3985</v>
      </c>
      <c r="DF46" s="147">
        <f t="shared" si="62"/>
        <v>3.9404295836612597</v>
      </c>
      <c r="DG46" s="223">
        <v>324.315875</v>
      </c>
      <c r="DH46" s="147">
        <f t="shared" si="63"/>
        <v>3.245509567510903</v>
      </c>
      <c r="DY46" s="50"/>
      <c r="EC46" s="176"/>
      <c r="ED46" s="176"/>
      <c r="EE46" s="176"/>
      <c r="EF46" s="176"/>
      <c r="EG46" s="111"/>
    </row>
    <row r="47" spans="1:137" ht="15.75" customHeight="1" thickBot="1">
      <c r="A47" s="30">
        <v>2015</v>
      </c>
      <c r="B47" s="201">
        <v>9561.1204098</v>
      </c>
      <c r="C47" s="201">
        <v>3737.5037598</v>
      </c>
      <c r="D47" s="201">
        <f t="shared" si="64"/>
        <v>13298.6241696</v>
      </c>
      <c r="E47" s="201">
        <v>137461.708</v>
      </c>
      <c r="F47" s="201">
        <f t="shared" si="66"/>
        <v>-124163.08383040002</v>
      </c>
      <c r="H47" s="13" t="s">
        <v>152</v>
      </c>
      <c r="I47" s="201"/>
      <c r="J47" s="201"/>
      <c r="K47" s="201"/>
      <c r="L47" s="201">
        <v>0</v>
      </c>
      <c r="M47" s="211">
        <f t="shared" si="39"/>
        <v>0</v>
      </c>
      <c r="O47" s="414"/>
      <c r="P47" s="414"/>
      <c r="Q47"/>
      <c r="AO47" s="32" t="s">
        <v>28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27">
        <v>0</v>
      </c>
      <c r="BC47" s="11">
        <v>0</v>
      </c>
      <c r="BD47" s="27">
        <v>50</v>
      </c>
      <c r="BE47" s="27">
        <v>0</v>
      </c>
      <c r="BF47" s="27">
        <v>0</v>
      </c>
      <c r="BG47" s="27">
        <v>0</v>
      </c>
      <c r="BH47" s="27">
        <v>0</v>
      </c>
      <c r="BI47" s="27"/>
      <c r="BJ47" s="27">
        <v>0</v>
      </c>
      <c r="BK47" s="27"/>
      <c r="BL47" s="27">
        <v>10.018</v>
      </c>
      <c r="BM47" s="326">
        <v>38.5829</v>
      </c>
      <c r="BN47" s="27">
        <v>0</v>
      </c>
      <c r="BY47" s="1"/>
      <c r="CD47" s="137"/>
      <c r="CE47" s="137"/>
      <c r="CF47" s="137"/>
      <c r="CG47" s="137"/>
      <c r="CH47" s="137"/>
      <c r="CI47" s="137"/>
      <c r="CJ47" s="137"/>
      <c r="CK47" s="137"/>
      <c r="CL47" s="137"/>
      <c r="CM47"/>
      <c r="CN47"/>
      <c r="CO47" s="66" t="s">
        <v>133</v>
      </c>
      <c r="CP47" s="141">
        <f aca="true" t="shared" si="67" ref="CP47:CZ47">SUM(CP44:CP46)</f>
        <v>0.113</v>
      </c>
      <c r="CQ47" s="141">
        <f t="shared" si="67"/>
        <v>0</v>
      </c>
      <c r="CR47" s="141">
        <f t="shared" si="67"/>
        <v>0</v>
      </c>
      <c r="CS47" s="141">
        <f t="shared" si="67"/>
        <v>0</v>
      </c>
      <c r="CT47" s="141">
        <f t="shared" si="67"/>
        <v>0</v>
      </c>
      <c r="CU47" s="141">
        <f t="shared" si="67"/>
        <v>0</v>
      </c>
      <c r="CV47" s="141">
        <f t="shared" si="67"/>
        <v>0.831</v>
      </c>
      <c r="CW47" s="141">
        <f t="shared" si="67"/>
        <v>2.012</v>
      </c>
      <c r="CX47" s="141">
        <f t="shared" si="67"/>
        <v>0.933</v>
      </c>
      <c r="CY47" s="141">
        <f t="shared" si="67"/>
        <v>0</v>
      </c>
      <c r="CZ47" s="64">
        <f t="shared" si="67"/>
        <v>3.8890000000000002</v>
      </c>
      <c r="DA47" s="102"/>
      <c r="DB47" s="386" t="s">
        <v>189</v>
      </c>
      <c r="DC47" s="223">
        <v>0.95</v>
      </c>
      <c r="DD47" s="146">
        <f t="shared" si="61"/>
        <v>0.0006914751854568706</v>
      </c>
      <c r="DE47" s="223">
        <v>0</v>
      </c>
      <c r="DF47" s="147">
        <f t="shared" si="62"/>
        <v>0</v>
      </c>
      <c r="DG47" s="223">
        <v>0.1188</v>
      </c>
      <c r="DH47" s="147">
        <f t="shared" si="63"/>
        <v>0.001188861126888393</v>
      </c>
      <c r="DY47" s="50"/>
      <c r="EG47" s="50"/>
    </row>
    <row r="48" spans="1:137" ht="15.75" customHeight="1" thickBot="1">
      <c r="A48" s="219">
        <v>2016</v>
      </c>
      <c r="B48" s="235">
        <v>9321.25299</v>
      </c>
      <c r="C48" s="236">
        <v>4801.86735</v>
      </c>
      <c r="D48" s="201">
        <f t="shared" si="64"/>
        <v>14123.120340000001</v>
      </c>
      <c r="E48" s="218">
        <v>147400.70343</v>
      </c>
      <c r="F48" s="201">
        <f t="shared" si="66"/>
        <v>-133277.58309</v>
      </c>
      <c r="H48" s="72" t="s">
        <v>130</v>
      </c>
      <c r="I48" s="201"/>
      <c r="J48" s="201"/>
      <c r="K48" s="201"/>
      <c r="L48" s="201">
        <v>0</v>
      </c>
      <c r="M48" s="211">
        <f t="shared" si="39"/>
        <v>0</v>
      </c>
      <c r="O48" s="412"/>
      <c r="P48" s="413"/>
      <c r="Q48"/>
      <c r="AO48" s="11" t="s">
        <v>26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27">
        <v>0</v>
      </c>
      <c r="BC48" s="11">
        <v>0</v>
      </c>
      <c r="BD48" s="27">
        <v>0</v>
      </c>
      <c r="BE48" s="27">
        <v>23.375</v>
      </c>
      <c r="BF48" s="27">
        <v>0</v>
      </c>
      <c r="BG48" s="27">
        <v>42</v>
      </c>
      <c r="BH48" s="27">
        <v>0</v>
      </c>
      <c r="BI48" s="27">
        <v>35</v>
      </c>
      <c r="BJ48" s="27">
        <v>55</v>
      </c>
      <c r="BK48" s="27">
        <v>5</v>
      </c>
      <c r="BL48" s="27"/>
      <c r="BM48" s="326">
        <v>32.424</v>
      </c>
      <c r="BN48" s="27">
        <v>50.2</v>
      </c>
      <c r="CD48" s="137"/>
      <c r="CE48" s="137"/>
      <c r="CF48" s="137"/>
      <c r="CG48" s="137"/>
      <c r="CH48" s="137"/>
      <c r="CI48" s="137"/>
      <c r="CJ48" s="137"/>
      <c r="CK48" s="137"/>
      <c r="CL48" s="137"/>
      <c r="CO48" s="62" t="s">
        <v>88</v>
      </c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40">
        <f>SUM(CP48:CY48)</f>
        <v>0</v>
      </c>
      <c r="DA48" s="102"/>
      <c r="DB48" s="386" t="s">
        <v>137</v>
      </c>
      <c r="DC48" s="223">
        <v>1.722</v>
      </c>
      <c r="DD48" s="146">
        <f t="shared" si="61"/>
        <v>0.0012533897572176117</v>
      </c>
      <c r="DE48" s="223">
        <v>0</v>
      </c>
      <c r="DF48" s="147">
        <f t="shared" si="62"/>
        <v>0</v>
      </c>
      <c r="DG48" s="223">
        <v>0</v>
      </c>
      <c r="DH48" s="147">
        <f t="shared" si="63"/>
        <v>0</v>
      </c>
      <c r="DY48" s="50"/>
      <c r="EC48" s="174"/>
      <c r="ED48" s="174"/>
      <c r="EE48" s="174"/>
      <c r="EF48" s="174"/>
      <c r="EG48" s="111"/>
    </row>
    <row r="49" spans="1:137" ht="15.75" customHeight="1" thickBot="1">
      <c r="A49" s="30">
        <v>2017</v>
      </c>
      <c r="B49" s="302">
        <v>15854.19974</v>
      </c>
      <c r="C49" s="302">
        <v>4029.84875</v>
      </c>
      <c r="D49" s="302">
        <f t="shared" si="64"/>
        <v>19884.04849</v>
      </c>
      <c r="E49" s="262">
        <v>151374.72662</v>
      </c>
      <c r="F49" s="302">
        <f t="shared" si="66"/>
        <v>-131490.67813000001</v>
      </c>
      <c r="H49" s="13" t="s">
        <v>132</v>
      </c>
      <c r="I49" s="348"/>
      <c r="J49" s="348"/>
      <c r="K49" s="348"/>
      <c r="L49" s="201">
        <v>0.352</v>
      </c>
      <c r="M49" s="211">
        <f t="shared" si="39"/>
        <v>0.352</v>
      </c>
      <c r="O49" s="407"/>
      <c r="P49" s="408"/>
      <c r="Q49"/>
      <c r="AO49" s="32" t="s">
        <v>155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0</v>
      </c>
      <c r="BB49" s="26">
        <v>0</v>
      </c>
      <c r="BC49" s="32">
        <v>0</v>
      </c>
      <c r="BD49" s="33">
        <v>0</v>
      </c>
      <c r="BE49" s="26">
        <v>0</v>
      </c>
      <c r="BF49" s="26">
        <v>0</v>
      </c>
      <c r="BG49" s="26">
        <v>0</v>
      </c>
      <c r="BH49" s="26">
        <v>0</v>
      </c>
      <c r="BI49" s="26">
        <v>0</v>
      </c>
      <c r="BJ49" s="26">
        <v>1141.282</v>
      </c>
      <c r="BK49" s="26"/>
      <c r="BL49" s="26"/>
      <c r="BM49" s="282">
        <v>0</v>
      </c>
      <c r="BN49" s="26">
        <v>0</v>
      </c>
      <c r="CD49" s="137"/>
      <c r="CE49" s="137"/>
      <c r="CF49" s="137"/>
      <c r="CG49" s="137"/>
      <c r="CH49" s="137"/>
      <c r="CI49" s="137"/>
      <c r="CJ49" s="137"/>
      <c r="CK49" s="137"/>
      <c r="CL49" s="137"/>
      <c r="CO49" s="130" t="s">
        <v>4</v>
      </c>
      <c r="CP49" s="139">
        <f aca="true" t="shared" si="68" ref="CP49:CZ49">CP14+CP28+CP32+CP43+CP46</f>
        <v>48644.07740999999</v>
      </c>
      <c r="CQ49" s="139">
        <f t="shared" si="68"/>
        <v>6865.0779600000005</v>
      </c>
      <c r="CR49" s="139">
        <f t="shared" si="68"/>
        <v>3473.0570000000002</v>
      </c>
      <c r="CS49" s="139">
        <f t="shared" si="68"/>
        <v>19471.565</v>
      </c>
      <c r="CT49" s="139">
        <f t="shared" si="68"/>
        <v>908.7792</v>
      </c>
      <c r="CU49" s="139">
        <f t="shared" si="68"/>
        <v>6435.124880000001</v>
      </c>
      <c r="CV49" s="139">
        <f t="shared" si="68"/>
        <v>15822.146169999996</v>
      </c>
      <c r="CW49" s="139">
        <f t="shared" si="68"/>
        <v>25455.703819999995</v>
      </c>
      <c r="CX49" s="139">
        <f t="shared" si="68"/>
        <v>10311.895530000002</v>
      </c>
      <c r="CY49" s="139">
        <f t="shared" si="68"/>
        <v>0</v>
      </c>
      <c r="CZ49" s="139">
        <f t="shared" si="68"/>
        <v>137387.42696999997</v>
      </c>
      <c r="DA49" s="102"/>
      <c r="DB49" s="386" t="s">
        <v>146</v>
      </c>
      <c r="DC49" s="223">
        <v>15.331</v>
      </c>
      <c r="DD49" s="146">
        <f t="shared" si="61"/>
        <v>0.01115895375604135</v>
      </c>
      <c r="DE49" s="223">
        <v>0</v>
      </c>
      <c r="DF49" s="147">
        <f t="shared" si="62"/>
        <v>0</v>
      </c>
      <c r="DG49" s="223">
        <v>1.3976</v>
      </c>
      <c r="DH49" s="147">
        <f t="shared" si="63"/>
        <v>0.013986130563461431</v>
      </c>
      <c r="DY49" s="50"/>
      <c r="EC49" s="174"/>
      <c r="ED49" s="174"/>
      <c r="EE49" s="174"/>
      <c r="EF49" s="174"/>
      <c r="EG49" s="111"/>
    </row>
    <row r="50" spans="1:137" ht="15.75" customHeight="1">
      <c r="A50" s="30">
        <v>2018</v>
      </c>
      <c r="B50" s="405">
        <v>8812.0901</v>
      </c>
      <c r="C50" s="405">
        <v>2144.49059</v>
      </c>
      <c r="D50" s="302">
        <f t="shared" si="64"/>
        <v>10956.580689999999</v>
      </c>
      <c r="E50" s="302">
        <v>137387.43197</v>
      </c>
      <c r="F50" s="302">
        <f t="shared" si="66"/>
        <v>-126430.85128</v>
      </c>
      <c r="H50" s="57" t="s">
        <v>143</v>
      </c>
      <c r="I50" s="214">
        <v>0</v>
      </c>
      <c r="J50" s="214">
        <v>0</v>
      </c>
      <c r="K50" s="214">
        <v>0</v>
      </c>
      <c r="L50" s="214">
        <f>SUM(L45:L49)</f>
        <v>3.889</v>
      </c>
      <c r="M50" s="216">
        <f t="shared" si="39"/>
        <v>3.889</v>
      </c>
      <c r="O50" s="407"/>
      <c r="P50" s="408"/>
      <c r="Q50"/>
      <c r="AO50" s="311" t="s">
        <v>85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0</v>
      </c>
      <c r="AY50" s="32">
        <v>0</v>
      </c>
      <c r="AZ50" s="32">
        <v>0</v>
      </c>
      <c r="BA50" s="32">
        <v>0</v>
      </c>
      <c r="BB50" s="32">
        <v>0</v>
      </c>
      <c r="BC50" s="32">
        <v>0</v>
      </c>
      <c r="BD50" s="32">
        <v>0</v>
      </c>
      <c r="BE50" s="32">
        <v>0</v>
      </c>
      <c r="BF50" s="32">
        <v>0</v>
      </c>
      <c r="BG50" s="32">
        <v>0</v>
      </c>
      <c r="BH50" s="32">
        <v>0</v>
      </c>
      <c r="BI50" s="32">
        <v>0</v>
      </c>
      <c r="BJ50" s="32">
        <v>0</v>
      </c>
      <c r="BK50" s="32">
        <v>0</v>
      </c>
      <c r="BL50" s="32">
        <v>0</v>
      </c>
      <c r="BM50" s="282">
        <v>79.444</v>
      </c>
      <c r="BN50" s="26">
        <v>32.2</v>
      </c>
      <c r="CD50" s="137"/>
      <c r="CE50" s="137"/>
      <c r="CF50" s="137"/>
      <c r="CG50" s="137"/>
      <c r="CH50" s="137"/>
      <c r="CI50" s="137"/>
      <c r="CJ50" s="137"/>
      <c r="CK50" s="137"/>
      <c r="CL50" s="137"/>
      <c r="DA50" s="102"/>
      <c r="DB50" s="386" t="s">
        <v>128</v>
      </c>
      <c r="DC50" s="223">
        <v>1.25</v>
      </c>
      <c r="DD50" s="146">
        <f t="shared" si="61"/>
        <v>0.0009098357703379876</v>
      </c>
      <c r="DE50" s="223">
        <v>0</v>
      </c>
      <c r="DF50" s="147">
        <f t="shared" si="62"/>
        <v>0</v>
      </c>
      <c r="DG50" s="223">
        <v>0.0063</v>
      </c>
      <c r="DH50" s="147">
        <f t="shared" si="63"/>
        <v>6.304566581983903E-05</v>
      </c>
      <c r="DY50" s="50"/>
      <c r="EG50" s="76"/>
    </row>
    <row r="51" spans="5:137" ht="15.75" customHeight="1" thickBot="1">
      <c r="E51" s="323"/>
      <c r="H51" s="58" t="s">
        <v>82</v>
      </c>
      <c r="I51" s="215"/>
      <c r="J51" s="215">
        <v>55.2768</v>
      </c>
      <c r="K51" s="215">
        <f>SUM(I51:J51)</f>
        <v>55.2768</v>
      </c>
      <c r="L51" s="215"/>
      <c r="M51" s="211">
        <f t="shared" si="39"/>
        <v>-55.2768</v>
      </c>
      <c r="O51" s="407"/>
      <c r="P51" s="408"/>
      <c r="Q51"/>
      <c r="AO51" s="66" t="s">
        <v>123</v>
      </c>
      <c r="AP51" s="67">
        <v>0</v>
      </c>
      <c r="AQ51" s="67">
        <v>0</v>
      </c>
      <c r="AR51" s="67">
        <v>0</v>
      </c>
      <c r="AS51" s="67">
        <v>0</v>
      </c>
      <c r="AT51" s="67">
        <v>0</v>
      </c>
      <c r="AU51" s="67">
        <v>0</v>
      </c>
      <c r="AV51" s="67">
        <v>0</v>
      </c>
      <c r="AW51" s="67">
        <v>0</v>
      </c>
      <c r="AX51" s="67">
        <v>0</v>
      </c>
      <c r="AY51" s="67">
        <v>0</v>
      </c>
      <c r="AZ51" s="67">
        <v>0</v>
      </c>
      <c r="BA51" s="67">
        <v>0</v>
      </c>
      <c r="BB51" s="68">
        <v>0</v>
      </c>
      <c r="BC51" s="34">
        <v>2.46</v>
      </c>
      <c r="BD51" s="34">
        <v>545.3489999999999</v>
      </c>
      <c r="BE51" s="34">
        <v>53.775</v>
      </c>
      <c r="BF51" s="34">
        <v>32.556</v>
      </c>
      <c r="BG51" s="34">
        <v>53.5</v>
      </c>
      <c r="BH51" s="34">
        <v>106.966</v>
      </c>
      <c r="BI51" s="34">
        <v>43.494</v>
      </c>
      <c r="BJ51" s="34">
        <v>1200.685</v>
      </c>
      <c r="BK51" s="34">
        <f>SUM(BK44:BK49)</f>
        <v>163.16500000000002</v>
      </c>
      <c r="BL51" s="34">
        <f>SUM(BL44:BL49)</f>
        <v>26.706000000000003</v>
      </c>
      <c r="BM51" s="327">
        <f>SUM(BM44:BM50)</f>
        <v>194.5279</v>
      </c>
      <c r="BN51" s="34">
        <f>SUM(BN44:BN50)</f>
        <v>96.223</v>
      </c>
      <c r="CD51" s="137"/>
      <c r="CE51" s="137"/>
      <c r="CF51" s="137"/>
      <c r="CG51" s="137"/>
      <c r="CH51" s="137"/>
      <c r="CI51" s="137"/>
      <c r="CJ51" s="137"/>
      <c r="CK51" s="137"/>
      <c r="CL51" s="137"/>
      <c r="DA51" s="101"/>
      <c r="DB51" s="386" t="s">
        <v>140</v>
      </c>
      <c r="DC51" s="223">
        <v>40.496</v>
      </c>
      <c r="DD51" s="146">
        <f t="shared" si="61"/>
        <v>0.029475767484485715</v>
      </c>
      <c r="DE51" s="223">
        <v>0</v>
      </c>
      <c r="DF51" s="147">
        <f t="shared" si="62"/>
        <v>0</v>
      </c>
      <c r="DG51" s="223">
        <v>1.007725</v>
      </c>
      <c r="DH51" s="147">
        <f t="shared" si="63"/>
        <v>0.010084554537824966</v>
      </c>
      <c r="DY51" s="50"/>
      <c r="EG51" s="76"/>
    </row>
    <row r="52" spans="1:137" ht="15.75" customHeight="1">
      <c r="A52" s="80" t="s">
        <v>153</v>
      </c>
      <c r="B52" s="207"/>
      <c r="C52" s="207"/>
      <c r="D52" s="207"/>
      <c r="E52" s="207"/>
      <c r="G52" s="15"/>
      <c r="H52" s="59" t="s">
        <v>4</v>
      </c>
      <c r="I52" s="216">
        <f>I15+I29+I34+I44+I50+I51</f>
        <v>8812.0901</v>
      </c>
      <c r="J52" s="216">
        <f>J15+J29+J34+J44+J50+J51</f>
        <v>2144.48999</v>
      </c>
      <c r="K52" s="216">
        <f>K15+K29+K34+K44+K51</f>
        <v>10956.580089999998</v>
      </c>
      <c r="L52" s="216">
        <f>L15+L29+L34+L44+L50</f>
        <v>137386.75721</v>
      </c>
      <c r="M52" s="216">
        <f>L52-K52</f>
        <v>126430.17712000001</v>
      </c>
      <c r="O52" s="409"/>
      <c r="P52" s="410"/>
      <c r="Q52"/>
      <c r="AO52" s="11" t="s">
        <v>19</v>
      </c>
      <c r="AP52" s="67">
        <v>0</v>
      </c>
      <c r="AQ52" s="67">
        <v>0</v>
      </c>
      <c r="AR52" s="67">
        <v>0</v>
      </c>
      <c r="AS52" s="67">
        <v>0</v>
      </c>
      <c r="AT52" s="67">
        <v>0</v>
      </c>
      <c r="AU52" s="67">
        <v>0</v>
      </c>
      <c r="AV52" s="67">
        <v>0</v>
      </c>
      <c r="AW52" s="67">
        <v>0</v>
      </c>
      <c r="AX52" s="67">
        <v>0</v>
      </c>
      <c r="AY52" s="67">
        <v>0</v>
      </c>
      <c r="AZ52" s="67">
        <v>0</v>
      </c>
      <c r="BA52" s="67">
        <v>0</v>
      </c>
      <c r="BB52" s="67">
        <v>0</v>
      </c>
      <c r="BC52" s="67">
        <v>0</v>
      </c>
      <c r="BD52" s="67">
        <v>0</v>
      </c>
      <c r="BE52" s="67">
        <v>0</v>
      </c>
      <c r="BF52" s="67">
        <v>0</v>
      </c>
      <c r="BG52" s="67">
        <v>0</v>
      </c>
      <c r="BH52" s="67">
        <v>0</v>
      </c>
      <c r="BI52" s="67">
        <v>0</v>
      </c>
      <c r="BJ52" s="67">
        <v>0</v>
      </c>
      <c r="BK52" s="67">
        <v>0</v>
      </c>
      <c r="BL52" s="67">
        <v>0</v>
      </c>
      <c r="BM52" s="282">
        <v>107.624</v>
      </c>
      <c r="BN52" s="26">
        <v>25.256</v>
      </c>
      <c r="CD52" s="137"/>
      <c r="CE52" s="137"/>
      <c r="CF52" s="137"/>
      <c r="CG52" s="137"/>
      <c r="CH52" s="137"/>
      <c r="CI52" s="137"/>
      <c r="CJ52" s="137"/>
      <c r="CK52" s="137"/>
      <c r="CL52" s="137"/>
      <c r="CO52" s="368"/>
      <c r="CP52" s="369"/>
      <c r="CQ52" s="370"/>
      <c r="DA52" s="101"/>
      <c r="DB52" s="386" t="s">
        <v>19</v>
      </c>
      <c r="DC52" s="223">
        <v>3034.11</v>
      </c>
      <c r="DD52" s="146">
        <f t="shared" si="61"/>
        <v>2.2084334473121534</v>
      </c>
      <c r="DE52" s="223">
        <v>46.7274</v>
      </c>
      <c r="DF52" s="147">
        <f t="shared" si="62"/>
        <v>0.7324070323712081</v>
      </c>
      <c r="DG52" s="223">
        <v>133.52072</v>
      </c>
      <c r="DH52" s="147">
        <f t="shared" si="63"/>
        <v>1.336175030657825</v>
      </c>
      <c r="DY52" s="73"/>
      <c r="EG52" s="76"/>
    </row>
    <row r="53" spans="1:137" ht="15.75" customHeight="1">
      <c r="A53" s="312" t="s">
        <v>193</v>
      </c>
      <c r="B53" s="313"/>
      <c r="C53" s="313"/>
      <c r="D53" s="313"/>
      <c r="E53" s="313"/>
      <c r="F53" s="313"/>
      <c r="O53" s="410"/>
      <c r="P53" s="410"/>
      <c r="AO53" s="11" t="s">
        <v>120</v>
      </c>
      <c r="AP53" s="67">
        <v>0</v>
      </c>
      <c r="AQ53" s="67">
        <v>0</v>
      </c>
      <c r="AR53" s="67">
        <v>0</v>
      </c>
      <c r="AS53" s="67">
        <v>0</v>
      </c>
      <c r="AT53" s="67">
        <v>0</v>
      </c>
      <c r="AU53" s="67">
        <v>0</v>
      </c>
      <c r="AV53" s="67">
        <v>0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0</v>
      </c>
      <c r="BE53" s="67">
        <v>0</v>
      </c>
      <c r="BF53" s="67">
        <v>0</v>
      </c>
      <c r="BG53" s="67">
        <v>0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282">
        <v>6.697</v>
      </c>
      <c r="BN53" s="26">
        <v>80.4054</v>
      </c>
      <c r="CD53" s="137"/>
      <c r="CE53" s="137"/>
      <c r="CF53" s="137"/>
      <c r="CG53" s="137"/>
      <c r="CH53" s="137"/>
      <c r="CI53" s="137"/>
      <c r="CJ53" s="137"/>
      <c r="CK53" s="137"/>
      <c r="CL53" s="137"/>
      <c r="CO53" s="368"/>
      <c r="CP53" s="369"/>
      <c r="CQ53" s="370"/>
      <c r="CR53" s="362"/>
      <c r="DA53" s="101"/>
      <c r="DB53" s="386" t="s">
        <v>59</v>
      </c>
      <c r="DC53" s="223">
        <v>5885.636</v>
      </c>
      <c r="DD53" s="146">
        <f t="shared" si="61"/>
        <v>4.283969731191194</v>
      </c>
      <c r="DE53" s="223">
        <v>0</v>
      </c>
      <c r="DF53" s="147">
        <f t="shared" si="62"/>
        <v>0</v>
      </c>
      <c r="DG53" s="223">
        <v>735.704625</v>
      </c>
      <c r="DH53" s="147">
        <f t="shared" si="63"/>
        <v>7.362379036485713</v>
      </c>
      <c r="EG53" s="76"/>
    </row>
    <row r="54" spans="1:137" ht="15.75" customHeight="1" thickBot="1">
      <c r="A54" s="312" t="s">
        <v>198</v>
      </c>
      <c r="B54" s="315"/>
      <c r="O54" s="410"/>
      <c r="P54" s="411"/>
      <c r="AO54" s="31" t="s">
        <v>124</v>
      </c>
      <c r="AP54" s="67">
        <v>0</v>
      </c>
      <c r="AQ54" s="67">
        <v>0</v>
      </c>
      <c r="AR54" s="67">
        <v>0</v>
      </c>
      <c r="AS54" s="67">
        <v>0</v>
      </c>
      <c r="AT54" s="67">
        <v>0</v>
      </c>
      <c r="AU54" s="67">
        <v>0</v>
      </c>
      <c r="AV54" s="67">
        <v>0</v>
      </c>
      <c r="AW54" s="67">
        <v>0</v>
      </c>
      <c r="AX54" s="67">
        <v>0</v>
      </c>
      <c r="AY54" s="67">
        <v>0</v>
      </c>
      <c r="AZ54" s="67">
        <v>0</v>
      </c>
      <c r="BA54" s="67">
        <v>0</v>
      </c>
      <c r="BB54" s="67">
        <v>0</v>
      </c>
      <c r="BC54" s="67">
        <v>0</v>
      </c>
      <c r="BD54" s="67">
        <v>0</v>
      </c>
      <c r="BE54" s="67">
        <v>0</v>
      </c>
      <c r="BF54" s="67">
        <v>0</v>
      </c>
      <c r="BG54" s="67">
        <v>0</v>
      </c>
      <c r="BH54" s="67">
        <v>0</v>
      </c>
      <c r="BI54" s="67">
        <v>0</v>
      </c>
      <c r="BJ54" s="67">
        <v>0</v>
      </c>
      <c r="BK54" s="67">
        <v>0</v>
      </c>
      <c r="BL54" s="67">
        <v>0</v>
      </c>
      <c r="BM54" s="327">
        <f>SUM(BM52:BM53)</f>
        <v>114.321</v>
      </c>
      <c r="BN54" s="34">
        <f>SUM(BN52:BN53)</f>
        <v>105.6614</v>
      </c>
      <c r="CD54" s="137"/>
      <c r="CE54" s="137"/>
      <c r="CF54" s="137"/>
      <c r="CG54" s="137"/>
      <c r="CH54" s="137"/>
      <c r="CI54" s="137"/>
      <c r="CJ54" s="137"/>
      <c r="CK54" s="137"/>
      <c r="CL54" s="137"/>
      <c r="CO54" s="368"/>
      <c r="CP54" s="369"/>
      <c r="CQ54" s="370"/>
      <c r="DA54" s="101"/>
      <c r="DB54" s="387" t="s">
        <v>94</v>
      </c>
      <c r="DC54" s="268">
        <v>6194.3545</v>
      </c>
      <c r="DD54" s="388">
        <f t="shared" si="61"/>
        <v>4.508676238603265</v>
      </c>
      <c r="DE54" s="268">
        <v>21.8616</v>
      </c>
      <c r="DF54" s="389">
        <f t="shared" si="62"/>
        <v>0.342659544055231</v>
      </c>
      <c r="DG54" s="268">
        <v>101.14639</v>
      </c>
      <c r="DH54" s="389">
        <f t="shared" si="63"/>
        <v>1.0121970639401758</v>
      </c>
      <c r="EG54" s="76"/>
    </row>
    <row r="55" spans="1:137" ht="15.75" customHeight="1" thickBot="1">
      <c r="A55" s="312" t="s">
        <v>195</v>
      </c>
      <c r="B55" s="315"/>
      <c r="C55" s="315"/>
      <c r="D55" s="315"/>
      <c r="E55" s="313"/>
      <c r="G55" s="314"/>
      <c r="AO55" s="32" t="s">
        <v>140</v>
      </c>
      <c r="AP55" s="67">
        <v>0</v>
      </c>
      <c r="AQ55" s="67">
        <v>0</v>
      </c>
      <c r="AR55" s="67">
        <v>0</v>
      </c>
      <c r="AS55" s="67">
        <v>0</v>
      </c>
      <c r="AT55" s="67">
        <v>0</v>
      </c>
      <c r="AU55" s="67">
        <v>0</v>
      </c>
      <c r="AV55" s="67">
        <v>0</v>
      </c>
      <c r="AW55" s="67">
        <v>0</v>
      </c>
      <c r="AX55" s="67">
        <v>0</v>
      </c>
      <c r="AY55" s="67">
        <v>0</v>
      </c>
      <c r="AZ55" s="67">
        <v>0</v>
      </c>
      <c r="BA55" s="67">
        <v>0</v>
      </c>
      <c r="BB55" s="67">
        <v>0</v>
      </c>
      <c r="BC55" s="67">
        <v>0</v>
      </c>
      <c r="BD55" s="67">
        <v>0</v>
      </c>
      <c r="BE55" s="67">
        <v>0</v>
      </c>
      <c r="BF55" s="67">
        <v>0</v>
      </c>
      <c r="BG55" s="67">
        <v>0</v>
      </c>
      <c r="BH55" s="67">
        <v>0</v>
      </c>
      <c r="BI55" s="67">
        <v>0</v>
      </c>
      <c r="BJ55" s="67">
        <v>0</v>
      </c>
      <c r="BK55" s="67">
        <v>0</v>
      </c>
      <c r="BL55" s="67">
        <v>0</v>
      </c>
      <c r="BM55" s="282">
        <v>33</v>
      </c>
      <c r="BN55" s="26">
        <v>0</v>
      </c>
      <c r="CD55" s="137"/>
      <c r="CE55" s="137"/>
      <c r="CF55" s="137"/>
      <c r="CG55" s="137"/>
      <c r="CH55" s="137"/>
      <c r="CI55" s="137"/>
      <c r="CJ55" s="137"/>
      <c r="CK55" s="137"/>
      <c r="CL55" s="137"/>
      <c r="CO55" s="368"/>
      <c r="CP55" s="369"/>
      <c r="CQ55" s="370"/>
      <c r="DA55" s="101"/>
      <c r="DB55" s="390" t="s">
        <v>178</v>
      </c>
      <c r="DC55" s="274">
        <f aca="true" t="shared" si="69" ref="DC55:DH55">SUM(DC5:DC54)</f>
        <v>137387.43196869997</v>
      </c>
      <c r="DD55" s="391">
        <f t="shared" si="69"/>
        <v>100.00000000000003</v>
      </c>
      <c r="DE55" s="392">
        <f t="shared" si="69"/>
        <v>6379.976971100001</v>
      </c>
      <c r="DF55" s="393">
        <f t="shared" si="69"/>
        <v>99.99999999999997</v>
      </c>
      <c r="DG55" s="392">
        <f t="shared" si="69"/>
        <v>9992.7567075</v>
      </c>
      <c r="DH55" s="394">
        <f t="shared" si="69"/>
        <v>99.99999999999999</v>
      </c>
      <c r="EG55" s="76"/>
    </row>
    <row r="56" spans="1:137" ht="15.75" customHeight="1">
      <c r="A56" s="312" t="s">
        <v>196</v>
      </c>
      <c r="AO56" s="32" t="s">
        <v>87</v>
      </c>
      <c r="AP56" s="67">
        <v>0</v>
      </c>
      <c r="AQ56" s="67">
        <v>0</v>
      </c>
      <c r="AR56" s="67">
        <v>0</v>
      </c>
      <c r="AS56" s="67">
        <v>0</v>
      </c>
      <c r="AT56" s="67">
        <v>0</v>
      </c>
      <c r="AU56" s="67">
        <v>0</v>
      </c>
      <c r="AV56" s="67">
        <v>0</v>
      </c>
      <c r="AW56" s="67">
        <v>0</v>
      </c>
      <c r="AX56" s="67">
        <v>0</v>
      </c>
      <c r="AY56" s="67">
        <v>0</v>
      </c>
      <c r="AZ56" s="67">
        <v>0</v>
      </c>
      <c r="BA56" s="67">
        <v>0</v>
      </c>
      <c r="BB56" s="67">
        <v>0</v>
      </c>
      <c r="BC56" s="67">
        <v>0</v>
      </c>
      <c r="BD56" s="67">
        <v>0</v>
      </c>
      <c r="BE56" s="67">
        <v>0</v>
      </c>
      <c r="BF56" s="67">
        <v>0</v>
      </c>
      <c r="BG56" s="67">
        <v>0</v>
      </c>
      <c r="BH56" s="67">
        <v>0</v>
      </c>
      <c r="BI56" s="67">
        <v>0</v>
      </c>
      <c r="BJ56" s="67">
        <v>0</v>
      </c>
      <c r="BK56" s="67">
        <v>0</v>
      </c>
      <c r="BL56" s="67">
        <v>0</v>
      </c>
      <c r="BM56" s="282">
        <v>4.18</v>
      </c>
      <c r="BN56" s="26">
        <v>0</v>
      </c>
      <c r="BP56" s="3"/>
      <c r="CD56" s="367"/>
      <c r="CE56" s="137"/>
      <c r="CF56" s="137"/>
      <c r="CG56" s="137"/>
      <c r="CH56" s="137"/>
      <c r="CI56" s="137"/>
      <c r="CJ56" s="137"/>
      <c r="CK56" s="137"/>
      <c r="CL56" s="137"/>
      <c r="CO56" s="368"/>
      <c r="CP56" s="369"/>
      <c r="CQ56" s="370"/>
      <c r="DD56" s="224"/>
      <c r="DE56" s="346"/>
      <c r="DF56" s="225"/>
      <c r="DG56" s="346"/>
      <c r="DH56" s="225"/>
      <c r="EG56" s="76"/>
    </row>
    <row r="57" spans="1:137" ht="15.75" customHeight="1">
      <c r="A57" s="312" t="s">
        <v>194</v>
      </c>
      <c r="H57" s="79"/>
      <c r="K57" s="217"/>
      <c r="L57" s="96"/>
      <c r="O57" s="399"/>
      <c r="P57" s="400"/>
      <c r="AO57" s="66" t="s">
        <v>126</v>
      </c>
      <c r="AP57" s="67">
        <v>0</v>
      </c>
      <c r="AQ57" s="67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7">
        <v>0</v>
      </c>
      <c r="AX57" s="67">
        <v>0</v>
      </c>
      <c r="AY57" s="67">
        <v>0</v>
      </c>
      <c r="AZ57" s="67">
        <v>0</v>
      </c>
      <c r="BA57" s="67">
        <v>0</v>
      </c>
      <c r="BB57" s="67">
        <v>0</v>
      </c>
      <c r="BC57" s="67">
        <v>0</v>
      </c>
      <c r="BD57" s="67">
        <v>0</v>
      </c>
      <c r="BE57" s="67">
        <v>0</v>
      </c>
      <c r="BF57" s="67">
        <v>0</v>
      </c>
      <c r="BG57" s="67">
        <v>0</v>
      </c>
      <c r="BH57" s="67">
        <v>0</v>
      </c>
      <c r="BI57" s="67">
        <v>0</v>
      </c>
      <c r="BJ57" s="67">
        <v>0</v>
      </c>
      <c r="BK57" s="67">
        <v>0</v>
      </c>
      <c r="BL57" s="67">
        <v>0</v>
      </c>
      <c r="BM57" s="327">
        <f>SUM(BM55:BM56)</f>
        <v>37.18</v>
      </c>
      <c r="BN57" s="34">
        <v>0</v>
      </c>
      <c r="CD57" s="137"/>
      <c r="CE57" s="137"/>
      <c r="CF57" s="137"/>
      <c r="CG57" s="137"/>
      <c r="CH57" s="137"/>
      <c r="CI57" s="137"/>
      <c r="CJ57" s="137"/>
      <c r="CK57" s="137"/>
      <c r="CL57" s="137"/>
      <c r="CO57" s="374"/>
      <c r="CP57" s="375"/>
      <c r="CQ57" s="376"/>
      <c r="CX57" s="41"/>
      <c r="DB57" s="113" t="s">
        <v>158</v>
      </c>
      <c r="DH57" s="225"/>
      <c r="EG57" s="76"/>
    </row>
    <row r="58" spans="1:137" ht="15.75" customHeight="1">
      <c r="A58" s="312" t="s">
        <v>197</v>
      </c>
      <c r="H58" s="1"/>
      <c r="I58" s="217"/>
      <c r="J58" s="217"/>
      <c r="K58" s="217"/>
      <c r="L58" s="3"/>
      <c r="O58" s="399"/>
      <c r="P58" s="400"/>
      <c r="AO58" s="311" t="s">
        <v>127</v>
      </c>
      <c r="AP58" s="318">
        <v>0</v>
      </c>
      <c r="AQ58" s="318">
        <v>0</v>
      </c>
      <c r="AR58" s="318">
        <v>0</v>
      </c>
      <c r="AS58" s="318">
        <v>0</v>
      </c>
      <c r="AT58" s="318">
        <v>0</v>
      </c>
      <c r="AU58" s="318">
        <v>0</v>
      </c>
      <c r="AV58" s="318">
        <v>0</v>
      </c>
      <c r="AW58" s="318">
        <v>0</v>
      </c>
      <c r="AX58" s="318">
        <v>0</v>
      </c>
      <c r="AY58" s="318">
        <v>0</v>
      </c>
      <c r="AZ58" s="318">
        <v>0</v>
      </c>
      <c r="BA58" s="318">
        <v>0</v>
      </c>
      <c r="BB58" s="318">
        <v>0</v>
      </c>
      <c r="BC58" s="318">
        <v>0</v>
      </c>
      <c r="BD58" s="318">
        <v>0</v>
      </c>
      <c r="BE58" s="318">
        <v>0</v>
      </c>
      <c r="BF58" s="318">
        <v>0</v>
      </c>
      <c r="BG58" s="318">
        <v>0</v>
      </c>
      <c r="BH58" s="318">
        <v>0</v>
      </c>
      <c r="BI58" s="318">
        <v>0</v>
      </c>
      <c r="BJ58" s="318">
        <v>0</v>
      </c>
      <c r="BK58" s="318">
        <v>0</v>
      </c>
      <c r="BL58" s="318">
        <v>0</v>
      </c>
      <c r="BM58" s="320">
        <v>22.418400000000002</v>
      </c>
      <c r="BN58" s="34">
        <v>55.2768</v>
      </c>
      <c r="CD58" s="137"/>
      <c r="CE58" s="137"/>
      <c r="CF58" s="137"/>
      <c r="CG58" s="137"/>
      <c r="CH58" s="137"/>
      <c r="CI58" s="137"/>
      <c r="CJ58" s="137"/>
      <c r="CK58" s="137"/>
      <c r="CL58" s="137"/>
      <c r="CO58" s="368"/>
      <c r="CP58" s="369"/>
      <c r="CQ58" s="370"/>
      <c r="EG58" s="76"/>
    </row>
    <row r="59" spans="8:137" ht="15.75" customHeight="1">
      <c r="H59" s="217"/>
      <c r="I59" s="217"/>
      <c r="J59" s="217"/>
      <c r="L59" s="3"/>
      <c r="O59" s="133"/>
      <c r="AO59" s="31" t="s">
        <v>148</v>
      </c>
      <c r="AP59" s="31">
        <v>1308</v>
      </c>
      <c r="AQ59" s="31">
        <v>839</v>
      </c>
      <c r="AR59" s="31">
        <v>2746</v>
      </c>
      <c r="AS59" s="31">
        <v>1223</v>
      </c>
      <c r="AT59" s="31">
        <v>1044</v>
      </c>
      <c r="AU59" s="31">
        <v>761</v>
      </c>
      <c r="AV59" s="31">
        <v>666</v>
      </c>
      <c r="AW59" s="31">
        <v>791</v>
      </c>
      <c r="AX59" s="31">
        <v>932</v>
      </c>
      <c r="AY59" s="31">
        <v>790</v>
      </c>
      <c r="AZ59" s="31">
        <v>644</v>
      </c>
      <c r="BA59" s="31">
        <v>644</v>
      </c>
      <c r="BB59" s="34">
        <v>454.06300000000005</v>
      </c>
      <c r="BC59" s="34">
        <v>2511.507</v>
      </c>
      <c r="BD59" s="34">
        <v>2154.3599999999997</v>
      </c>
      <c r="BE59" s="34">
        <v>2077.171</v>
      </c>
      <c r="BF59" s="34">
        <v>1336.538</v>
      </c>
      <c r="BG59" s="34">
        <v>1187.1</v>
      </c>
      <c r="BH59" s="34">
        <v>1907.2159999999997</v>
      </c>
      <c r="BI59" s="34">
        <v>2736.976</v>
      </c>
      <c r="BJ59" s="34">
        <v>2730.873</v>
      </c>
      <c r="BK59" s="34">
        <f>SUM(BK51,BK43)</f>
        <v>3737.5037597999994</v>
      </c>
      <c r="BL59" s="34">
        <f>SUM(BL51,BL43)</f>
        <v>4801.8673499999995</v>
      </c>
      <c r="BM59" s="327">
        <v>4029.84875</v>
      </c>
      <c r="BN59" s="34">
        <f>BN43+BN51+BN54+BN58</f>
        <v>2144.49019</v>
      </c>
      <c r="BP59" s="3"/>
      <c r="CD59" s="137"/>
      <c r="CE59" s="137"/>
      <c r="CF59" s="137"/>
      <c r="CG59" s="137"/>
      <c r="CH59" s="137"/>
      <c r="CI59" s="137"/>
      <c r="CJ59" s="137"/>
      <c r="CK59" s="137"/>
      <c r="CL59" s="137"/>
      <c r="CO59" s="368"/>
      <c r="CP59" s="369"/>
      <c r="CQ59" s="370"/>
      <c r="EG59" s="76"/>
    </row>
    <row r="60" spans="8:137" ht="15.75" customHeight="1">
      <c r="H60" s="316"/>
      <c r="I60" s="316"/>
      <c r="J60" s="217"/>
      <c r="L60" s="3"/>
      <c r="O60" s="133"/>
      <c r="AO60" s="31" t="s">
        <v>129</v>
      </c>
      <c r="AP60" s="31">
        <v>10024</v>
      </c>
      <c r="AQ60" s="31">
        <v>6817</v>
      </c>
      <c r="AR60" s="31">
        <v>8432</v>
      </c>
      <c r="AS60" s="34">
        <v>9300.4</v>
      </c>
      <c r="AT60" s="31">
        <v>14065</v>
      </c>
      <c r="AU60" s="31">
        <v>13436</v>
      </c>
      <c r="AV60" s="31">
        <v>6178</v>
      </c>
      <c r="AW60" s="31">
        <v>7293</v>
      </c>
      <c r="AX60" s="31">
        <v>6108</v>
      </c>
      <c r="AY60" s="31">
        <v>4466</v>
      </c>
      <c r="AZ60" s="31">
        <v>3705</v>
      </c>
      <c r="BA60" s="31">
        <v>5643</v>
      </c>
      <c r="BB60" s="34">
        <v>3348.0789999999997</v>
      </c>
      <c r="BC60" s="34">
        <v>12096.317</v>
      </c>
      <c r="BD60" s="34">
        <v>8789.959</v>
      </c>
      <c r="BE60" s="34">
        <v>8046.777999999998</v>
      </c>
      <c r="BF60" s="34">
        <v>4235.1990000000005</v>
      </c>
      <c r="BG60" s="34">
        <v>8331.106</v>
      </c>
      <c r="BH60" s="34">
        <v>6782.804999999999</v>
      </c>
      <c r="BI60" s="34">
        <v>6919.053</v>
      </c>
      <c r="BJ60" s="34">
        <v>11253.54</v>
      </c>
      <c r="BK60" s="34">
        <f>SUM(BK59,BK30)</f>
        <v>13298.6241696</v>
      </c>
      <c r="BL60" s="34">
        <f>BL59+BL30</f>
        <v>14123.120340000001</v>
      </c>
      <c r="BM60" s="327">
        <f>BM59+BM30</f>
        <v>19884.04849</v>
      </c>
      <c r="BN60" s="34">
        <f>BN59+BN30</f>
        <v>10956.57949</v>
      </c>
      <c r="CD60" s="137"/>
      <c r="CE60" s="137"/>
      <c r="CF60" s="137"/>
      <c r="CG60" s="137"/>
      <c r="CH60" s="137"/>
      <c r="CI60" s="137"/>
      <c r="CJ60" s="137"/>
      <c r="CK60" s="137"/>
      <c r="CL60" s="137"/>
      <c r="CO60" s="368"/>
      <c r="CP60" s="369"/>
      <c r="CQ60" s="370"/>
      <c r="EG60" s="76"/>
    </row>
    <row r="61" spans="8:90" ht="15.75" customHeight="1">
      <c r="H61" s="406"/>
      <c r="I61" s="317"/>
      <c r="L61" s="96"/>
      <c r="CD61" s="137"/>
      <c r="CE61" s="137"/>
      <c r="CF61" s="137"/>
      <c r="CG61" s="137"/>
      <c r="CH61" s="137"/>
      <c r="CI61" s="137"/>
      <c r="CJ61" s="137"/>
      <c r="CK61" s="137"/>
      <c r="CL61" s="137"/>
    </row>
    <row r="62" spans="8:90" ht="15.75" customHeight="1">
      <c r="H62" s="406"/>
      <c r="I62" s="217"/>
      <c r="L62" s="217"/>
      <c r="CD62" s="137"/>
      <c r="CE62" s="137"/>
      <c r="CF62" s="137"/>
      <c r="CG62" s="137"/>
      <c r="CH62" s="137"/>
      <c r="CI62" s="137"/>
      <c r="CJ62" s="137"/>
      <c r="CK62" s="137"/>
      <c r="CL62" s="137"/>
    </row>
    <row r="64" spans="108:112" ht="15.75" customHeight="1">
      <c r="DD64" s="224"/>
      <c r="DE64" s="224"/>
      <c r="DF64" s="225"/>
      <c r="DG64" s="224"/>
      <c r="DH64" s="225"/>
    </row>
    <row r="65" spans="106:107" ht="15.75" customHeight="1">
      <c r="DB65" s="1"/>
      <c r="DC65" s="37"/>
    </row>
    <row r="73" spans="106:107" ht="15.75" customHeight="1">
      <c r="DB73" s="133"/>
      <c r="DC73" s="239"/>
    </row>
    <row r="74" spans="106:107" ht="15.75" customHeight="1">
      <c r="DB74" s="133">
        <f>EH42+EH43</f>
        <v>0</v>
      </c>
      <c r="DC74" s="239"/>
    </row>
    <row r="75" spans="106:107" ht="15.75" customHeight="1">
      <c r="DB75" s="133"/>
      <c r="DC75" s="239"/>
    </row>
    <row r="76" spans="106:107" ht="15.75" customHeight="1">
      <c r="DB76" s="133">
        <v>164803</v>
      </c>
      <c r="DC76" s="239"/>
    </row>
    <row r="77" spans="106:107" ht="15.75" customHeight="1">
      <c r="DB77" s="133">
        <v>94304</v>
      </c>
      <c r="DC77" s="239"/>
    </row>
    <row r="78" spans="106:107" ht="15.75" customHeight="1">
      <c r="DB78" s="133">
        <f>SUM(DB76:DB77)</f>
        <v>259107</v>
      </c>
      <c r="DC78" s="239"/>
    </row>
  </sheetData>
  <sheetProtection/>
  <mergeCells count="30">
    <mergeCell ref="DJ3:EF3"/>
    <mergeCell ref="DJ2:EF2"/>
    <mergeCell ref="EH3:FD3"/>
    <mergeCell ref="EH2:FD2"/>
    <mergeCell ref="O2:AM2"/>
    <mergeCell ref="O3:AM3"/>
    <mergeCell ref="AO2:BN2"/>
    <mergeCell ref="AO3:BN3"/>
    <mergeCell ref="BP2:CL2"/>
    <mergeCell ref="BP3:CL3"/>
    <mergeCell ref="DE3:DF3"/>
    <mergeCell ref="CO2:CZ2"/>
    <mergeCell ref="DM33:EK33"/>
    <mergeCell ref="DM34:EK34"/>
    <mergeCell ref="H4:H5"/>
    <mergeCell ref="O27:AL27"/>
    <mergeCell ref="O28:AL28"/>
    <mergeCell ref="BP16:CG16"/>
    <mergeCell ref="BP17:CK17"/>
    <mergeCell ref="BP18:CK18"/>
    <mergeCell ref="DG3:DH3"/>
    <mergeCell ref="DC3:DD3"/>
    <mergeCell ref="DB2:DH2"/>
    <mergeCell ref="H1:M1"/>
    <mergeCell ref="A1:F1"/>
    <mergeCell ref="A2:F2"/>
    <mergeCell ref="DB1:DF1"/>
    <mergeCell ref="A3:F3"/>
    <mergeCell ref="H3:M3"/>
    <mergeCell ref="H2:M2"/>
  </mergeCells>
  <printOptions/>
  <pageMargins left="0" right="0" top="0.75" bottom="0.75" header="0.3" footer="0.3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Kautoa</dc:creator>
  <cp:keywords/>
  <dc:description/>
  <cp:lastModifiedBy>Ariera Kouraata</cp:lastModifiedBy>
  <cp:lastPrinted>2019-05-14T23:22:07Z</cp:lastPrinted>
  <dcterms:created xsi:type="dcterms:W3CDTF">2004-05-12T20:59:30Z</dcterms:created>
  <dcterms:modified xsi:type="dcterms:W3CDTF">2019-08-02T02:01:19Z</dcterms:modified>
  <cp:category/>
  <cp:version/>
  <cp:contentType/>
  <cp:contentStatus/>
</cp:coreProperties>
</file>